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copavierm\Downloads\"/>
    </mc:Choice>
  </mc:AlternateContent>
  <xr:revisionPtr revIDLastSave="0" documentId="8_{CBA7C81A-8653-47F7-BBD0-A398F91A7C83}" xr6:coauthVersionLast="47" xr6:coauthVersionMax="47" xr10:uidLastSave="{00000000-0000-0000-0000-000000000000}"/>
  <bookViews>
    <workbookView xWindow="-120" yWindow="-120" windowWidth="29040" windowHeight="15720" firstSheet="4" activeTab="5" xr2:uid="{B468103D-8D8A-470C-908E-D20C225E7B07}"/>
  </bookViews>
  <sheets>
    <sheet name="Disclaimer" sheetId="24" r:id="rId1"/>
    <sheet name="Assumptions + methodology" sheetId="23" r:id="rId2"/>
    <sheet name="Tx-Dx connection points" sheetId="16" r:id="rId3"/>
    <sheet name="Zone subs &amp; sub-trans lines" sheetId="17" r:id="rId4"/>
    <sheet name="Distribution feeder max. demand" sheetId="18" r:id="rId5"/>
    <sheet name="Information" sheetId="29" r:id="rId6"/>
    <sheet name="Maximum Demand Forecast" sheetId="27" r:id="rId7"/>
  </sheets>
  <definedNames>
    <definedName name="_xlnm._FilterDatabase" localSheetId="4" hidden="1">'Distribution feeder max. demand'!$B$4:$AC$431</definedName>
    <definedName name="_ftn1" localSheetId="2">'Tx-Dx connection points'!#REF!</definedName>
    <definedName name="_ftn1" localSheetId="3">'Zone subs &amp; sub-trans lines'!#REF!</definedName>
    <definedName name="_ftn2" localSheetId="2">'Tx-Dx connection points'!#REF!</definedName>
    <definedName name="_ftn2" localSheetId="3">'Zone subs &amp; sub-trans lines'!#REF!</definedName>
    <definedName name="_ftn3" localSheetId="2">'Tx-Dx connection points'!#REF!</definedName>
    <definedName name="_ftn3" localSheetId="3">'Zone subs &amp; sub-trans lines'!#REF!</definedName>
    <definedName name="_ftnref1" localSheetId="2">'Tx-Dx connection points'!$I$10</definedName>
    <definedName name="_ftnref1" localSheetId="3">'Zone subs &amp; sub-trans lines'!$I$16</definedName>
    <definedName name="_ftnref2" localSheetId="2">'Tx-Dx connection points'!$C$29</definedName>
    <definedName name="_ftnref2" localSheetId="3">'Zone subs &amp; sub-trans lines'!$C$33</definedName>
    <definedName name="_ftnref3" localSheetId="2">'Tx-Dx connection points'!#REF!</definedName>
    <definedName name="_ftnref3" localSheetId="3">'Zone subs &amp; sub-trans lines'!#REF!</definedName>
    <definedName name="Capacity_Paste" localSheetId="1">#REF!</definedName>
    <definedName name="Capacity_Paste">#REF!</definedName>
    <definedName name="Current_scen" localSheetId="1">#REF!</definedName>
    <definedName name="Current_scen">#REF!</definedName>
    <definedName name="First_CDY" localSheetId="1">#REF!</definedName>
    <definedName name="First_CDY">#REF!</definedName>
    <definedName name="LU_Basis" localSheetId="1">#REF!</definedName>
    <definedName name="LU_Basis">#REF!</definedName>
    <definedName name="Scenarios" localSheetId="1">#REF!</definedName>
    <definedName name="Scenari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72" i="29" l="1"/>
  <c r="E1271" i="29"/>
  <c r="E1266" i="29"/>
  <c r="E1261" i="29"/>
  <c r="E1260" i="29"/>
  <c r="E1259" i="29"/>
  <c r="E1258" i="29"/>
  <c r="E1257" i="29"/>
  <c r="E1256" i="29"/>
  <c r="E1255" i="29"/>
  <c r="E1056" i="29"/>
  <c r="E1055" i="29"/>
  <c r="E1050" i="29"/>
  <c r="E1045" i="29"/>
  <c r="E1044" i="29"/>
  <c r="E1043" i="29"/>
  <c r="E1042" i="29"/>
  <c r="E1041" i="29"/>
  <c r="E1040" i="29"/>
  <c r="E1039" i="29"/>
  <c r="E1037" i="29"/>
  <c r="E1036" i="29"/>
  <c r="E1030" i="29"/>
  <c r="E1029" i="29"/>
  <c r="E1028" i="29"/>
  <c r="E1027" i="29"/>
  <c r="E1026" i="29"/>
  <c r="E1018" i="29"/>
  <c r="E1017" i="29"/>
  <c r="E1016" i="29"/>
  <c r="R1111" i="29"/>
  <c r="F29" i="17"/>
  <c r="F28" i="17" s="1"/>
  <c r="G29" i="17"/>
  <c r="G28" i="17" s="1"/>
  <c r="H29" i="17"/>
  <c r="H28" i="17" s="1"/>
  <c r="I29" i="17"/>
  <c r="I28" i="17" s="1"/>
  <c r="J29" i="17"/>
  <c r="J28" i="17" s="1"/>
  <c r="K29" i="17"/>
  <c r="K28" i="17" s="1"/>
  <c r="L29" i="17"/>
  <c r="L28" i="17" s="1"/>
  <c r="M29" i="17"/>
  <c r="M28" i="17" s="1"/>
  <c r="N29" i="17"/>
  <c r="N28" i="17" s="1"/>
  <c r="O29" i="17"/>
  <c r="O28" i="17" s="1"/>
  <c r="P29" i="17"/>
  <c r="P28" i="17" s="1"/>
  <c r="E29" i="17"/>
  <c r="E28" i="17" s="1"/>
  <c r="P26" i="17"/>
  <c r="P25" i="17" s="1"/>
  <c r="O26" i="17"/>
  <c r="O25" i="17" s="1"/>
  <c r="N26" i="17"/>
  <c r="N25" i="17" s="1"/>
  <c r="M26" i="17"/>
  <c r="M25" i="17" s="1"/>
  <c r="L26" i="17"/>
  <c r="L25" i="17" s="1"/>
  <c r="K26" i="17"/>
  <c r="K25" i="17" s="1"/>
  <c r="J26" i="17"/>
  <c r="J25" i="17" s="1"/>
  <c r="I26" i="17"/>
  <c r="I25" i="17" s="1"/>
  <c r="H26" i="17"/>
  <c r="H25" i="17" s="1"/>
  <c r="G26" i="17"/>
  <c r="G25" i="17" s="1"/>
  <c r="F26" i="17"/>
  <c r="F25" i="17" s="1"/>
  <c r="E26" i="17"/>
  <c r="E25" i="17" s="1"/>
  <c r="E1114" i="29"/>
  <c r="E1117" i="29"/>
  <c r="E1116" i="29"/>
  <c r="E1115" i="29"/>
  <c r="E20" i="17" a="1"/>
  <c r="E20" i="17" s="1"/>
  <c r="E1099" i="29"/>
  <c r="E1098" i="29"/>
  <c r="E1097" i="29"/>
  <c r="E1096" i="29"/>
  <c r="E1095" i="29"/>
  <c r="E1094" i="29"/>
  <c r="E1093" i="29"/>
  <c r="E1092" i="29"/>
  <c r="E1091" i="29"/>
  <c r="E1086" i="29"/>
  <c r="E1081" i="29"/>
  <c r="E1080" i="29"/>
  <c r="E1079" i="29"/>
  <c r="E1078" i="29"/>
  <c r="E1077" i="29"/>
  <c r="E1076" i="29"/>
  <c r="E1075" i="29"/>
  <c r="E1068" i="29"/>
  <c r="E1063" i="29"/>
  <c r="E1062" i="29"/>
  <c r="E1061" i="29"/>
  <c r="E1060" i="29"/>
  <c r="E1059" i="29"/>
  <c r="E1057" i="29"/>
  <c r="F22" i="16"/>
  <c r="G22" i="16"/>
  <c r="H22" i="16"/>
  <c r="I22" i="16"/>
  <c r="J22" i="16"/>
  <c r="K22" i="16"/>
  <c r="L22" i="16"/>
  <c r="M22" i="16"/>
  <c r="N22" i="16"/>
  <c r="O22" i="16"/>
  <c r="P22" i="16"/>
  <c r="E22" i="16"/>
  <c r="E17" i="16"/>
  <c r="G17" i="16" s="1"/>
  <c r="F14" i="16"/>
  <c r="G14" i="16"/>
  <c r="H14" i="16"/>
  <c r="I14" i="16"/>
  <c r="J14" i="16"/>
  <c r="K14" i="16"/>
  <c r="L14" i="16"/>
  <c r="M14" i="16"/>
  <c r="N14" i="16"/>
  <c r="O14" i="16"/>
  <c r="P14" i="16"/>
  <c r="E14" i="16"/>
  <c r="E16" i="16" s="1"/>
  <c r="E19" i="16"/>
  <c r="F19" i="16"/>
  <c r="G19" i="16"/>
  <c r="H19" i="16"/>
  <c r="I19" i="16"/>
  <c r="I21" i="16" s="1"/>
  <c r="I20" i="16" s="1"/>
  <c r="J19" i="16"/>
  <c r="J21" i="16" s="1"/>
  <c r="J20" i="16" s="1"/>
  <c r="K19" i="16"/>
  <c r="K21" i="16" s="1"/>
  <c r="K20" i="16" s="1"/>
  <c r="L19" i="16"/>
  <c r="M19" i="16"/>
  <c r="N19" i="16"/>
  <c r="O19" i="16"/>
  <c r="P19" i="16"/>
  <c r="M21" i="16" l="1"/>
  <c r="M20" i="16" s="1"/>
  <c r="L21" i="16"/>
  <c r="L20" i="16" s="1"/>
  <c r="P21" i="16"/>
  <c r="P20" i="16" s="1"/>
  <c r="O21" i="16"/>
  <c r="O20" i="16" s="1"/>
  <c r="G21" i="16"/>
  <c r="G20" i="16" s="1"/>
  <c r="H21" i="16"/>
  <c r="H20" i="16" s="1"/>
  <c r="N21" i="16"/>
  <c r="N20" i="16" s="1"/>
  <c r="F21" i="16"/>
  <c r="F20" i="16" s="1"/>
  <c r="E21" i="16"/>
  <c r="E20" i="16" s="1"/>
  <c r="G16" i="16"/>
  <c r="G15" i="16" s="1"/>
  <c r="I17" i="16"/>
  <c r="I16" i="16" s="1"/>
  <c r="I15" i="16" s="1"/>
  <c r="E15" i="16"/>
  <c r="P17" i="16"/>
  <c r="P16" i="16" s="1"/>
  <c r="P15" i="16" s="1"/>
  <c r="L17" i="16"/>
  <c r="L16" i="16" s="1"/>
  <c r="L15" i="16" s="1"/>
  <c r="F17" i="16"/>
  <c r="F16" i="16" s="1"/>
  <c r="F15" i="16" s="1"/>
  <c r="O17" i="16"/>
  <c r="O16" i="16" s="1"/>
  <c r="O15" i="16" s="1"/>
  <c r="N17" i="16"/>
  <c r="N16" i="16" s="1"/>
  <c r="N15" i="16" s="1"/>
  <c r="M17" i="16"/>
  <c r="M16" i="16" s="1"/>
  <c r="M15" i="16" s="1"/>
  <c r="K17" i="16"/>
  <c r="K16" i="16" s="1"/>
  <c r="K15" i="16" s="1"/>
  <c r="J17" i="16"/>
  <c r="J16" i="16" s="1"/>
  <c r="J15" i="16" s="1"/>
  <c r="H17" i="16"/>
  <c r="H16" i="16" s="1"/>
  <c r="H15" i="16" s="1"/>
  <c r="D50" i="16" l="1" a="1"/>
  <c r="D50" i="16" s="1"/>
  <c r="D49" i="16"/>
  <c r="D42" i="16" a="1"/>
  <c r="D42" i="16" s="1"/>
  <c r="D39" i="16" a="1"/>
  <c r="D39" i="16" s="1"/>
  <c r="R1023" i="29"/>
  <c r="R1001" i="29"/>
  <c r="R957" i="29"/>
  <c r="R935" i="29"/>
  <c r="R913" i="29"/>
  <c r="R891" i="29"/>
  <c r="R869" i="29"/>
  <c r="R847" i="29"/>
  <c r="R825" i="29"/>
  <c r="R803" i="29"/>
  <c r="R781" i="29"/>
  <c r="R759" i="29"/>
  <c r="R737" i="29"/>
  <c r="R715" i="29"/>
  <c r="R693" i="29"/>
  <c r="R671" i="29"/>
  <c r="R649" i="29"/>
  <c r="R627" i="29"/>
  <c r="R605" i="29"/>
  <c r="R583" i="29"/>
  <c r="R561" i="29"/>
  <c r="R539" i="29"/>
  <c r="R517" i="29"/>
  <c r="R473" i="29"/>
  <c r="R451" i="29"/>
  <c r="R429" i="29"/>
  <c r="R407" i="29"/>
  <c r="R385" i="29"/>
  <c r="R363" i="29"/>
  <c r="R341" i="29"/>
  <c r="R319" i="29"/>
  <c r="R297" i="29"/>
  <c r="R275" i="29"/>
  <c r="R253" i="29"/>
  <c r="R231" i="29"/>
  <c r="R209" i="29"/>
  <c r="R187" i="29"/>
  <c r="R143" i="29"/>
  <c r="R121" i="29"/>
  <c r="R99" i="29"/>
  <c r="R77" i="29"/>
  <c r="R55" i="29"/>
  <c r="R33" i="29"/>
  <c r="E24" i="17" a="1"/>
  <c r="E24" i="17" s="1"/>
  <c r="E23" i="17" a="1"/>
  <c r="E23" i="17" s="1"/>
  <c r="E22" i="17" a="1"/>
  <c r="E22" i="17" s="1"/>
  <c r="E21" i="17" a="1"/>
  <c r="E21" i="17" s="1"/>
  <c r="E6" i="18"/>
  <c r="F6" i="18"/>
  <c r="G6" i="18"/>
  <c r="H6" i="18"/>
  <c r="I6" i="18"/>
  <c r="J6" i="18"/>
  <c r="K6" i="18"/>
  <c r="L6" i="18"/>
  <c r="M6" i="18"/>
  <c r="N6" i="18"/>
  <c r="O6" i="18"/>
  <c r="P6" i="18"/>
  <c r="E7" i="18"/>
  <c r="F7" i="18"/>
  <c r="G7" i="18"/>
  <c r="H7" i="18"/>
  <c r="I7" i="18"/>
  <c r="J7" i="18"/>
  <c r="K7" i="18"/>
  <c r="L7" i="18"/>
  <c r="M7" i="18"/>
  <c r="N7" i="18"/>
  <c r="O7" i="18"/>
  <c r="P7" i="18"/>
  <c r="E8" i="18"/>
  <c r="F8" i="18"/>
  <c r="G8" i="18"/>
  <c r="H8" i="18"/>
  <c r="I8" i="18"/>
  <c r="J8" i="18"/>
  <c r="K8" i="18"/>
  <c r="L8" i="18"/>
  <c r="M8" i="18"/>
  <c r="N8" i="18"/>
  <c r="O8" i="18"/>
  <c r="P8" i="18"/>
  <c r="E9" i="18"/>
  <c r="F9" i="18"/>
  <c r="G9" i="18"/>
  <c r="H9" i="18"/>
  <c r="I9" i="18"/>
  <c r="J9" i="18"/>
  <c r="K9" i="18"/>
  <c r="L9" i="18"/>
  <c r="M9" i="18"/>
  <c r="N9" i="18"/>
  <c r="O9" i="18"/>
  <c r="P9" i="18"/>
  <c r="E10" i="18"/>
  <c r="F10" i="18"/>
  <c r="G10" i="18"/>
  <c r="H10" i="18"/>
  <c r="I10" i="18"/>
  <c r="J10" i="18"/>
  <c r="K10" i="18"/>
  <c r="L10" i="18"/>
  <c r="M10" i="18"/>
  <c r="N10" i="18"/>
  <c r="O10" i="18"/>
  <c r="P10" i="18"/>
  <c r="E11" i="18"/>
  <c r="F11" i="18"/>
  <c r="G11" i="18"/>
  <c r="H11" i="18"/>
  <c r="I11" i="18"/>
  <c r="J11" i="18"/>
  <c r="K11" i="18"/>
  <c r="L11" i="18"/>
  <c r="M11" i="18"/>
  <c r="N11" i="18"/>
  <c r="O11" i="18"/>
  <c r="P11" i="18"/>
  <c r="E12" i="18"/>
  <c r="F12" i="18"/>
  <c r="G12" i="18"/>
  <c r="H12" i="18"/>
  <c r="I12" i="18"/>
  <c r="J12" i="18"/>
  <c r="K12" i="18"/>
  <c r="L12" i="18"/>
  <c r="M12" i="18"/>
  <c r="N12" i="18"/>
  <c r="O12" i="18"/>
  <c r="P12" i="18"/>
  <c r="E13" i="18"/>
  <c r="F13" i="18"/>
  <c r="G13" i="18"/>
  <c r="H13" i="18"/>
  <c r="I13" i="18"/>
  <c r="J13" i="18"/>
  <c r="K13" i="18"/>
  <c r="L13" i="18"/>
  <c r="M13" i="18"/>
  <c r="N13" i="18"/>
  <c r="O13" i="18"/>
  <c r="P13" i="18"/>
  <c r="E14" i="18"/>
  <c r="F14" i="18"/>
  <c r="G14" i="18"/>
  <c r="H14" i="18"/>
  <c r="I14" i="18"/>
  <c r="J14" i="18"/>
  <c r="K14" i="18"/>
  <c r="L14" i="18"/>
  <c r="M14" i="18"/>
  <c r="N14" i="18"/>
  <c r="O14" i="18"/>
  <c r="P14" i="18"/>
  <c r="E15" i="18"/>
  <c r="F15" i="18"/>
  <c r="G15" i="18"/>
  <c r="H15" i="18"/>
  <c r="I15" i="18"/>
  <c r="J15" i="18"/>
  <c r="K15" i="18"/>
  <c r="L15" i="18"/>
  <c r="M15" i="18"/>
  <c r="N15" i="18"/>
  <c r="O15" i="18"/>
  <c r="P15" i="18"/>
  <c r="E16" i="18"/>
  <c r="F16" i="18"/>
  <c r="G16" i="18"/>
  <c r="H16" i="18"/>
  <c r="I16" i="18"/>
  <c r="J16" i="18"/>
  <c r="K16" i="18"/>
  <c r="L16" i="18"/>
  <c r="M16" i="18"/>
  <c r="N16" i="18"/>
  <c r="O16" i="18"/>
  <c r="P16" i="18"/>
  <c r="E17" i="18"/>
  <c r="F17" i="18"/>
  <c r="G17" i="18"/>
  <c r="H17" i="18"/>
  <c r="I17" i="18"/>
  <c r="J17" i="18"/>
  <c r="K17" i="18"/>
  <c r="L17" i="18"/>
  <c r="M17" i="18"/>
  <c r="N17" i="18"/>
  <c r="O17" i="18"/>
  <c r="P17" i="18"/>
  <c r="E18" i="18"/>
  <c r="F18" i="18"/>
  <c r="G18" i="18"/>
  <c r="H18" i="18"/>
  <c r="I18" i="18"/>
  <c r="J18" i="18"/>
  <c r="K18" i="18"/>
  <c r="L18" i="18"/>
  <c r="M18" i="18"/>
  <c r="N18" i="18"/>
  <c r="O18" i="18"/>
  <c r="P18" i="18"/>
  <c r="E19" i="18"/>
  <c r="F19" i="18"/>
  <c r="G19" i="18"/>
  <c r="H19" i="18"/>
  <c r="I19" i="18"/>
  <c r="J19" i="18"/>
  <c r="K19" i="18"/>
  <c r="L19" i="18"/>
  <c r="M19" i="18"/>
  <c r="N19" i="18"/>
  <c r="O19" i="18"/>
  <c r="P19" i="18"/>
  <c r="E20" i="18"/>
  <c r="F20" i="18"/>
  <c r="G20" i="18"/>
  <c r="H20" i="18"/>
  <c r="I20" i="18"/>
  <c r="J20" i="18"/>
  <c r="K20" i="18"/>
  <c r="L20" i="18"/>
  <c r="M20" i="18"/>
  <c r="N20" i="18"/>
  <c r="O20" i="18"/>
  <c r="P20" i="18"/>
  <c r="E21" i="18"/>
  <c r="F21" i="18"/>
  <c r="G21" i="18"/>
  <c r="H21" i="18"/>
  <c r="I21" i="18"/>
  <c r="J21" i="18"/>
  <c r="K21" i="18"/>
  <c r="L21" i="18"/>
  <c r="M21" i="18"/>
  <c r="N21" i="18"/>
  <c r="O21" i="18"/>
  <c r="P21" i="18"/>
  <c r="E22" i="18"/>
  <c r="F22" i="18"/>
  <c r="G22" i="18"/>
  <c r="H22" i="18"/>
  <c r="I22" i="18"/>
  <c r="J22" i="18"/>
  <c r="K22" i="18"/>
  <c r="L22" i="18"/>
  <c r="M22" i="18"/>
  <c r="N22" i="18"/>
  <c r="O22" i="18"/>
  <c r="P22" i="18"/>
  <c r="E23" i="18"/>
  <c r="F23" i="18"/>
  <c r="G23" i="18"/>
  <c r="H23" i="18"/>
  <c r="I23" i="18"/>
  <c r="J23" i="18"/>
  <c r="K23" i="18"/>
  <c r="L23" i="18"/>
  <c r="M23" i="18"/>
  <c r="N23" i="18"/>
  <c r="O23" i="18"/>
  <c r="P23" i="18"/>
  <c r="E24" i="18"/>
  <c r="F24" i="18"/>
  <c r="G24" i="18"/>
  <c r="H24" i="18"/>
  <c r="I24" i="18"/>
  <c r="J24" i="18"/>
  <c r="K24" i="18"/>
  <c r="L24" i="18"/>
  <c r="M24" i="18"/>
  <c r="N24" i="18"/>
  <c r="O24" i="18"/>
  <c r="P24" i="18"/>
  <c r="E25" i="18"/>
  <c r="F25" i="18"/>
  <c r="G25" i="18"/>
  <c r="H25" i="18"/>
  <c r="I25" i="18"/>
  <c r="J25" i="18"/>
  <c r="K25" i="18"/>
  <c r="L25" i="18"/>
  <c r="M25" i="18"/>
  <c r="N25" i="18"/>
  <c r="O25" i="18"/>
  <c r="P25" i="18"/>
  <c r="E26" i="18"/>
  <c r="F26" i="18"/>
  <c r="G26" i="18"/>
  <c r="H26" i="18"/>
  <c r="I26" i="18"/>
  <c r="J26" i="18"/>
  <c r="K26" i="18"/>
  <c r="L26" i="18"/>
  <c r="M26" i="18"/>
  <c r="N26" i="18"/>
  <c r="O26" i="18"/>
  <c r="P26" i="18"/>
  <c r="E27" i="18"/>
  <c r="F27" i="18"/>
  <c r="G27" i="18"/>
  <c r="H27" i="18"/>
  <c r="I27" i="18"/>
  <c r="J27" i="18"/>
  <c r="K27" i="18"/>
  <c r="L27" i="18"/>
  <c r="M27" i="18"/>
  <c r="N27" i="18"/>
  <c r="O27" i="18"/>
  <c r="P27" i="18"/>
  <c r="E28" i="18"/>
  <c r="F28" i="18"/>
  <c r="G28" i="18"/>
  <c r="H28" i="18"/>
  <c r="I28" i="18"/>
  <c r="J28" i="18"/>
  <c r="K28" i="18"/>
  <c r="L28" i="18"/>
  <c r="M28" i="18"/>
  <c r="N28" i="18"/>
  <c r="O28" i="18"/>
  <c r="P28" i="18"/>
  <c r="E29" i="18"/>
  <c r="F29" i="18"/>
  <c r="G29" i="18"/>
  <c r="H29" i="18"/>
  <c r="I29" i="18"/>
  <c r="J29" i="18"/>
  <c r="K29" i="18"/>
  <c r="L29" i="18"/>
  <c r="M29" i="18"/>
  <c r="N29" i="18"/>
  <c r="O29" i="18"/>
  <c r="P29" i="18"/>
  <c r="E30" i="18"/>
  <c r="F30" i="18"/>
  <c r="G30" i="18"/>
  <c r="H30" i="18"/>
  <c r="I30" i="18"/>
  <c r="J30" i="18"/>
  <c r="K30" i="18"/>
  <c r="L30" i="18"/>
  <c r="M30" i="18"/>
  <c r="N30" i="18"/>
  <c r="O30" i="18"/>
  <c r="P30" i="18"/>
  <c r="E31" i="18"/>
  <c r="F31" i="18"/>
  <c r="G31" i="18"/>
  <c r="H31" i="18"/>
  <c r="I31" i="18"/>
  <c r="J31" i="18"/>
  <c r="K31" i="18"/>
  <c r="L31" i="18"/>
  <c r="M31" i="18"/>
  <c r="N31" i="18"/>
  <c r="O31" i="18"/>
  <c r="P31" i="18"/>
  <c r="E32" i="18"/>
  <c r="F32" i="18"/>
  <c r="G32" i="18"/>
  <c r="H32" i="18"/>
  <c r="I32" i="18"/>
  <c r="J32" i="18"/>
  <c r="K32" i="18"/>
  <c r="L32" i="18"/>
  <c r="M32" i="18"/>
  <c r="N32" i="18"/>
  <c r="O32" i="18"/>
  <c r="P32" i="18"/>
  <c r="E33" i="18"/>
  <c r="F33" i="18"/>
  <c r="G33" i="18"/>
  <c r="H33" i="18"/>
  <c r="I33" i="18"/>
  <c r="J33" i="18"/>
  <c r="K33" i="18"/>
  <c r="L33" i="18"/>
  <c r="M33" i="18"/>
  <c r="N33" i="18"/>
  <c r="O33" i="18"/>
  <c r="P33" i="18"/>
  <c r="E34" i="18"/>
  <c r="F34" i="18"/>
  <c r="G34" i="18"/>
  <c r="H34" i="18"/>
  <c r="I34" i="18"/>
  <c r="J34" i="18"/>
  <c r="K34" i="18"/>
  <c r="L34" i="18"/>
  <c r="M34" i="18"/>
  <c r="N34" i="18"/>
  <c r="O34" i="18"/>
  <c r="P34" i="18"/>
  <c r="E35" i="18"/>
  <c r="F35" i="18"/>
  <c r="G35" i="18"/>
  <c r="H35" i="18"/>
  <c r="I35" i="18"/>
  <c r="J35" i="18"/>
  <c r="K35" i="18"/>
  <c r="L35" i="18"/>
  <c r="M35" i="18"/>
  <c r="N35" i="18"/>
  <c r="O35" i="18"/>
  <c r="P35" i="18"/>
  <c r="E36" i="18"/>
  <c r="F36" i="18"/>
  <c r="G36" i="18"/>
  <c r="H36" i="18"/>
  <c r="I36" i="18"/>
  <c r="J36" i="18"/>
  <c r="K36" i="18"/>
  <c r="L36" i="18"/>
  <c r="M36" i="18"/>
  <c r="N36" i="18"/>
  <c r="O36" i="18"/>
  <c r="P36" i="18"/>
  <c r="E37" i="18"/>
  <c r="F37" i="18"/>
  <c r="G37" i="18"/>
  <c r="H37" i="18"/>
  <c r="I37" i="18"/>
  <c r="J37" i="18"/>
  <c r="K37" i="18"/>
  <c r="L37" i="18"/>
  <c r="M37" i="18"/>
  <c r="N37" i="18"/>
  <c r="O37" i="18"/>
  <c r="P37" i="18"/>
  <c r="E38" i="18"/>
  <c r="F38" i="18"/>
  <c r="G38" i="18"/>
  <c r="H38" i="18"/>
  <c r="I38" i="18"/>
  <c r="J38" i="18"/>
  <c r="K38" i="18"/>
  <c r="L38" i="18"/>
  <c r="M38" i="18"/>
  <c r="N38" i="18"/>
  <c r="O38" i="18"/>
  <c r="P38" i="18"/>
  <c r="E39" i="18"/>
  <c r="F39" i="18"/>
  <c r="G39" i="18"/>
  <c r="H39" i="18"/>
  <c r="I39" i="18"/>
  <c r="J39" i="18"/>
  <c r="K39" i="18"/>
  <c r="L39" i="18"/>
  <c r="M39" i="18"/>
  <c r="N39" i="18"/>
  <c r="O39" i="18"/>
  <c r="P39" i="18"/>
  <c r="E40" i="18"/>
  <c r="F40" i="18"/>
  <c r="G40" i="18"/>
  <c r="H40" i="18"/>
  <c r="I40" i="18"/>
  <c r="J40" i="18"/>
  <c r="K40" i="18"/>
  <c r="L40" i="18"/>
  <c r="M40" i="18"/>
  <c r="N40" i="18"/>
  <c r="O40" i="18"/>
  <c r="P40" i="18"/>
  <c r="E41" i="18"/>
  <c r="F41" i="18"/>
  <c r="G41" i="18"/>
  <c r="H41" i="18"/>
  <c r="I41" i="18"/>
  <c r="J41" i="18"/>
  <c r="K41" i="18"/>
  <c r="L41" i="18"/>
  <c r="M41" i="18"/>
  <c r="N41" i="18"/>
  <c r="O41" i="18"/>
  <c r="P41" i="18"/>
  <c r="E42" i="18"/>
  <c r="F42" i="18"/>
  <c r="G42" i="18"/>
  <c r="H42" i="18"/>
  <c r="I42" i="18"/>
  <c r="J42" i="18"/>
  <c r="K42" i="18"/>
  <c r="L42" i="18"/>
  <c r="M42" i="18"/>
  <c r="N42" i="18"/>
  <c r="O42" i="18"/>
  <c r="P42" i="18"/>
  <c r="E43" i="18"/>
  <c r="F43" i="18"/>
  <c r="G43" i="18"/>
  <c r="H43" i="18"/>
  <c r="I43" i="18"/>
  <c r="J43" i="18"/>
  <c r="K43" i="18"/>
  <c r="L43" i="18"/>
  <c r="M43" i="18"/>
  <c r="N43" i="18"/>
  <c r="O43" i="18"/>
  <c r="P43" i="18"/>
  <c r="E44" i="18"/>
  <c r="F44" i="18"/>
  <c r="G44" i="18"/>
  <c r="H44" i="18"/>
  <c r="I44" i="18"/>
  <c r="J44" i="18"/>
  <c r="K44" i="18"/>
  <c r="L44" i="18"/>
  <c r="M44" i="18"/>
  <c r="N44" i="18"/>
  <c r="O44" i="18"/>
  <c r="P44" i="18"/>
  <c r="E45" i="18"/>
  <c r="F45" i="18"/>
  <c r="G45" i="18"/>
  <c r="H45" i="18"/>
  <c r="I45" i="18"/>
  <c r="J45" i="18"/>
  <c r="K45" i="18"/>
  <c r="L45" i="18"/>
  <c r="M45" i="18"/>
  <c r="N45" i="18"/>
  <c r="O45" i="18"/>
  <c r="P45" i="18"/>
  <c r="E46" i="18"/>
  <c r="F46" i="18"/>
  <c r="G46" i="18"/>
  <c r="H46" i="18"/>
  <c r="I46" i="18"/>
  <c r="J46" i="18"/>
  <c r="K46" i="18"/>
  <c r="L46" i="18"/>
  <c r="M46" i="18"/>
  <c r="N46" i="18"/>
  <c r="O46" i="18"/>
  <c r="P46" i="18"/>
  <c r="E47" i="18"/>
  <c r="F47" i="18"/>
  <c r="G47" i="18"/>
  <c r="H47" i="18"/>
  <c r="I47" i="18"/>
  <c r="J47" i="18"/>
  <c r="K47" i="18"/>
  <c r="L47" i="18"/>
  <c r="M47" i="18"/>
  <c r="N47" i="18"/>
  <c r="O47" i="18"/>
  <c r="P47" i="18"/>
  <c r="E48" i="18"/>
  <c r="F48" i="18"/>
  <c r="G48" i="18"/>
  <c r="H48" i="18"/>
  <c r="I48" i="18"/>
  <c r="J48" i="18"/>
  <c r="K48" i="18"/>
  <c r="L48" i="18"/>
  <c r="M48" i="18"/>
  <c r="N48" i="18"/>
  <c r="O48" i="18"/>
  <c r="P48" i="18"/>
  <c r="E49" i="18"/>
  <c r="F49" i="18"/>
  <c r="G49" i="18"/>
  <c r="H49" i="18"/>
  <c r="I49" i="18"/>
  <c r="J49" i="18"/>
  <c r="K49" i="18"/>
  <c r="L49" i="18"/>
  <c r="M49" i="18"/>
  <c r="N49" i="18"/>
  <c r="O49" i="18"/>
  <c r="P49" i="18"/>
  <c r="E50" i="18"/>
  <c r="F50" i="18"/>
  <c r="G50" i="18"/>
  <c r="H50" i="18"/>
  <c r="I50" i="18"/>
  <c r="J50" i="18"/>
  <c r="K50" i="18"/>
  <c r="L50" i="18"/>
  <c r="M50" i="18"/>
  <c r="N50" i="18"/>
  <c r="O50" i="18"/>
  <c r="P50" i="18"/>
  <c r="E51" i="18"/>
  <c r="F51" i="18"/>
  <c r="G51" i="18"/>
  <c r="H51" i="18"/>
  <c r="I51" i="18"/>
  <c r="J51" i="18"/>
  <c r="K51" i="18"/>
  <c r="L51" i="18"/>
  <c r="M51" i="18"/>
  <c r="N51" i="18"/>
  <c r="O51" i="18"/>
  <c r="P51" i="18"/>
  <c r="E52" i="18"/>
  <c r="F52" i="18"/>
  <c r="G52" i="18"/>
  <c r="H52" i="18"/>
  <c r="I52" i="18"/>
  <c r="J52" i="18"/>
  <c r="K52" i="18"/>
  <c r="L52" i="18"/>
  <c r="M52" i="18"/>
  <c r="N52" i="18"/>
  <c r="O52" i="18"/>
  <c r="P52" i="18"/>
  <c r="E53" i="18"/>
  <c r="F53" i="18"/>
  <c r="G53" i="18"/>
  <c r="H53" i="18"/>
  <c r="I53" i="18"/>
  <c r="J53" i="18"/>
  <c r="K53" i="18"/>
  <c r="L53" i="18"/>
  <c r="M53" i="18"/>
  <c r="N53" i="18"/>
  <c r="O53" i="18"/>
  <c r="P53" i="18"/>
  <c r="E54" i="18"/>
  <c r="F54" i="18"/>
  <c r="G54" i="18"/>
  <c r="H54" i="18"/>
  <c r="I54" i="18"/>
  <c r="J54" i="18"/>
  <c r="K54" i="18"/>
  <c r="L54" i="18"/>
  <c r="M54" i="18"/>
  <c r="N54" i="18"/>
  <c r="O54" i="18"/>
  <c r="P54" i="18"/>
  <c r="E55" i="18"/>
  <c r="F55" i="18"/>
  <c r="G55" i="18"/>
  <c r="H55" i="18"/>
  <c r="I55" i="18"/>
  <c r="J55" i="18"/>
  <c r="K55" i="18"/>
  <c r="L55" i="18"/>
  <c r="M55" i="18"/>
  <c r="N55" i="18"/>
  <c r="O55" i="18"/>
  <c r="P55" i="18"/>
  <c r="E56" i="18"/>
  <c r="F56" i="18"/>
  <c r="G56" i="18"/>
  <c r="H56" i="18"/>
  <c r="I56" i="18"/>
  <c r="J56" i="18"/>
  <c r="K56" i="18"/>
  <c r="L56" i="18"/>
  <c r="M56" i="18"/>
  <c r="N56" i="18"/>
  <c r="O56" i="18"/>
  <c r="P56" i="18"/>
  <c r="E57" i="18"/>
  <c r="F57" i="18"/>
  <c r="G57" i="18"/>
  <c r="H57" i="18"/>
  <c r="I57" i="18"/>
  <c r="J57" i="18"/>
  <c r="K57" i="18"/>
  <c r="L57" i="18"/>
  <c r="M57" i="18"/>
  <c r="N57" i="18"/>
  <c r="O57" i="18"/>
  <c r="P57" i="18"/>
  <c r="E58" i="18"/>
  <c r="F58" i="18"/>
  <c r="G58" i="18"/>
  <c r="H58" i="18"/>
  <c r="I58" i="18"/>
  <c r="J58" i="18"/>
  <c r="K58" i="18"/>
  <c r="L58" i="18"/>
  <c r="M58" i="18"/>
  <c r="N58" i="18"/>
  <c r="O58" i="18"/>
  <c r="P58" i="18"/>
  <c r="E59" i="18"/>
  <c r="F59" i="18"/>
  <c r="G59" i="18"/>
  <c r="H59" i="18"/>
  <c r="I59" i="18"/>
  <c r="J59" i="18"/>
  <c r="K59" i="18"/>
  <c r="L59" i="18"/>
  <c r="M59" i="18"/>
  <c r="N59" i="18"/>
  <c r="O59" i="18"/>
  <c r="P59" i="18"/>
  <c r="E60" i="18"/>
  <c r="F60" i="18"/>
  <c r="G60" i="18"/>
  <c r="H60" i="18"/>
  <c r="I60" i="18"/>
  <c r="J60" i="18"/>
  <c r="K60" i="18"/>
  <c r="L60" i="18"/>
  <c r="M60" i="18"/>
  <c r="N60" i="18"/>
  <c r="O60" i="18"/>
  <c r="P60" i="18"/>
  <c r="E61" i="18"/>
  <c r="F61" i="18"/>
  <c r="G61" i="18"/>
  <c r="H61" i="18"/>
  <c r="I61" i="18"/>
  <c r="J61" i="18"/>
  <c r="K61" i="18"/>
  <c r="L61" i="18"/>
  <c r="M61" i="18"/>
  <c r="N61" i="18"/>
  <c r="O61" i="18"/>
  <c r="P61" i="18"/>
  <c r="E62" i="18"/>
  <c r="F62" i="18"/>
  <c r="G62" i="18"/>
  <c r="H62" i="18"/>
  <c r="I62" i="18"/>
  <c r="J62" i="18"/>
  <c r="K62" i="18"/>
  <c r="L62" i="18"/>
  <c r="M62" i="18"/>
  <c r="N62" i="18"/>
  <c r="O62" i="18"/>
  <c r="P62" i="18"/>
  <c r="E63" i="18"/>
  <c r="F63" i="18"/>
  <c r="G63" i="18"/>
  <c r="H63" i="18"/>
  <c r="I63" i="18"/>
  <c r="J63" i="18"/>
  <c r="K63" i="18"/>
  <c r="L63" i="18"/>
  <c r="M63" i="18"/>
  <c r="N63" i="18"/>
  <c r="O63" i="18"/>
  <c r="P63" i="18"/>
  <c r="E64" i="18"/>
  <c r="F64" i="18"/>
  <c r="G64" i="18"/>
  <c r="H64" i="18"/>
  <c r="I64" i="18"/>
  <c r="J64" i="18"/>
  <c r="K64" i="18"/>
  <c r="L64" i="18"/>
  <c r="M64" i="18"/>
  <c r="N64" i="18"/>
  <c r="O64" i="18"/>
  <c r="P64" i="18"/>
  <c r="E65" i="18"/>
  <c r="F65" i="18"/>
  <c r="G65" i="18"/>
  <c r="H65" i="18"/>
  <c r="I65" i="18"/>
  <c r="J65" i="18"/>
  <c r="K65" i="18"/>
  <c r="L65" i="18"/>
  <c r="M65" i="18"/>
  <c r="N65" i="18"/>
  <c r="O65" i="18"/>
  <c r="P65" i="18"/>
  <c r="E66" i="18"/>
  <c r="F66" i="18"/>
  <c r="G66" i="18"/>
  <c r="H66" i="18"/>
  <c r="I66" i="18"/>
  <c r="J66" i="18"/>
  <c r="K66" i="18"/>
  <c r="L66" i="18"/>
  <c r="M66" i="18"/>
  <c r="N66" i="18"/>
  <c r="O66" i="18"/>
  <c r="P66" i="18"/>
  <c r="E67" i="18"/>
  <c r="F67" i="18"/>
  <c r="G67" i="18"/>
  <c r="H67" i="18"/>
  <c r="I67" i="18"/>
  <c r="J67" i="18"/>
  <c r="K67" i="18"/>
  <c r="L67" i="18"/>
  <c r="M67" i="18"/>
  <c r="N67" i="18"/>
  <c r="O67" i="18"/>
  <c r="P67" i="18"/>
  <c r="E68" i="18"/>
  <c r="F68" i="18"/>
  <c r="G68" i="18"/>
  <c r="H68" i="18"/>
  <c r="I68" i="18"/>
  <c r="J68" i="18"/>
  <c r="K68" i="18"/>
  <c r="L68" i="18"/>
  <c r="M68" i="18"/>
  <c r="N68" i="18"/>
  <c r="O68" i="18"/>
  <c r="P68" i="18"/>
  <c r="E69" i="18"/>
  <c r="F69" i="18"/>
  <c r="G69" i="18"/>
  <c r="H69" i="18"/>
  <c r="I69" i="18"/>
  <c r="J69" i="18"/>
  <c r="K69" i="18"/>
  <c r="L69" i="18"/>
  <c r="M69" i="18"/>
  <c r="N69" i="18"/>
  <c r="O69" i="18"/>
  <c r="P69" i="18"/>
  <c r="E70" i="18"/>
  <c r="F70" i="18"/>
  <c r="G70" i="18"/>
  <c r="H70" i="18"/>
  <c r="I70" i="18"/>
  <c r="J70" i="18"/>
  <c r="K70" i="18"/>
  <c r="L70" i="18"/>
  <c r="M70" i="18"/>
  <c r="N70" i="18"/>
  <c r="O70" i="18"/>
  <c r="P70" i="18"/>
  <c r="E71" i="18"/>
  <c r="F71" i="18"/>
  <c r="G71" i="18"/>
  <c r="H71" i="18"/>
  <c r="I71" i="18"/>
  <c r="J71" i="18"/>
  <c r="K71" i="18"/>
  <c r="L71" i="18"/>
  <c r="M71" i="18"/>
  <c r="N71" i="18"/>
  <c r="O71" i="18"/>
  <c r="P71" i="18"/>
  <c r="E72" i="18"/>
  <c r="F72" i="18"/>
  <c r="G72" i="18"/>
  <c r="H72" i="18"/>
  <c r="I72" i="18"/>
  <c r="J72" i="18"/>
  <c r="K72" i="18"/>
  <c r="L72" i="18"/>
  <c r="M72" i="18"/>
  <c r="N72" i="18"/>
  <c r="O72" i="18"/>
  <c r="P72" i="18"/>
  <c r="E73" i="18"/>
  <c r="F73" i="18"/>
  <c r="G73" i="18"/>
  <c r="H73" i="18"/>
  <c r="I73" i="18"/>
  <c r="J73" i="18"/>
  <c r="K73" i="18"/>
  <c r="L73" i="18"/>
  <c r="M73" i="18"/>
  <c r="N73" i="18"/>
  <c r="O73" i="18"/>
  <c r="P73" i="18"/>
  <c r="E74" i="18"/>
  <c r="F74" i="18"/>
  <c r="G74" i="18"/>
  <c r="H74" i="18"/>
  <c r="I74" i="18"/>
  <c r="J74" i="18"/>
  <c r="K74" i="18"/>
  <c r="L74" i="18"/>
  <c r="M74" i="18"/>
  <c r="N74" i="18"/>
  <c r="O74" i="18"/>
  <c r="P74" i="18"/>
  <c r="E75" i="18"/>
  <c r="F75" i="18"/>
  <c r="G75" i="18"/>
  <c r="H75" i="18"/>
  <c r="I75" i="18"/>
  <c r="J75" i="18"/>
  <c r="K75" i="18"/>
  <c r="L75" i="18"/>
  <c r="M75" i="18"/>
  <c r="N75" i="18"/>
  <c r="O75" i="18"/>
  <c r="P75" i="18"/>
  <c r="E76" i="18"/>
  <c r="F76" i="18"/>
  <c r="G76" i="18"/>
  <c r="H76" i="18"/>
  <c r="I76" i="18"/>
  <c r="J76" i="18"/>
  <c r="K76" i="18"/>
  <c r="L76" i="18"/>
  <c r="M76" i="18"/>
  <c r="N76" i="18"/>
  <c r="O76" i="18"/>
  <c r="P76" i="18"/>
  <c r="E77" i="18"/>
  <c r="F77" i="18"/>
  <c r="G77" i="18"/>
  <c r="H77" i="18"/>
  <c r="I77" i="18"/>
  <c r="J77" i="18"/>
  <c r="K77" i="18"/>
  <c r="L77" i="18"/>
  <c r="M77" i="18"/>
  <c r="N77" i="18"/>
  <c r="O77" i="18"/>
  <c r="P77" i="18"/>
  <c r="E78" i="18"/>
  <c r="F78" i="18"/>
  <c r="G78" i="18"/>
  <c r="H78" i="18"/>
  <c r="I78" i="18"/>
  <c r="J78" i="18"/>
  <c r="K78" i="18"/>
  <c r="L78" i="18"/>
  <c r="M78" i="18"/>
  <c r="N78" i="18"/>
  <c r="O78" i="18"/>
  <c r="P78" i="18"/>
  <c r="E79" i="18"/>
  <c r="F79" i="18"/>
  <c r="G79" i="18"/>
  <c r="H79" i="18"/>
  <c r="I79" i="18"/>
  <c r="J79" i="18"/>
  <c r="K79" i="18"/>
  <c r="L79" i="18"/>
  <c r="M79" i="18"/>
  <c r="N79" i="18"/>
  <c r="O79" i="18"/>
  <c r="P79" i="18"/>
  <c r="E80" i="18"/>
  <c r="F80" i="18"/>
  <c r="G80" i="18"/>
  <c r="H80" i="18"/>
  <c r="I80" i="18"/>
  <c r="J80" i="18"/>
  <c r="K80" i="18"/>
  <c r="L80" i="18"/>
  <c r="M80" i="18"/>
  <c r="N80" i="18"/>
  <c r="O80" i="18"/>
  <c r="P80" i="18"/>
  <c r="E81" i="18"/>
  <c r="F81" i="18"/>
  <c r="G81" i="18"/>
  <c r="H81" i="18"/>
  <c r="I81" i="18"/>
  <c r="J81" i="18"/>
  <c r="K81" i="18"/>
  <c r="L81" i="18"/>
  <c r="M81" i="18"/>
  <c r="N81" i="18"/>
  <c r="O81" i="18"/>
  <c r="P81" i="18"/>
  <c r="E82" i="18"/>
  <c r="F82" i="18"/>
  <c r="G82" i="18"/>
  <c r="H82" i="18"/>
  <c r="I82" i="18"/>
  <c r="J82" i="18"/>
  <c r="K82" i="18"/>
  <c r="L82" i="18"/>
  <c r="M82" i="18"/>
  <c r="N82" i="18"/>
  <c r="O82" i="18"/>
  <c r="P82" i="18"/>
  <c r="E83" i="18"/>
  <c r="F83" i="18"/>
  <c r="G83" i="18"/>
  <c r="H83" i="18"/>
  <c r="I83" i="18"/>
  <c r="J83" i="18"/>
  <c r="K83" i="18"/>
  <c r="L83" i="18"/>
  <c r="M83" i="18"/>
  <c r="N83" i="18"/>
  <c r="O83" i="18"/>
  <c r="P83" i="18"/>
  <c r="E84" i="18"/>
  <c r="F84" i="18"/>
  <c r="G84" i="18"/>
  <c r="H84" i="18"/>
  <c r="I84" i="18"/>
  <c r="J84" i="18"/>
  <c r="K84" i="18"/>
  <c r="L84" i="18"/>
  <c r="M84" i="18"/>
  <c r="N84" i="18"/>
  <c r="O84" i="18"/>
  <c r="P84" i="18"/>
  <c r="E85" i="18"/>
  <c r="F85" i="18"/>
  <c r="G85" i="18"/>
  <c r="H85" i="18"/>
  <c r="I85" i="18"/>
  <c r="J85" i="18"/>
  <c r="K85" i="18"/>
  <c r="L85" i="18"/>
  <c r="M85" i="18"/>
  <c r="N85" i="18"/>
  <c r="O85" i="18"/>
  <c r="P85" i="18"/>
  <c r="E86" i="18"/>
  <c r="F86" i="18"/>
  <c r="G86" i="18"/>
  <c r="H86" i="18"/>
  <c r="I86" i="18"/>
  <c r="J86" i="18"/>
  <c r="K86" i="18"/>
  <c r="L86" i="18"/>
  <c r="M86" i="18"/>
  <c r="N86" i="18"/>
  <c r="O86" i="18"/>
  <c r="P86" i="18"/>
  <c r="E87" i="18"/>
  <c r="F87" i="18"/>
  <c r="G87" i="18"/>
  <c r="H87" i="18"/>
  <c r="I87" i="18"/>
  <c r="J87" i="18"/>
  <c r="K87" i="18"/>
  <c r="L87" i="18"/>
  <c r="M87" i="18"/>
  <c r="N87" i="18"/>
  <c r="O87" i="18"/>
  <c r="P87" i="18"/>
  <c r="E88" i="18"/>
  <c r="F88" i="18"/>
  <c r="G88" i="18"/>
  <c r="H88" i="18"/>
  <c r="I88" i="18"/>
  <c r="J88" i="18"/>
  <c r="K88" i="18"/>
  <c r="L88" i="18"/>
  <c r="M88" i="18"/>
  <c r="N88" i="18"/>
  <c r="O88" i="18"/>
  <c r="P88" i="18"/>
  <c r="E89" i="18"/>
  <c r="F89" i="18"/>
  <c r="G89" i="18"/>
  <c r="H89" i="18"/>
  <c r="I89" i="18"/>
  <c r="J89" i="18"/>
  <c r="K89" i="18"/>
  <c r="L89" i="18"/>
  <c r="M89" i="18"/>
  <c r="N89" i="18"/>
  <c r="O89" i="18"/>
  <c r="P89" i="18"/>
  <c r="E90" i="18"/>
  <c r="F90" i="18"/>
  <c r="G90" i="18"/>
  <c r="H90" i="18"/>
  <c r="I90" i="18"/>
  <c r="J90" i="18"/>
  <c r="K90" i="18"/>
  <c r="L90" i="18"/>
  <c r="M90" i="18"/>
  <c r="N90" i="18"/>
  <c r="O90" i="18"/>
  <c r="P90" i="18"/>
  <c r="E91" i="18"/>
  <c r="F91" i="18"/>
  <c r="G91" i="18"/>
  <c r="H91" i="18"/>
  <c r="I91" i="18"/>
  <c r="J91" i="18"/>
  <c r="K91" i="18"/>
  <c r="L91" i="18"/>
  <c r="M91" i="18"/>
  <c r="N91" i="18"/>
  <c r="O91" i="18"/>
  <c r="P91" i="18"/>
  <c r="E92" i="18"/>
  <c r="F92" i="18"/>
  <c r="G92" i="18"/>
  <c r="H92" i="18"/>
  <c r="I92" i="18"/>
  <c r="J92" i="18"/>
  <c r="K92" i="18"/>
  <c r="L92" i="18"/>
  <c r="M92" i="18"/>
  <c r="N92" i="18"/>
  <c r="O92" i="18"/>
  <c r="P92" i="18"/>
  <c r="E93" i="18"/>
  <c r="F93" i="18"/>
  <c r="G93" i="18"/>
  <c r="H93" i="18"/>
  <c r="I93" i="18"/>
  <c r="J93" i="18"/>
  <c r="K93" i="18"/>
  <c r="L93" i="18"/>
  <c r="M93" i="18"/>
  <c r="N93" i="18"/>
  <c r="O93" i="18"/>
  <c r="P93" i="18"/>
  <c r="E94" i="18"/>
  <c r="F94" i="18"/>
  <c r="G94" i="18"/>
  <c r="H94" i="18"/>
  <c r="I94" i="18"/>
  <c r="J94" i="18"/>
  <c r="K94" i="18"/>
  <c r="L94" i="18"/>
  <c r="M94" i="18"/>
  <c r="N94" i="18"/>
  <c r="O94" i="18"/>
  <c r="P94" i="18"/>
  <c r="E95" i="18"/>
  <c r="F95" i="18"/>
  <c r="G95" i="18"/>
  <c r="H95" i="18"/>
  <c r="I95" i="18"/>
  <c r="J95" i="18"/>
  <c r="K95" i="18"/>
  <c r="L95" i="18"/>
  <c r="M95" i="18"/>
  <c r="N95" i="18"/>
  <c r="O95" i="18"/>
  <c r="P95" i="18"/>
  <c r="E96" i="18"/>
  <c r="F96" i="18"/>
  <c r="G96" i="18"/>
  <c r="H96" i="18"/>
  <c r="I96" i="18"/>
  <c r="J96" i="18"/>
  <c r="K96" i="18"/>
  <c r="L96" i="18"/>
  <c r="M96" i="18"/>
  <c r="N96" i="18"/>
  <c r="O96" i="18"/>
  <c r="P96" i="18"/>
  <c r="E97" i="18"/>
  <c r="F97" i="18"/>
  <c r="G97" i="18"/>
  <c r="H97" i="18"/>
  <c r="I97" i="18"/>
  <c r="J97" i="18"/>
  <c r="K97" i="18"/>
  <c r="L97" i="18"/>
  <c r="M97" i="18"/>
  <c r="N97" i="18"/>
  <c r="O97" i="18"/>
  <c r="P97" i="18"/>
  <c r="E98" i="18"/>
  <c r="F98" i="18"/>
  <c r="G98" i="18"/>
  <c r="H98" i="18"/>
  <c r="I98" i="18"/>
  <c r="J98" i="18"/>
  <c r="K98" i="18"/>
  <c r="L98" i="18"/>
  <c r="M98" i="18"/>
  <c r="N98" i="18"/>
  <c r="O98" i="18"/>
  <c r="P98" i="18"/>
  <c r="E99" i="18"/>
  <c r="F99" i="18"/>
  <c r="G99" i="18"/>
  <c r="H99" i="18"/>
  <c r="I99" i="18"/>
  <c r="J99" i="18"/>
  <c r="K99" i="18"/>
  <c r="L99" i="18"/>
  <c r="M99" i="18"/>
  <c r="N99" i="18"/>
  <c r="O99" i="18"/>
  <c r="P99" i="18"/>
  <c r="E100" i="18"/>
  <c r="F100" i="18"/>
  <c r="G100" i="18"/>
  <c r="H100" i="18"/>
  <c r="I100" i="18"/>
  <c r="J100" i="18"/>
  <c r="K100" i="18"/>
  <c r="L100" i="18"/>
  <c r="M100" i="18"/>
  <c r="N100" i="18"/>
  <c r="O100" i="18"/>
  <c r="P100" i="18"/>
  <c r="E101" i="18"/>
  <c r="F101" i="18"/>
  <c r="G101" i="18"/>
  <c r="H101" i="18"/>
  <c r="I101" i="18"/>
  <c r="J101" i="18"/>
  <c r="K101" i="18"/>
  <c r="L101" i="18"/>
  <c r="M101" i="18"/>
  <c r="N101" i="18"/>
  <c r="O101" i="18"/>
  <c r="P101" i="18"/>
  <c r="E102" i="18"/>
  <c r="F102" i="18"/>
  <c r="G102" i="18"/>
  <c r="H102" i="18"/>
  <c r="I102" i="18"/>
  <c r="J102" i="18"/>
  <c r="K102" i="18"/>
  <c r="L102" i="18"/>
  <c r="M102" i="18"/>
  <c r="N102" i="18"/>
  <c r="O102" i="18"/>
  <c r="P102" i="18"/>
  <c r="E103" i="18"/>
  <c r="F103" i="18"/>
  <c r="G103" i="18"/>
  <c r="H103" i="18"/>
  <c r="I103" i="18"/>
  <c r="J103" i="18"/>
  <c r="K103" i="18"/>
  <c r="L103" i="18"/>
  <c r="M103" i="18"/>
  <c r="N103" i="18"/>
  <c r="O103" i="18"/>
  <c r="P103" i="18"/>
  <c r="E104" i="18"/>
  <c r="F104" i="18"/>
  <c r="G104" i="18"/>
  <c r="H104" i="18"/>
  <c r="I104" i="18"/>
  <c r="J104" i="18"/>
  <c r="K104" i="18"/>
  <c r="L104" i="18"/>
  <c r="M104" i="18"/>
  <c r="N104" i="18"/>
  <c r="O104" i="18"/>
  <c r="P104" i="18"/>
  <c r="E105" i="18"/>
  <c r="F105" i="18"/>
  <c r="G105" i="18"/>
  <c r="H105" i="18"/>
  <c r="I105" i="18"/>
  <c r="J105" i="18"/>
  <c r="K105" i="18"/>
  <c r="L105" i="18"/>
  <c r="M105" i="18"/>
  <c r="N105" i="18"/>
  <c r="O105" i="18"/>
  <c r="P105" i="18"/>
  <c r="E106" i="18"/>
  <c r="F106" i="18"/>
  <c r="G106" i="18"/>
  <c r="H106" i="18"/>
  <c r="I106" i="18"/>
  <c r="J106" i="18"/>
  <c r="K106" i="18"/>
  <c r="L106" i="18"/>
  <c r="M106" i="18"/>
  <c r="N106" i="18"/>
  <c r="O106" i="18"/>
  <c r="P106" i="18"/>
  <c r="E107" i="18"/>
  <c r="F107" i="18"/>
  <c r="G107" i="18"/>
  <c r="H107" i="18"/>
  <c r="I107" i="18"/>
  <c r="J107" i="18"/>
  <c r="K107" i="18"/>
  <c r="L107" i="18"/>
  <c r="M107" i="18"/>
  <c r="N107" i="18"/>
  <c r="O107" i="18"/>
  <c r="P107" i="18"/>
  <c r="E108" i="18"/>
  <c r="F108" i="18"/>
  <c r="G108" i="18"/>
  <c r="H108" i="18"/>
  <c r="I108" i="18"/>
  <c r="J108" i="18"/>
  <c r="K108" i="18"/>
  <c r="L108" i="18"/>
  <c r="M108" i="18"/>
  <c r="N108" i="18"/>
  <c r="O108" i="18"/>
  <c r="P108" i="18"/>
  <c r="E109" i="18"/>
  <c r="F109" i="18"/>
  <c r="G109" i="18"/>
  <c r="H109" i="18"/>
  <c r="I109" i="18"/>
  <c r="J109" i="18"/>
  <c r="K109" i="18"/>
  <c r="L109" i="18"/>
  <c r="M109" i="18"/>
  <c r="N109" i="18"/>
  <c r="O109" i="18"/>
  <c r="P109" i="18"/>
  <c r="E110" i="18"/>
  <c r="F110" i="18"/>
  <c r="G110" i="18"/>
  <c r="H110" i="18"/>
  <c r="I110" i="18"/>
  <c r="J110" i="18"/>
  <c r="K110" i="18"/>
  <c r="L110" i="18"/>
  <c r="M110" i="18"/>
  <c r="N110" i="18"/>
  <c r="O110" i="18"/>
  <c r="P110" i="18"/>
  <c r="E111" i="18"/>
  <c r="F111" i="18"/>
  <c r="G111" i="18"/>
  <c r="H111" i="18"/>
  <c r="I111" i="18"/>
  <c r="J111" i="18"/>
  <c r="K111" i="18"/>
  <c r="L111" i="18"/>
  <c r="M111" i="18"/>
  <c r="N111" i="18"/>
  <c r="O111" i="18"/>
  <c r="P111" i="18"/>
  <c r="E112" i="18"/>
  <c r="F112" i="18"/>
  <c r="G112" i="18"/>
  <c r="H112" i="18"/>
  <c r="I112" i="18"/>
  <c r="J112" i="18"/>
  <c r="K112" i="18"/>
  <c r="L112" i="18"/>
  <c r="M112" i="18"/>
  <c r="N112" i="18"/>
  <c r="O112" i="18"/>
  <c r="P112" i="18"/>
  <c r="E113" i="18"/>
  <c r="F113" i="18"/>
  <c r="G113" i="18"/>
  <c r="H113" i="18"/>
  <c r="I113" i="18"/>
  <c r="J113" i="18"/>
  <c r="K113" i="18"/>
  <c r="L113" i="18"/>
  <c r="M113" i="18"/>
  <c r="N113" i="18"/>
  <c r="O113" i="18"/>
  <c r="P113" i="18"/>
  <c r="E114" i="18"/>
  <c r="F114" i="18"/>
  <c r="G114" i="18"/>
  <c r="H114" i="18"/>
  <c r="I114" i="18"/>
  <c r="J114" i="18"/>
  <c r="K114" i="18"/>
  <c r="L114" i="18"/>
  <c r="M114" i="18"/>
  <c r="N114" i="18"/>
  <c r="O114" i="18"/>
  <c r="P114" i="18"/>
  <c r="E115" i="18"/>
  <c r="F115" i="18"/>
  <c r="G115" i="18"/>
  <c r="H115" i="18"/>
  <c r="I115" i="18"/>
  <c r="J115" i="18"/>
  <c r="K115" i="18"/>
  <c r="L115" i="18"/>
  <c r="M115" i="18"/>
  <c r="N115" i="18"/>
  <c r="O115" i="18"/>
  <c r="P115" i="18"/>
  <c r="E116" i="18"/>
  <c r="F116" i="18"/>
  <c r="G116" i="18"/>
  <c r="H116" i="18"/>
  <c r="I116" i="18"/>
  <c r="J116" i="18"/>
  <c r="K116" i="18"/>
  <c r="L116" i="18"/>
  <c r="M116" i="18"/>
  <c r="N116" i="18"/>
  <c r="O116" i="18"/>
  <c r="P116" i="18"/>
  <c r="E117" i="18"/>
  <c r="F117" i="18"/>
  <c r="G117" i="18"/>
  <c r="H117" i="18"/>
  <c r="I117" i="18"/>
  <c r="J117" i="18"/>
  <c r="K117" i="18"/>
  <c r="L117" i="18"/>
  <c r="M117" i="18"/>
  <c r="N117" i="18"/>
  <c r="O117" i="18"/>
  <c r="P117" i="18"/>
  <c r="E118" i="18"/>
  <c r="F118" i="18"/>
  <c r="G118" i="18"/>
  <c r="H118" i="18"/>
  <c r="I118" i="18"/>
  <c r="J118" i="18"/>
  <c r="K118" i="18"/>
  <c r="L118" i="18"/>
  <c r="M118" i="18"/>
  <c r="N118" i="18"/>
  <c r="O118" i="18"/>
  <c r="P118" i="18"/>
  <c r="E119" i="18"/>
  <c r="F119" i="18"/>
  <c r="G119" i="18"/>
  <c r="H119" i="18"/>
  <c r="I119" i="18"/>
  <c r="J119" i="18"/>
  <c r="K119" i="18"/>
  <c r="L119" i="18"/>
  <c r="M119" i="18"/>
  <c r="N119" i="18"/>
  <c r="O119" i="18"/>
  <c r="P119" i="18"/>
  <c r="E120" i="18"/>
  <c r="F120" i="18"/>
  <c r="G120" i="18"/>
  <c r="H120" i="18"/>
  <c r="I120" i="18"/>
  <c r="J120" i="18"/>
  <c r="K120" i="18"/>
  <c r="L120" i="18"/>
  <c r="M120" i="18"/>
  <c r="N120" i="18"/>
  <c r="O120" i="18"/>
  <c r="P120" i="18"/>
  <c r="E121" i="18"/>
  <c r="F121" i="18"/>
  <c r="G121" i="18"/>
  <c r="H121" i="18"/>
  <c r="I121" i="18"/>
  <c r="J121" i="18"/>
  <c r="K121" i="18"/>
  <c r="L121" i="18"/>
  <c r="M121" i="18"/>
  <c r="N121" i="18"/>
  <c r="O121" i="18"/>
  <c r="P121" i="18"/>
  <c r="E122" i="18"/>
  <c r="F122" i="18"/>
  <c r="G122" i="18"/>
  <c r="H122" i="18"/>
  <c r="I122" i="18"/>
  <c r="J122" i="18"/>
  <c r="K122" i="18"/>
  <c r="L122" i="18"/>
  <c r="M122" i="18"/>
  <c r="N122" i="18"/>
  <c r="O122" i="18"/>
  <c r="P122" i="18"/>
  <c r="E123" i="18"/>
  <c r="F123" i="18"/>
  <c r="G123" i="18"/>
  <c r="H123" i="18"/>
  <c r="I123" i="18"/>
  <c r="J123" i="18"/>
  <c r="K123" i="18"/>
  <c r="L123" i="18"/>
  <c r="M123" i="18"/>
  <c r="N123" i="18"/>
  <c r="O123" i="18"/>
  <c r="P123" i="18"/>
  <c r="E124" i="18"/>
  <c r="F124" i="18"/>
  <c r="G124" i="18"/>
  <c r="H124" i="18"/>
  <c r="I124" i="18"/>
  <c r="J124" i="18"/>
  <c r="K124" i="18"/>
  <c r="L124" i="18"/>
  <c r="M124" i="18"/>
  <c r="N124" i="18"/>
  <c r="O124" i="18"/>
  <c r="P124" i="18"/>
  <c r="E125" i="18"/>
  <c r="F125" i="18"/>
  <c r="G125" i="18"/>
  <c r="H125" i="18"/>
  <c r="I125" i="18"/>
  <c r="J125" i="18"/>
  <c r="K125" i="18"/>
  <c r="L125" i="18"/>
  <c r="M125" i="18"/>
  <c r="N125" i="18"/>
  <c r="O125" i="18"/>
  <c r="P125" i="18"/>
  <c r="E126" i="18"/>
  <c r="F126" i="18"/>
  <c r="G126" i="18"/>
  <c r="H126" i="18"/>
  <c r="I126" i="18"/>
  <c r="J126" i="18"/>
  <c r="K126" i="18"/>
  <c r="L126" i="18"/>
  <c r="M126" i="18"/>
  <c r="N126" i="18"/>
  <c r="O126" i="18"/>
  <c r="P126" i="18"/>
  <c r="E127" i="18"/>
  <c r="F127" i="18"/>
  <c r="G127" i="18"/>
  <c r="H127" i="18"/>
  <c r="I127" i="18"/>
  <c r="J127" i="18"/>
  <c r="K127" i="18"/>
  <c r="L127" i="18"/>
  <c r="M127" i="18"/>
  <c r="N127" i="18"/>
  <c r="O127" i="18"/>
  <c r="P127" i="18"/>
  <c r="E128" i="18"/>
  <c r="F128" i="18"/>
  <c r="G128" i="18"/>
  <c r="H128" i="18"/>
  <c r="I128" i="18"/>
  <c r="J128" i="18"/>
  <c r="K128" i="18"/>
  <c r="L128" i="18"/>
  <c r="M128" i="18"/>
  <c r="N128" i="18"/>
  <c r="O128" i="18"/>
  <c r="P128" i="18"/>
  <c r="E129" i="18"/>
  <c r="F129" i="18"/>
  <c r="G129" i="18"/>
  <c r="H129" i="18"/>
  <c r="I129" i="18"/>
  <c r="J129" i="18"/>
  <c r="K129" i="18"/>
  <c r="L129" i="18"/>
  <c r="M129" i="18"/>
  <c r="N129" i="18"/>
  <c r="O129" i="18"/>
  <c r="P129" i="18"/>
  <c r="E130" i="18"/>
  <c r="F130" i="18"/>
  <c r="G130" i="18"/>
  <c r="H130" i="18"/>
  <c r="I130" i="18"/>
  <c r="J130" i="18"/>
  <c r="K130" i="18"/>
  <c r="L130" i="18"/>
  <c r="M130" i="18"/>
  <c r="N130" i="18"/>
  <c r="O130" i="18"/>
  <c r="P130" i="18"/>
  <c r="E131" i="18"/>
  <c r="F131" i="18"/>
  <c r="G131" i="18"/>
  <c r="H131" i="18"/>
  <c r="I131" i="18"/>
  <c r="J131" i="18"/>
  <c r="K131" i="18"/>
  <c r="L131" i="18"/>
  <c r="M131" i="18"/>
  <c r="N131" i="18"/>
  <c r="O131" i="18"/>
  <c r="P131" i="18"/>
  <c r="E132" i="18"/>
  <c r="F132" i="18"/>
  <c r="G132" i="18"/>
  <c r="H132" i="18"/>
  <c r="I132" i="18"/>
  <c r="J132" i="18"/>
  <c r="K132" i="18"/>
  <c r="L132" i="18"/>
  <c r="M132" i="18"/>
  <c r="N132" i="18"/>
  <c r="O132" i="18"/>
  <c r="P132" i="18"/>
  <c r="E133" i="18"/>
  <c r="F133" i="18"/>
  <c r="G133" i="18"/>
  <c r="H133" i="18"/>
  <c r="I133" i="18"/>
  <c r="J133" i="18"/>
  <c r="K133" i="18"/>
  <c r="L133" i="18"/>
  <c r="M133" i="18"/>
  <c r="N133" i="18"/>
  <c r="O133" i="18"/>
  <c r="P133" i="18"/>
  <c r="E134" i="18"/>
  <c r="F134" i="18"/>
  <c r="G134" i="18"/>
  <c r="H134" i="18"/>
  <c r="I134" i="18"/>
  <c r="J134" i="18"/>
  <c r="K134" i="18"/>
  <c r="L134" i="18"/>
  <c r="M134" i="18"/>
  <c r="N134" i="18"/>
  <c r="O134" i="18"/>
  <c r="P134" i="18"/>
  <c r="E135" i="18"/>
  <c r="F135" i="18"/>
  <c r="G135" i="18"/>
  <c r="H135" i="18"/>
  <c r="I135" i="18"/>
  <c r="J135" i="18"/>
  <c r="K135" i="18"/>
  <c r="L135" i="18"/>
  <c r="M135" i="18"/>
  <c r="N135" i="18"/>
  <c r="O135" i="18"/>
  <c r="P135" i="18"/>
  <c r="E136" i="18"/>
  <c r="F136" i="18"/>
  <c r="G136" i="18"/>
  <c r="H136" i="18"/>
  <c r="I136" i="18"/>
  <c r="J136" i="18"/>
  <c r="K136" i="18"/>
  <c r="L136" i="18"/>
  <c r="M136" i="18"/>
  <c r="N136" i="18"/>
  <c r="O136" i="18"/>
  <c r="P136" i="18"/>
  <c r="E137" i="18"/>
  <c r="F137" i="18"/>
  <c r="G137" i="18"/>
  <c r="H137" i="18"/>
  <c r="I137" i="18"/>
  <c r="J137" i="18"/>
  <c r="K137" i="18"/>
  <c r="L137" i="18"/>
  <c r="M137" i="18"/>
  <c r="N137" i="18"/>
  <c r="O137" i="18"/>
  <c r="P137" i="18"/>
  <c r="E138" i="18"/>
  <c r="F138" i="18"/>
  <c r="G138" i="18"/>
  <c r="H138" i="18"/>
  <c r="I138" i="18"/>
  <c r="J138" i="18"/>
  <c r="K138" i="18"/>
  <c r="L138" i="18"/>
  <c r="M138" i="18"/>
  <c r="N138" i="18"/>
  <c r="O138" i="18"/>
  <c r="P138" i="18"/>
  <c r="E139" i="18"/>
  <c r="F139" i="18"/>
  <c r="G139" i="18"/>
  <c r="H139" i="18"/>
  <c r="I139" i="18"/>
  <c r="J139" i="18"/>
  <c r="K139" i="18"/>
  <c r="L139" i="18"/>
  <c r="M139" i="18"/>
  <c r="N139" i="18"/>
  <c r="O139" i="18"/>
  <c r="P139" i="18"/>
  <c r="E140" i="18"/>
  <c r="F140" i="18"/>
  <c r="G140" i="18"/>
  <c r="H140" i="18"/>
  <c r="I140" i="18"/>
  <c r="J140" i="18"/>
  <c r="K140" i="18"/>
  <c r="L140" i="18"/>
  <c r="M140" i="18"/>
  <c r="N140" i="18"/>
  <c r="O140" i="18"/>
  <c r="P140" i="18"/>
  <c r="E141" i="18"/>
  <c r="F141" i="18"/>
  <c r="G141" i="18"/>
  <c r="H141" i="18"/>
  <c r="I141" i="18"/>
  <c r="J141" i="18"/>
  <c r="K141" i="18"/>
  <c r="L141" i="18"/>
  <c r="M141" i="18"/>
  <c r="N141" i="18"/>
  <c r="O141" i="18"/>
  <c r="P141" i="18"/>
  <c r="E142" i="18"/>
  <c r="F142" i="18"/>
  <c r="G142" i="18"/>
  <c r="H142" i="18"/>
  <c r="I142" i="18"/>
  <c r="J142" i="18"/>
  <c r="K142" i="18"/>
  <c r="L142" i="18"/>
  <c r="M142" i="18"/>
  <c r="N142" i="18"/>
  <c r="O142" i="18"/>
  <c r="P142" i="18"/>
  <c r="E143" i="18"/>
  <c r="F143" i="18"/>
  <c r="G143" i="18"/>
  <c r="H143" i="18"/>
  <c r="I143" i="18"/>
  <c r="J143" i="18"/>
  <c r="K143" i="18"/>
  <c r="L143" i="18"/>
  <c r="M143" i="18"/>
  <c r="N143" i="18"/>
  <c r="O143" i="18"/>
  <c r="P143" i="18"/>
  <c r="E144" i="18"/>
  <c r="F144" i="18"/>
  <c r="G144" i="18"/>
  <c r="H144" i="18"/>
  <c r="I144" i="18"/>
  <c r="J144" i="18"/>
  <c r="K144" i="18"/>
  <c r="L144" i="18"/>
  <c r="M144" i="18"/>
  <c r="N144" i="18"/>
  <c r="O144" i="18"/>
  <c r="P144" i="18"/>
  <c r="E145" i="18"/>
  <c r="F145" i="18"/>
  <c r="G145" i="18"/>
  <c r="H145" i="18"/>
  <c r="I145" i="18"/>
  <c r="J145" i="18"/>
  <c r="K145" i="18"/>
  <c r="L145" i="18"/>
  <c r="M145" i="18"/>
  <c r="N145" i="18"/>
  <c r="O145" i="18"/>
  <c r="P145" i="18"/>
  <c r="E146" i="18"/>
  <c r="F146" i="18"/>
  <c r="G146" i="18"/>
  <c r="H146" i="18"/>
  <c r="I146" i="18"/>
  <c r="J146" i="18"/>
  <c r="K146" i="18"/>
  <c r="L146" i="18"/>
  <c r="M146" i="18"/>
  <c r="N146" i="18"/>
  <c r="O146" i="18"/>
  <c r="P146" i="18"/>
  <c r="E147" i="18"/>
  <c r="F147" i="18"/>
  <c r="G147" i="18"/>
  <c r="H147" i="18"/>
  <c r="I147" i="18"/>
  <c r="J147" i="18"/>
  <c r="K147" i="18"/>
  <c r="L147" i="18"/>
  <c r="M147" i="18"/>
  <c r="N147" i="18"/>
  <c r="O147" i="18"/>
  <c r="P147" i="18"/>
  <c r="E148" i="18"/>
  <c r="F148" i="18"/>
  <c r="G148" i="18"/>
  <c r="H148" i="18"/>
  <c r="I148" i="18"/>
  <c r="J148" i="18"/>
  <c r="K148" i="18"/>
  <c r="L148" i="18"/>
  <c r="M148" i="18"/>
  <c r="N148" i="18"/>
  <c r="O148" i="18"/>
  <c r="P148" i="18"/>
  <c r="E149" i="18"/>
  <c r="F149" i="18"/>
  <c r="G149" i="18"/>
  <c r="H149" i="18"/>
  <c r="I149" i="18"/>
  <c r="J149" i="18"/>
  <c r="K149" i="18"/>
  <c r="L149" i="18"/>
  <c r="M149" i="18"/>
  <c r="N149" i="18"/>
  <c r="O149" i="18"/>
  <c r="P149" i="18"/>
  <c r="E150" i="18"/>
  <c r="F150" i="18"/>
  <c r="G150" i="18"/>
  <c r="H150" i="18"/>
  <c r="I150" i="18"/>
  <c r="J150" i="18"/>
  <c r="K150" i="18"/>
  <c r="L150" i="18"/>
  <c r="M150" i="18"/>
  <c r="N150" i="18"/>
  <c r="O150" i="18"/>
  <c r="P150" i="18"/>
  <c r="E151" i="18"/>
  <c r="F151" i="18"/>
  <c r="G151" i="18"/>
  <c r="H151" i="18"/>
  <c r="I151" i="18"/>
  <c r="J151" i="18"/>
  <c r="K151" i="18"/>
  <c r="L151" i="18"/>
  <c r="M151" i="18"/>
  <c r="N151" i="18"/>
  <c r="O151" i="18"/>
  <c r="P151" i="18"/>
  <c r="E152" i="18"/>
  <c r="F152" i="18"/>
  <c r="G152" i="18"/>
  <c r="H152" i="18"/>
  <c r="I152" i="18"/>
  <c r="J152" i="18"/>
  <c r="K152" i="18"/>
  <c r="L152" i="18"/>
  <c r="M152" i="18"/>
  <c r="N152" i="18"/>
  <c r="O152" i="18"/>
  <c r="P152" i="18"/>
  <c r="E153" i="18"/>
  <c r="F153" i="18"/>
  <c r="G153" i="18"/>
  <c r="H153" i="18"/>
  <c r="I153" i="18"/>
  <c r="J153" i="18"/>
  <c r="K153" i="18"/>
  <c r="L153" i="18"/>
  <c r="M153" i="18"/>
  <c r="N153" i="18"/>
  <c r="O153" i="18"/>
  <c r="P153" i="18"/>
  <c r="E154" i="18"/>
  <c r="F154" i="18"/>
  <c r="G154" i="18"/>
  <c r="H154" i="18"/>
  <c r="I154" i="18"/>
  <c r="J154" i="18"/>
  <c r="K154" i="18"/>
  <c r="L154" i="18"/>
  <c r="M154" i="18"/>
  <c r="N154" i="18"/>
  <c r="O154" i="18"/>
  <c r="P154" i="18"/>
  <c r="E155" i="18"/>
  <c r="F155" i="18"/>
  <c r="G155" i="18"/>
  <c r="H155" i="18"/>
  <c r="I155" i="18"/>
  <c r="J155" i="18"/>
  <c r="K155" i="18"/>
  <c r="L155" i="18"/>
  <c r="M155" i="18"/>
  <c r="N155" i="18"/>
  <c r="O155" i="18"/>
  <c r="P155" i="18"/>
  <c r="E156" i="18"/>
  <c r="F156" i="18"/>
  <c r="G156" i="18"/>
  <c r="H156" i="18"/>
  <c r="I156" i="18"/>
  <c r="J156" i="18"/>
  <c r="K156" i="18"/>
  <c r="L156" i="18"/>
  <c r="M156" i="18"/>
  <c r="N156" i="18"/>
  <c r="O156" i="18"/>
  <c r="P156" i="18"/>
  <c r="E157" i="18"/>
  <c r="F157" i="18"/>
  <c r="G157" i="18"/>
  <c r="H157" i="18"/>
  <c r="I157" i="18"/>
  <c r="J157" i="18"/>
  <c r="K157" i="18"/>
  <c r="L157" i="18"/>
  <c r="M157" i="18"/>
  <c r="N157" i="18"/>
  <c r="O157" i="18"/>
  <c r="P157" i="18"/>
  <c r="E158" i="18"/>
  <c r="F158" i="18"/>
  <c r="G158" i="18"/>
  <c r="H158" i="18"/>
  <c r="I158" i="18"/>
  <c r="J158" i="18"/>
  <c r="K158" i="18"/>
  <c r="L158" i="18"/>
  <c r="M158" i="18"/>
  <c r="N158" i="18"/>
  <c r="O158" i="18"/>
  <c r="P158" i="18"/>
  <c r="E159" i="18"/>
  <c r="F159" i="18"/>
  <c r="G159" i="18"/>
  <c r="H159" i="18"/>
  <c r="I159" i="18"/>
  <c r="J159" i="18"/>
  <c r="K159" i="18"/>
  <c r="L159" i="18"/>
  <c r="M159" i="18"/>
  <c r="N159" i="18"/>
  <c r="O159" i="18"/>
  <c r="P159" i="18"/>
  <c r="E160" i="18"/>
  <c r="F160" i="18"/>
  <c r="G160" i="18"/>
  <c r="H160" i="18"/>
  <c r="I160" i="18"/>
  <c r="J160" i="18"/>
  <c r="K160" i="18"/>
  <c r="L160" i="18"/>
  <c r="M160" i="18"/>
  <c r="N160" i="18"/>
  <c r="O160" i="18"/>
  <c r="P160" i="18"/>
  <c r="E161" i="18"/>
  <c r="F161" i="18"/>
  <c r="G161" i="18"/>
  <c r="H161" i="18"/>
  <c r="I161" i="18"/>
  <c r="J161" i="18"/>
  <c r="K161" i="18"/>
  <c r="L161" i="18"/>
  <c r="M161" i="18"/>
  <c r="N161" i="18"/>
  <c r="O161" i="18"/>
  <c r="P161" i="18"/>
  <c r="E162" i="18"/>
  <c r="F162" i="18"/>
  <c r="G162" i="18"/>
  <c r="H162" i="18"/>
  <c r="I162" i="18"/>
  <c r="J162" i="18"/>
  <c r="K162" i="18"/>
  <c r="L162" i="18"/>
  <c r="M162" i="18"/>
  <c r="N162" i="18"/>
  <c r="O162" i="18"/>
  <c r="P162" i="18"/>
  <c r="E163" i="18"/>
  <c r="F163" i="18"/>
  <c r="G163" i="18"/>
  <c r="H163" i="18"/>
  <c r="I163" i="18"/>
  <c r="J163" i="18"/>
  <c r="K163" i="18"/>
  <c r="L163" i="18"/>
  <c r="M163" i="18"/>
  <c r="N163" i="18"/>
  <c r="O163" i="18"/>
  <c r="P163" i="18"/>
  <c r="E164" i="18"/>
  <c r="F164" i="18"/>
  <c r="G164" i="18"/>
  <c r="H164" i="18"/>
  <c r="I164" i="18"/>
  <c r="J164" i="18"/>
  <c r="K164" i="18"/>
  <c r="L164" i="18"/>
  <c r="M164" i="18"/>
  <c r="N164" i="18"/>
  <c r="O164" i="18"/>
  <c r="P164" i="18"/>
  <c r="E165" i="18"/>
  <c r="F165" i="18"/>
  <c r="G165" i="18"/>
  <c r="H165" i="18"/>
  <c r="I165" i="18"/>
  <c r="J165" i="18"/>
  <c r="K165" i="18"/>
  <c r="L165" i="18"/>
  <c r="M165" i="18"/>
  <c r="N165" i="18"/>
  <c r="O165" i="18"/>
  <c r="P165" i="18"/>
  <c r="E166" i="18"/>
  <c r="F166" i="18"/>
  <c r="G166" i="18"/>
  <c r="H166" i="18"/>
  <c r="I166" i="18"/>
  <c r="J166" i="18"/>
  <c r="K166" i="18"/>
  <c r="L166" i="18"/>
  <c r="M166" i="18"/>
  <c r="N166" i="18"/>
  <c r="O166" i="18"/>
  <c r="P166" i="18"/>
  <c r="E167" i="18"/>
  <c r="F167" i="18"/>
  <c r="G167" i="18"/>
  <c r="H167" i="18"/>
  <c r="I167" i="18"/>
  <c r="J167" i="18"/>
  <c r="K167" i="18"/>
  <c r="L167" i="18"/>
  <c r="M167" i="18"/>
  <c r="N167" i="18"/>
  <c r="O167" i="18"/>
  <c r="P167" i="18"/>
  <c r="E168" i="18"/>
  <c r="F168" i="18"/>
  <c r="G168" i="18"/>
  <c r="H168" i="18"/>
  <c r="I168" i="18"/>
  <c r="J168" i="18"/>
  <c r="K168" i="18"/>
  <c r="L168" i="18"/>
  <c r="M168" i="18"/>
  <c r="N168" i="18"/>
  <c r="O168" i="18"/>
  <c r="P168" i="18"/>
  <c r="E169" i="18"/>
  <c r="F169" i="18"/>
  <c r="G169" i="18"/>
  <c r="H169" i="18"/>
  <c r="I169" i="18"/>
  <c r="J169" i="18"/>
  <c r="K169" i="18"/>
  <c r="L169" i="18"/>
  <c r="M169" i="18"/>
  <c r="N169" i="18"/>
  <c r="O169" i="18"/>
  <c r="P169" i="18"/>
  <c r="E170" i="18"/>
  <c r="F170" i="18"/>
  <c r="G170" i="18"/>
  <c r="H170" i="18"/>
  <c r="I170" i="18"/>
  <c r="J170" i="18"/>
  <c r="K170" i="18"/>
  <c r="L170" i="18"/>
  <c r="M170" i="18"/>
  <c r="N170" i="18"/>
  <c r="O170" i="18"/>
  <c r="P170" i="18"/>
  <c r="E171" i="18"/>
  <c r="F171" i="18"/>
  <c r="G171" i="18"/>
  <c r="H171" i="18"/>
  <c r="I171" i="18"/>
  <c r="J171" i="18"/>
  <c r="K171" i="18"/>
  <c r="L171" i="18"/>
  <c r="M171" i="18"/>
  <c r="N171" i="18"/>
  <c r="O171" i="18"/>
  <c r="P171" i="18"/>
  <c r="E172" i="18"/>
  <c r="F172" i="18"/>
  <c r="G172" i="18"/>
  <c r="H172" i="18"/>
  <c r="I172" i="18"/>
  <c r="J172" i="18"/>
  <c r="K172" i="18"/>
  <c r="L172" i="18"/>
  <c r="M172" i="18"/>
  <c r="N172" i="18"/>
  <c r="O172" i="18"/>
  <c r="P172" i="18"/>
  <c r="E173" i="18"/>
  <c r="F173" i="18"/>
  <c r="G173" i="18"/>
  <c r="H173" i="18"/>
  <c r="I173" i="18"/>
  <c r="J173" i="18"/>
  <c r="K173" i="18"/>
  <c r="L173" i="18"/>
  <c r="M173" i="18"/>
  <c r="N173" i="18"/>
  <c r="O173" i="18"/>
  <c r="P173" i="18"/>
  <c r="E174" i="18"/>
  <c r="F174" i="18"/>
  <c r="G174" i="18"/>
  <c r="H174" i="18"/>
  <c r="I174" i="18"/>
  <c r="J174" i="18"/>
  <c r="K174" i="18"/>
  <c r="L174" i="18"/>
  <c r="M174" i="18"/>
  <c r="N174" i="18"/>
  <c r="O174" i="18"/>
  <c r="P174" i="18"/>
  <c r="E175" i="18"/>
  <c r="F175" i="18"/>
  <c r="G175" i="18"/>
  <c r="H175" i="18"/>
  <c r="I175" i="18"/>
  <c r="J175" i="18"/>
  <c r="K175" i="18"/>
  <c r="L175" i="18"/>
  <c r="M175" i="18"/>
  <c r="N175" i="18"/>
  <c r="O175" i="18"/>
  <c r="P175" i="18"/>
  <c r="E176" i="18"/>
  <c r="F176" i="18"/>
  <c r="G176" i="18"/>
  <c r="H176" i="18"/>
  <c r="I176" i="18"/>
  <c r="J176" i="18"/>
  <c r="K176" i="18"/>
  <c r="L176" i="18"/>
  <c r="M176" i="18"/>
  <c r="N176" i="18"/>
  <c r="O176" i="18"/>
  <c r="P176" i="18"/>
  <c r="E177" i="18"/>
  <c r="F177" i="18"/>
  <c r="G177" i="18"/>
  <c r="H177" i="18"/>
  <c r="I177" i="18"/>
  <c r="J177" i="18"/>
  <c r="K177" i="18"/>
  <c r="L177" i="18"/>
  <c r="M177" i="18"/>
  <c r="N177" i="18"/>
  <c r="O177" i="18"/>
  <c r="P177" i="18"/>
  <c r="E178" i="18"/>
  <c r="F178" i="18"/>
  <c r="G178" i="18"/>
  <c r="H178" i="18"/>
  <c r="I178" i="18"/>
  <c r="J178" i="18"/>
  <c r="K178" i="18"/>
  <c r="L178" i="18"/>
  <c r="M178" i="18"/>
  <c r="N178" i="18"/>
  <c r="O178" i="18"/>
  <c r="P178" i="18"/>
  <c r="E179" i="18"/>
  <c r="F179" i="18"/>
  <c r="G179" i="18"/>
  <c r="H179" i="18"/>
  <c r="I179" i="18"/>
  <c r="J179" i="18"/>
  <c r="K179" i="18"/>
  <c r="L179" i="18"/>
  <c r="M179" i="18"/>
  <c r="N179" i="18"/>
  <c r="O179" i="18"/>
  <c r="P179" i="18"/>
  <c r="E180" i="18"/>
  <c r="F180" i="18"/>
  <c r="G180" i="18"/>
  <c r="H180" i="18"/>
  <c r="I180" i="18"/>
  <c r="J180" i="18"/>
  <c r="K180" i="18"/>
  <c r="L180" i="18"/>
  <c r="M180" i="18"/>
  <c r="N180" i="18"/>
  <c r="O180" i="18"/>
  <c r="P180" i="18"/>
  <c r="E181" i="18"/>
  <c r="F181" i="18"/>
  <c r="G181" i="18"/>
  <c r="H181" i="18"/>
  <c r="I181" i="18"/>
  <c r="J181" i="18"/>
  <c r="K181" i="18"/>
  <c r="L181" i="18"/>
  <c r="M181" i="18"/>
  <c r="N181" i="18"/>
  <c r="O181" i="18"/>
  <c r="P181" i="18"/>
  <c r="E182" i="18"/>
  <c r="F182" i="18"/>
  <c r="G182" i="18"/>
  <c r="H182" i="18"/>
  <c r="I182" i="18"/>
  <c r="J182" i="18"/>
  <c r="K182" i="18"/>
  <c r="L182" i="18"/>
  <c r="M182" i="18"/>
  <c r="N182" i="18"/>
  <c r="O182" i="18"/>
  <c r="P182" i="18"/>
  <c r="E183" i="18"/>
  <c r="F183" i="18"/>
  <c r="G183" i="18"/>
  <c r="H183" i="18"/>
  <c r="I183" i="18"/>
  <c r="J183" i="18"/>
  <c r="K183" i="18"/>
  <c r="L183" i="18"/>
  <c r="M183" i="18"/>
  <c r="N183" i="18"/>
  <c r="O183" i="18"/>
  <c r="P183" i="18"/>
  <c r="E184" i="18"/>
  <c r="F184" i="18"/>
  <c r="G184" i="18"/>
  <c r="H184" i="18"/>
  <c r="I184" i="18"/>
  <c r="J184" i="18"/>
  <c r="K184" i="18"/>
  <c r="L184" i="18"/>
  <c r="M184" i="18"/>
  <c r="N184" i="18"/>
  <c r="O184" i="18"/>
  <c r="P184" i="18"/>
  <c r="E185" i="18"/>
  <c r="F185" i="18"/>
  <c r="G185" i="18"/>
  <c r="H185" i="18"/>
  <c r="I185" i="18"/>
  <c r="J185" i="18"/>
  <c r="K185" i="18"/>
  <c r="L185" i="18"/>
  <c r="M185" i="18"/>
  <c r="N185" i="18"/>
  <c r="O185" i="18"/>
  <c r="P185" i="18"/>
  <c r="E186" i="18"/>
  <c r="F186" i="18"/>
  <c r="G186" i="18"/>
  <c r="H186" i="18"/>
  <c r="I186" i="18"/>
  <c r="J186" i="18"/>
  <c r="K186" i="18"/>
  <c r="L186" i="18"/>
  <c r="M186" i="18"/>
  <c r="N186" i="18"/>
  <c r="O186" i="18"/>
  <c r="P186" i="18"/>
  <c r="E187" i="18"/>
  <c r="F187" i="18"/>
  <c r="G187" i="18"/>
  <c r="H187" i="18"/>
  <c r="I187" i="18"/>
  <c r="J187" i="18"/>
  <c r="K187" i="18"/>
  <c r="L187" i="18"/>
  <c r="M187" i="18"/>
  <c r="N187" i="18"/>
  <c r="O187" i="18"/>
  <c r="P187" i="18"/>
  <c r="E188" i="18"/>
  <c r="F188" i="18"/>
  <c r="G188" i="18"/>
  <c r="H188" i="18"/>
  <c r="I188" i="18"/>
  <c r="J188" i="18"/>
  <c r="K188" i="18"/>
  <c r="L188" i="18"/>
  <c r="M188" i="18"/>
  <c r="N188" i="18"/>
  <c r="O188" i="18"/>
  <c r="P188" i="18"/>
  <c r="E189" i="18"/>
  <c r="F189" i="18"/>
  <c r="G189" i="18"/>
  <c r="H189" i="18"/>
  <c r="I189" i="18"/>
  <c r="J189" i="18"/>
  <c r="K189" i="18"/>
  <c r="L189" i="18"/>
  <c r="M189" i="18"/>
  <c r="N189" i="18"/>
  <c r="O189" i="18"/>
  <c r="P189" i="18"/>
  <c r="E190" i="18"/>
  <c r="F190" i="18"/>
  <c r="G190" i="18"/>
  <c r="H190" i="18"/>
  <c r="I190" i="18"/>
  <c r="J190" i="18"/>
  <c r="K190" i="18"/>
  <c r="L190" i="18"/>
  <c r="M190" i="18"/>
  <c r="N190" i="18"/>
  <c r="O190" i="18"/>
  <c r="P190" i="18"/>
  <c r="E191" i="18"/>
  <c r="F191" i="18"/>
  <c r="G191" i="18"/>
  <c r="H191" i="18"/>
  <c r="I191" i="18"/>
  <c r="J191" i="18"/>
  <c r="K191" i="18"/>
  <c r="L191" i="18"/>
  <c r="M191" i="18"/>
  <c r="N191" i="18"/>
  <c r="O191" i="18"/>
  <c r="P191" i="18"/>
  <c r="E192" i="18"/>
  <c r="F192" i="18"/>
  <c r="G192" i="18"/>
  <c r="H192" i="18"/>
  <c r="I192" i="18"/>
  <c r="J192" i="18"/>
  <c r="K192" i="18"/>
  <c r="L192" i="18"/>
  <c r="M192" i="18"/>
  <c r="N192" i="18"/>
  <c r="O192" i="18"/>
  <c r="P192" i="18"/>
  <c r="E193" i="18"/>
  <c r="F193" i="18"/>
  <c r="G193" i="18"/>
  <c r="H193" i="18"/>
  <c r="I193" i="18"/>
  <c r="J193" i="18"/>
  <c r="K193" i="18"/>
  <c r="L193" i="18"/>
  <c r="M193" i="18"/>
  <c r="N193" i="18"/>
  <c r="O193" i="18"/>
  <c r="P193" i="18"/>
  <c r="E194" i="18"/>
  <c r="F194" i="18"/>
  <c r="G194" i="18"/>
  <c r="H194" i="18"/>
  <c r="I194" i="18"/>
  <c r="J194" i="18"/>
  <c r="K194" i="18"/>
  <c r="L194" i="18"/>
  <c r="M194" i="18"/>
  <c r="N194" i="18"/>
  <c r="O194" i="18"/>
  <c r="P194" i="18"/>
  <c r="E195" i="18"/>
  <c r="F195" i="18"/>
  <c r="G195" i="18"/>
  <c r="H195" i="18"/>
  <c r="I195" i="18"/>
  <c r="J195" i="18"/>
  <c r="K195" i="18"/>
  <c r="L195" i="18"/>
  <c r="M195" i="18"/>
  <c r="N195" i="18"/>
  <c r="O195" i="18"/>
  <c r="P195" i="18"/>
  <c r="E196" i="18"/>
  <c r="F196" i="18"/>
  <c r="G196" i="18"/>
  <c r="H196" i="18"/>
  <c r="I196" i="18"/>
  <c r="J196" i="18"/>
  <c r="K196" i="18"/>
  <c r="L196" i="18"/>
  <c r="M196" i="18"/>
  <c r="N196" i="18"/>
  <c r="O196" i="18"/>
  <c r="P196" i="18"/>
  <c r="E197" i="18"/>
  <c r="F197" i="18"/>
  <c r="G197" i="18"/>
  <c r="H197" i="18"/>
  <c r="I197" i="18"/>
  <c r="J197" i="18"/>
  <c r="K197" i="18"/>
  <c r="L197" i="18"/>
  <c r="M197" i="18"/>
  <c r="N197" i="18"/>
  <c r="O197" i="18"/>
  <c r="P197" i="18"/>
  <c r="E198" i="18"/>
  <c r="F198" i="18"/>
  <c r="G198" i="18"/>
  <c r="H198" i="18"/>
  <c r="I198" i="18"/>
  <c r="J198" i="18"/>
  <c r="K198" i="18"/>
  <c r="L198" i="18"/>
  <c r="M198" i="18"/>
  <c r="N198" i="18"/>
  <c r="O198" i="18"/>
  <c r="P198" i="18"/>
  <c r="E199" i="18"/>
  <c r="F199" i="18"/>
  <c r="G199" i="18"/>
  <c r="H199" i="18"/>
  <c r="I199" i="18"/>
  <c r="J199" i="18"/>
  <c r="K199" i="18"/>
  <c r="L199" i="18"/>
  <c r="M199" i="18"/>
  <c r="N199" i="18"/>
  <c r="O199" i="18"/>
  <c r="P199" i="18"/>
  <c r="E200" i="18"/>
  <c r="F200" i="18"/>
  <c r="G200" i="18"/>
  <c r="H200" i="18"/>
  <c r="I200" i="18"/>
  <c r="J200" i="18"/>
  <c r="K200" i="18"/>
  <c r="L200" i="18"/>
  <c r="M200" i="18"/>
  <c r="N200" i="18"/>
  <c r="O200" i="18"/>
  <c r="P200" i="18"/>
  <c r="E201" i="18"/>
  <c r="F201" i="18"/>
  <c r="G201" i="18"/>
  <c r="H201" i="18"/>
  <c r="I201" i="18"/>
  <c r="J201" i="18"/>
  <c r="K201" i="18"/>
  <c r="L201" i="18"/>
  <c r="M201" i="18"/>
  <c r="N201" i="18"/>
  <c r="O201" i="18"/>
  <c r="P201" i="18"/>
  <c r="E202" i="18"/>
  <c r="F202" i="18"/>
  <c r="G202" i="18"/>
  <c r="H202" i="18"/>
  <c r="I202" i="18"/>
  <c r="J202" i="18"/>
  <c r="K202" i="18"/>
  <c r="L202" i="18"/>
  <c r="M202" i="18"/>
  <c r="N202" i="18"/>
  <c r="O202" i="18"/>
  <c r="P202" i="18"/>
  <c r="E203" i="18"/>
  <c r="F203" i="18"/>
  <c r="G203" i="18"/>
  <c r="H203" i="18"/>
  <c r="I203" i="18"/>
  <c r="J203" i="18"/>
  <c r="K203" i="18"/>
  <c r="L203" i="18"/>
  <c r="M203" i="18"/>
  <c r="N203" i="18"/>
  <c r="O203" i="18"/>
  <c r="P203" i="18"/>
  <c r="E204" i="18"/>
  <c r="F204" i="18"/>
  <c r="G204" i="18"/>
  <c r="H204" i="18"/>
  <c r="I204" i="18"/>
  <c r="J204" i="18"/>
  <c r="K204" i="18"/>
  <c r="L204" i="18"/>
  <c r="M204" i="18"/>
  <c r="N204" i="18"/>
  <c r="O204" i="18"/>
  <c r="P204" i="18"/>
  <c r="E205" i="18"/>
  <c r="F205" i="18"/>
  <c r="G205" i="18"/>
  <c r="H205" i="18"/>
  <c r="I205" i="18"/>
  <c r="J205" i="18"/>
  <c r="K205" i="18"/>
  <c r="L205" i="18"/>
  <c r="M205" i="18"/>
  <c r="N205" i="18"/>
  <c r="O205" i="18"/>
  <c r="P205" i="18"/>
  <c r="E206" i="18"/>
  <c r="F206" i="18"/>
  <c r="G206" i="18"/>
  <c r="H206" i="18"/>
  <c r="I206" i="18"/>
  <c r="J206" i="18"/>
  <c r="K206" i="18"/>
  <c r="L206" i="18"/>
  <c r="M206" i="18"/>
  <c r="N206" i="18"/>
  <c r="O206" i="18"/>
  <c r="P206" i="18"/>
  <c r="E207" i="18"/>
  <c r="F207" i="18"/>
  <c r="G207" i="18"/>
  <c r="H207" i="18"/>
  <c r="I207" i="18"/>
  <c r="J207" i="18"/>
  <c r="K207" i="18"/>
  <c r="L207" i="18"/>
  <c r="M207" i="18"/>
  <c r="N207" i="18"/>
  <c r="O207" i="18"/>
  <c r="P207" i="18"/>
  <c r="E208" i="18"/>
  <c r="F208" i="18"/>
  <c r="G208" i="18"/>
  <c r="H208" i="18"/>
  <c r="I208" i="18"/>
  <c r="J208" i="18"/>
  <c r="K208" i="18"/>
  <c r="L208" i="18"/>
  <c r="M208" i="18"/>
  <c r="N208" i="18"/>
  <c r="O208" i="18"/>
  <c r="P208" i="18"/>
  <c r="E209" i="18"/>
  <c r="F209" i="18"/>
  <c r="G209" i="18"/>
  <c r="H209" i="18"/>
  <c r="I209" i="18"/>
  <c r="J209" i="18"/>
  <c r="K209" i="18"/>
  <c r="L209" i="18"/>
  <c r="M209" i="18"/>
  <c r="N209" i="18"/>
  <c r="O209" i="18"/>
  <c r="P209" i="18"/>
  <c r="E210" i="18"/>
  <c r="F210" i="18"/>
  <c r="G210" i="18"/>
  <c r="H210" i="18"/>
  <c r="I210" i="18"/>
  <c r="J210" i="18"/>
  <c r="K210" i="18"/>
  <c r="L210" i="18"/>
  <c r="M210" i="18"/>
  <c r="N210" i="18"/>
  <c r="O210" i="18"/>
  <c r="P210" i="18"/>
  <c r="E211" i="18"/>
  <c r="F211" i="18"/>
  <c r="G211" i="18"/>
  <c r="H211" i="18"/>
  <c r="I211" i="18"/>
  <c r="J211" i="18"/>
  <c r="K211" i="18"/>
  <c r="L211" i="18"/>
  <c r="M211" i="18"/>
  <c r="N211" i="18"/>
  <c r="O211" i="18"/>
  <c r="P211" i="18"/>
  <c r="E212" i="18"/>
  <c r="F212" i="18"/>
  <c r="G212" i="18"/>
  <c r="H212" i="18"/>
  <c r="I212" i="18"/>
  <c r="J212" i="18"/>
  <c r="K212" i="18"/>
  <c r="L212" i="18"/>
  <c r="M212" i="18"/>
  <c r="N212" i="18"/>
  <c r="O212" i="18"/>
  <c r="P212" i="18"/>
  <c r="E213" i="18"/>
  <c r="F213" i="18"/>
  <c r="G213" i="18"/>
  <c r="H213" i="18"/>
  <c r="I213" i="18"/>
  <c r="J213" i="18"/>
  <c r="K213" i="18"/>
  <c r="L213" i="18"/>
  <c r="M213" i="18"/>
  <c r="N213" i="18"/>
  <c r="O213" i="18"/>
  <c r="P213" i="18"/>
  <c r="E214" i="18"/>
  <c r="F214" i="18"/>
  <c r="G214" i="18"/>
  <c r="H214" i="18"/>
  <c r="I214" i="18"/>
  <c r="J214" i="18"/>
  <c r="K214" i="18"/>
  <c r="L214" i="18"/>
  <c r="M214" i="18"/>
  <c r="N214" i="18"/>
  <c r="O214" i="18"/>
  <c r="P214" i="18"/>
  <c r="E215" i="18"/>
  <c r="F215" i="18"/>
  <c r="G215" i="18"/>
  <c r="H215" i="18"/>
  <c r="I215" i="18"/>
  <c r="J215" i="18"/>
  <c r="K215" i="18"/>
  <c r="L215" i="18"/>
  <c r="M215" i="18"/>
  <c r="N215" i="18"/>
  <c r="O215" i="18"/>
  <c r="P215" i="18"/>
  <c r="E216" i="18"/>
  <c r="F216" i="18"/>
  <c r="G216" i="18"/>
  <c r="H216" i="18"/>
  <c r="I216" i="18"/>
  <c r="J216" i="18"/>
  <c r="K216" i="18"/>
  <c r="L216" i="18"/>
  <c r="M216" i="18"/>
  <c r="N216" i="18"/>
  <c r="O216" i="18"/>
  <c r="P216" i="18"/>
  <c r="E217" i="18"/>
  <c r="F217" i="18"/>
  <c r="G217" i="18"/>
  <c r="H217" i="18"/>
  <c r="I217" i="18"/>
  <c r="J217" i="18"/>
  <c r="K217" i="18"/>
  <c r="L217" i="18"/>
  <c r="M217" i="18"/>
  <c r="N217" i="18"/>
  <c r="O217" i="18"/>
  <c r="P217" i="18"/>
  <c r="E218" i="18"/>
  <c r="F218" i="18"/>
  <c r="G218" i="18"/>
  <c r="H218" i="18"/>
  <c r="I218" i="18"/>
  <c r="J218" i="18"/>
  <c r="K218" i="18"/>
  <c r="L218" i="18"/>
  <c r="M218" i="18"/>
  <c r="N218" i="18"/>
  <c r="O218" i="18"/>
  <c r="P218" i="18"/>
  <c r="E219" i="18"/>
  <c r="F219" i="18"/>
  <c r="G219" i="18"/>
  <c r="H219" i="18"/>
  <c r="I219" i="18"/>
  <c r="J219" i="18"/>
  <c r="K219" i="18"/>
  <c r="L219" i="18"/>
  <c r="M219" i="18"/>
  <c r="N219" i="18"/>
  <c r="O219" i="18"/>
  <c r="P219" i="18"/>
  <c r="E220" i="18"/>
  <c r="F220" i="18"/>
  <c r="G220" i="18"/>
  <c r="H220" i="18"/>
  <c r="I220" i="18"/>
  <c r="J220" i="18"/>
  <c r="K220" i="18"/>
  <c r="L220" i="18"/>
  <c r="M220" i="18"/>
  <c r="N220" i="18"/>
  <c r="O220" i="18"/>
  <c r="P220" i="18"/>
  <c r="E221" i="18"/>
  <c r="F221" i="18"/>
  <c r="G221" i="18"/>
  <c r="H221" i="18"/>
  <c r="I221" i="18"/>
  <c r="J221" i="18"/>
  <c r="K221" i="18"/>
  <c r="L221" i="18"/>
  <c r="M221" i="18"/>
  <c r="N221" i="18"/>
  <c r="O221" i="18"/>
  <c r="P221" i="18"/>
  <c r="E222" i="18"/>
  <c r="F222" i="18"/>
  <c r="G222" i="18"/>
  <c r="H222" i="18"/>
  <c r="I222" i="18"/>
  <c r="J222" i="18"/>
  <c r="K222" i="18"/>
  <c r="L222" i="18"/>
  <c r="M222" i="18"/>
  <c r="N222" i="18"/>
  <c r="O222" i="18"/>
  <c r="P222" i="18"/>
  <c r="E223" i="18"/>
  <c r="F223" i="18"/>
  <c r="G223" i="18"/>
  <c r="H223" i="18"/>
  <c r="I223" i="18"/>
  <c r="J223" i="18"/>
  <c r="K223" i="18"/>
  <c r="L223" i="18"/>
  <c r="M223" i="18"/>
  <c r="N223" i="18"/>
  <c r="O223" i="18"/>
  <c r="P223" i="18"/>
  <c r="E224" i="18"/>
  <c r="F224" i="18"/>
  <c r="G224" i="18"/>
  <c r="H224" i="18"/>
  <c r="I224" i="18"/>
  <c r="J224" i="18"/>
  <c r="K224" i="18"/>
  <c r="L224" i="18"/>
  <c r="M224" i="18"/>
  <c r="N224" i="18"/>
  <c r="O224" i="18"/>
  <c r="P224" i="18"/>
  <c r="E225" i="18"/>
  <c r="F225" i="18"/>
  <c r="G225" i="18"/>
  <c r="H225" i="18"/>
  <c r="I225" i="18"/>
  <c r="J225" i="18"/>
  <c r="K225" i="18"/>
  <c r="L225" i="18"/>
  <c r="M225" i="18"/>
  <c r="N225" i="18"/>
  <c r="O225" i="18"/>
  <c r="P225" i="18"/>
  <c r="E226" i="18"/>
  <c r="F226" i="18"/>
  <c r="G226" i="18"/>
  <c r="H226" i="18"/>
  <c r="I226" i="18"/>
  <c r="J226" i="18"/>
  <c r="K226" i="18"/>
  <c r="L226" i="18"/>
  <c r="M226" i="18"/>
  <c r="N226" i="18"/>
  <c r="O226" i="18"/>
  <c r="P226" i="18"/>
  <c r="E227" i="18"/>
  <c r="F227" i="18"/>
  <c r="G227" i="18"/>
  <c r="H227" i="18"/>
  <c r="I227" i="18"/>
  <c r="J227" i="18"/>
  <c r="K227" i="18"/>
  <c r="L227" i="18"/>
  <c r="M227" i="18"/>
  <c r="N227" i="18"/>
  <c r="O227" i="18"/>
  <c r="P227" i="18"/>
  <c r="E228" i="18"/>
  <c r="F228" i="18"/>
  <c r="G228" i="18"/>
  <c r="H228" i="18"/>
  <c r="I228" i="18"/>
  <c r="J228" i="18"/>
  <c r="K228" i="18"/>
  <c r="L228" i="18"/>
  <c r="M228" i="18"/>
  <c r="N228" i="18"/>
  <c r="O228" i="18"/>
  <c r="P228" i="18"/>
  <c r="E229" i="18"/>
  <c r="F229" i="18"/>
  <c r="G229" i="18"/>
  <c r="H229" i="18"/>
  <c r="I229" i="18"/>
  <c r="J229" i="18"/>
  <c r="K229" i="18"/>
  <c r="L229" i="18"/>
  <c r="M229" i="18"/>
  <c r="N229" i="18"/>
  <c r="O229" i="18"/>
  <c r="P229" i="18"/>
  <c r="E230" i="18"/>
  <c r="F230" i="18"/>
  <c r="G230" i="18"/>
  <c r="H230" i="18"/>
  <c r="I230" i="18"/>
  <c r="J230" i="18"/>
  <c r="K230" i="18"/>
  <c r="L230" i="18"/>
  <c r="M230" i="18"/>
  <c r="N230" i="18"/>
  <c r="O230" i="18"/>
  <c r="P230" i="18"/>
  <c r="E231" i="18"/>
  <c r="F231" i="18"/>
  <c r="G231" i="18"/>
  <c r="H231" i="18"/>
  <c r="I231" i="18"/>
  <c r="J231" i="18"/>
  <c r="K231" i="18"/>
  <c r="L231" i="18"/>
  <c r="M231" i="18"/>
  <c r="N231" i="18"/>
  <c r="O231" i="18"/>
  <c r="P231" i="18"/>
  <c r="E232" i="18"/>
  <c r="F232" i="18"/>
  <c r="G232" i="18"/>
  <c r="H232" i="18"/>
  <c r="I232" i="18"/>
  <c r="J232" i="18"/>
  <c r="K232" i="18"/>
  <c r="L232" i="18"/>
  <c r="M232" i="18"/>
  <c r="N232" i="18"/>
  <c r="O232" i="18"/>
  <c r="P232" i="18"/>
  <c r="E233" i="18"/>
  <c r="F233" i="18"/>
  <c r="G233" i="18"/>
  <c r="H233" i="18"/>
  <c r="I233" i="18"/>
  <c r="J233" i="18"/>
  <c r="K233" i="18"/>
  <c r="L233" i="18"/>
  <c r="M233" i="18"/>
  <c r="N233" i="18"/>
  <c r="O233" i="18"/>
  <c r="P233" i="18"/>
  <c r="E234" i="18"/>
  <c r="F234" i="18"/>
  <c r="G234" i="18"/>
  <c r="H234" i="18"/>
  <c r="I234" i="18"/>
  <c r="J234" i="18"/>
  <c r="K234" i="18"/>
  <c r="L234" i="18"/>
  <c r="M234" i="18"/>
  <c r="N234" i="18"/>
  <c r="O234" i="18"/>
  <c r="P234" i="18"/>
  <c r="E235" i="18"/>
  <c r="F235" i="18"/>
  <c r="G235" i="18"/>
  <c r="H235" i="18"/>
  <c r="I235" i="18"/>
  <c r="J235" i="18"/>
  <c r="K235" i="18"/>
  <c r="L235" i="18"/>
  <c r="M235" i="18"/>
  <c r="N235" i="18"/>
  <c r="O235" i="18"/>
  <c r="P235" i="18"/>
  <c r="E236" i="18"/>
  <c r="F236" i="18"/>
  <c r="G236" i="18"/>
  <c r="H236" i="18"/>
  <c r="I236" i="18"/>
  <c r="J236" i="18"/>
  <c r="K236" i="18"/>
  <c r="L236" i="18"/>
  <c r="M236" i="18"/>
  <c r="N236" i="18"/>
  <c r="O236" i="18"/>
  <c r="P236" i="18"/>
  <c r="E237" i="18"/>
  <c r="F237" i="18"/>
  <c r="G237" i="18"/>
  <c r="H237" i="18"/>
  <c r="I237" i="18"/>
  <c r="J237" i="18"/>
  <c r="K237" i="18"/>
  <c r="L237" i="18"/>
  <c r="M237" i="18"/>
  <c r="N237" i="18"/>
  <c r="O237" i="18"/>
  <c r="P237" i="18"/>
  <c r="E238" i="18"/>
  <c r="F238" i="18"/>
  <c r="G238" i="18"/>
  <c r="H238" i="18"/>
  <c r="I238" i="18"/>
  <c r="J238" i="18"/>
  <c r="K238" i="18"/>
  <c r="L238" i="18"/>
  <c r="M238" i="18"/>
  <c r="N238" i="18"/>
  <c r="O238" i="18"/>
  <c r="P238" i="18"/>
  <c r="E239" i="18"/>
  <c r="F239" i="18"/>
  <c r="G239" i="18"/>
  <c r="H239" i="18"/>
  <c r="I239" i="18"/>
  <c r="J239" i="18"/>
  <c r="K239" i="18"/>
  <c r="L239" i="18"/>
  <c r="M239" i="18"/>
  <c r="N239" i="18"/>
  <c r="O239" i="18"/>
  <c r="P239" i="18"/>
  <c r="E240" i="18"/>
  <c r="F240" i="18"/>
  <c r="G240" i="18"/>
  <c r="H240" i="18"/>
  <c r="I240" i="18"/>
  <c r="J240" i="18"/>
  <c r="K240" i="18"/>
  <c r="L240" i="18"/>
  <c r="M240" i="18"/>
  <c r="N240" i="18"/>
  <c r="O240" i="18"/>
  <c r="P240" i="18"/>
  <c r="E241" i="18"/>
  <c r="F241" i="18"/>
  <c r="G241" i="18"/>
  <c r="H241" i="18"/>
  <c r="I241" i="18"/>
  <c r="J241" i="18"/>
  <c r="K241" i="18"/>
  <c r="L241" i="18"/>
  <c r="M241" i="18"/>
  <c r="N241" i="18"/>
  <c r="O241" i="18"/>
  <c r="P241" i="18"/>
  <c r="E242" i="18"/>
  <c r="F242" i="18"/>
  <c r="G242" i="18"/>
  <c r="H242" i="18"/>
  <c r="I242" i="18"/>
  <c r="J242" i="18"/>
  <c r="K242" i="18"/>
  <c r="L242" i="18"/>
  <c r="M242" i="18"/>
  <c r="N242" i="18"/>
  <c r="O242" i="18"/>
  <c r="P242" i="18"/>
  <c r="E243" i="18"/>
  <c r="F243" i="18"/>
  <c r="G243" i="18"/>
  <c r="H243" i="18"/>
  <c r="I243" i="18"/>
  <c r="J243" i="18"/>
  <c r="K243" i="18"/>
  <c r="L243" i="18"/>
  <c r="M243" i="18"/>
  <c r="N243" i="18"/>
  <c r="O243" i="18"/>
  <c r="P243" i="18"/>
  <c r="E244" i="18"/>
  <c r="F244" i="18"/>
  <c r="G244" i="18"/>
  <c r="H244" i="18"/>
  <c r="I244" i="18"/>
  <c r="J244" i="18"/>
  <c r="K244" i="18"/>
  <c r="L244" i="18"/>
  <c r="M244" i="18"/>
  <c r="N244" i="18"/>
  <c r="O244" i="18"/>
  <c r="P244" i="18"/>
  <c r="E245" i="18"/>
  <c r="F245" i="18"/>
  <c r="G245" i="18"/>
  <c r="H245" i="18"/>
  <c r="I245" i="18"/>
  <c r="J245" i="18"/>
  <c r="K245" i="18"/>
  <c r="L245" i="18"/>
  <c r="M245" i="18"/>
  <c r="N245" i="18"/>
  <c r="O245" i="18"/>
  <c r="P245" i="18"/>
  <c r="E246" i="18"/>
  <c r="F246" i="18"/>
  <c r="G246" i="18"/>
  <c r="H246" i="18"/>
  <c r="I246" i="18"/>
  <c r="J246" i="18"/>
  <c r="K246" i="18"/>
  <c r="L246" i="18"/>
  <c r="M246" i="18"/>
  <c r="N246" i="18"/>
  <c r="O246" i="18"/>
  <c r="P246" i="18"/>
  <c r="E247" i="18"/>
  <c r="F247" i="18"/>
  <c r="G247" i="18"/>
  <c r="H247" i="18"/>
  <c r="I247" i="18"/>
  <c r="J247" i="18"/>
  <c r="K247" i="18"/>
  <c r="L247" i="18"/>
  <c r="M247" i="18"/>
  <c r="N247" i="18"/>
  <c r="O247" i="18"/>
  <c r="P247" i="18"/>
  <c r="E248" i="18"/>
  <c r="F248" i="18"/>
  <c r="G248" i="18"/>
  <c r="H248" i="18"/>
  <c r="I248" i="18"/>
  <c r="J248" i="18"/>
  <c r="K248" i="18"/>
  <c r="L248" i="18"/>
  <c r="M248" i="18"/>
  <c r="N248" i="18"/>
  <c r="O248" i="18"/>
  <c r="P248" i="18"/>
  <c r="E249" i="18"/>
  <c r="F249" i="18"/>
  <c r="G249" i="18"/>
  <c r="H249" i="18"/>
  <c r="I249" i="18"/>
  <c r="J249" i="18"/>
  <c r="K249" i="18"/>
  <c r="L249" i="18"/>
  <c r="M249" i="18"/>
  <c r="N249" i="18"/>
  <c r="O249" i="18"/>
  <c r="P249" i="18"/>
  <c r="E250" i="18"/>
  <c r="F250" i="18"/>
  <c r="G250" i="18"/>
  <c r="H250" i="18"/>
  <c r="I250" i="18"/>
  <c r="J250" i="18"/>
  <c r="K250" i="18"/>
  <c r="L250" i="18"/>
  <c r="M250" i="18"/>
  <c r="N250" i="18"/>
  <c r="O250" i="18"/>
  <c r="P250" i="18"/>
  <c r="E251" i="18"/>
  <c r="F251" i="18"/>
  <c r="G251" i="18"/>
  <c r="H251" i="18"/>
  <c r="I251" i="18"/>
  <c r="J251" i="18"/>
  <c r="K251" i="18"/>
  <c r="L251" i="18"/>
  <c r="M251" i="18"/>
  <c r="N251" i="18"/>
  <c r="O251" i="18"/>
  <c r="P251" i="18"/>
  <c r="E252" i="18"/>
  <c r="F252" i="18"/>
  <c r="G252" i="18"/>
  <c r="H252" i="18"/>
  <c r="I252" i="18"/>
  <c r="J252" i="18"/>
  <c r="K252" i="18"/>
  <c r="L252" i="18"/>
  <c r="M252" i="18"/>
  <c r="N252" i="18"/>
  <c r="O252" i="18"/>
  <c r="P252" i="18"/>
  <c r="E253" i="18"/>
  <c r="F253" i="18"/>
  <c r="G253" i="18"/>
  <c r="H253" i="18"/>
  <c r="I253" i="18"/>
  <c r="J253" i="18"/>
  <c r="K253" i="18"/>
  <c r="L253" i="18"/>
  <c r="M253" i="18"/>
  <c r="N253" i="18"/>
  <c r="O253" i="18"/>
  <c r="P253" i="18"/>
  <c r="E254" i="18"/>
  <c r="F254" i="18"/>
  <c r="G254" i="18"/>
  <c r="H254" i="18"/>
  <c r="I254" i="18"/>
  <c r="J254" i="18"/>
  <c r="K254" i="18"/>
  <c r="L254" i="18"/>
  <c r="M254" i="18"/>
  <c r="N254" i="18"/>
  <c r="O254" i="18"/>
  <c r="P254" i="18"/>
  <c r="E255" i="18"/>
  <c r="F255" i="18"/>
  <c r="G255" i="18"/>
  <c r="H255" i="18"/>
  <c r="I255" i="18"/>
  <c r="J255" i="18"/>
  <c r="K255" i="18"/>
  <c r="L255" i="18"/>
  <c r="M255" i="18"/>
  <c r="N255" i="18"/>
  <c r="O255" i="18"/>
  <c r="P255" i="18"/>
  <c r="E256" i="18"/>
  <c r="F256" i="18"/>
  <c r="G256" i="18"/>
  <c r="H256" i="18"/>
  <c r="I256" i="18"/>
  <c r="J256" i="18"/>
  <c r="K256" i="18"/>
  <c r="L256" i="18"/>
  <c r="M256" i="18"/>
  <c r="N256" i="18"/>
  <c r="O256" i="18"/>
  <c r="P256" i="18"/>
  <c r="E257" i="18"/>
  <c r="F257" i="18"/>
  <c r="G257" i="18"/>
  <c r="H257" i="18"/>
  <c r="I257" i="18"/>
  <c r="J257" i="18"/>
  <c r="K257" i="18"/>
  <c r="L257" i="18"/>
  <c r="M257" i="18"/>
  <c r="N257" i="18"/>
  <c r="O257" i="18"/>
  <c r="P257" i="18"/>
  <c r="E258" i="18"/>
  <c r="F258" i="18"/>
  <c r="G258" i="18"/>
  <c r="H258" i="18"/>
  <c r="I258" i="18"/>
  <c r="J258" i="18"/>
  <c r="K258" i="18"/>
  <c r="L258" i="18"/>
  <c r="M258" i="18"/>
  <c r="N258" i="18"/>
  <c r="O258" i="18"/>
  <c r="P258" i="18"/>
  <c r="E259" i="18"/>
  <c r="F259" i="18"/>
  <c r="G259" i="18"/>
  <c r="H259" i="18"/>
  <c r="I259" i="18"/>
  <c r="J259" i="18"/>
  <c r="K259" i="18"/>
  <c r="L259" i="18"/>
  <c r="M259" i="18"/>
  <c r="N259" i="18"/>
  <c r="O259" i="18"/>
  <c r="P259" i="18"/>
  <c r="E260" i="18"/>
  <c r="F260" i="18"/>
  <c r="G260" i="18"/>
  <c r="H260" i="18"/>
  <c r="I260" i="18"/>
  <c r="J260" i="18"/>
  <c r="K260" i="18"/>
  <c r="L260" i="18"/>
  <c r="M260" i="18"/>
  <c r="N260" i="18"/>
  <c r="O260" i="18"/>
  <c r="P260" i="18"/>
  <c r="E261" i="18"/>
  <c r="F261" i="18"/>
  <c r="G261" i="18"/>
  <c r="H261" i="18"/>
  <c r="I261" i="18"/>
  <c r="J261" i="18"/>
  <c r="K261" i="18"/>
  <c r="L261" i="18"/>
  <c r="M261" i="18"/>
  <c r="N261" i="18"/>
  <c r="O261" i="18"/>
  <c r="P261" i="18"/>
  <c r="E262" i="18"/>
  <c r="F262" i="18"/>
  <c r="G262" i="18"/>
  <c r="H262" i="18"/>
  <c r="I262" i="18"/>
  <c r="J262" i="18"/>
  <c r="K262" i="18"/>
  <c r="L262" i="18"/>
  <c r="M262" i="18"/>
  <c r="N262" i="18"/>
  <c r="O262" i="18"/>
  <c r="P262" i="18"/>
  <c r="E263" i="18"/>
  <c r="F263" i="18"/>
  <c r="G263" i="18"/>
  <c r="H263" i="18"/>
  <c r="I263" i="18"/>
  <c r="J263" i="18"/>
  <c r="K263" i="18"/>
  <c r="L263" i="18"/>
  <c r="M263" i="18"/>
  <c r="N263" i="18"/>
  <c r="O263" i="18"/>
  <c r="P263" i="18"/>
  <c r="E264" i="18"/>
  <c r="F264" i="18"/>
  <c r="G264" i="18"/>
  <c r="H264" i="18"/>
  <c r="I264" i="18"/>
  <c r="J264" i="18"/>
  <c r="K264" i="18"/>
  <c r="L264" i="18"/>
  <c r="M264" i="18"/>
  <c r="N264" i="18"/>
  <c r="O264" i="18"/>
  <c r="P264" i="18"/>
  <c r="E265" i="18"/>
  <c r="F265" i="18"/>
  <c r="G265" i="18"/>
  <c r="H265" i="18"/>
  <c r="I265" i="18"/>
  <c r="J265" i="18"/>
  <c r="K265" i="18"/>
  <c r="L265" i="18"/>
  <c r="M265" i="18"/>
  <c r="N265" i="18"/>
  <c r="O265" i="18"/>
  <c r="P265" i="18"/>
  <c r="E266" i="18"/>
  <c r="F266" i="18"/>
  <c r="G266" i="18"/>
  <c r="H266" i="18"/>
  <c r="I266" i="18"/>
  <c r="J266" i="18"/>
  <c r="K266" i="18"/>
  <c r="L266" i="18"/>
  <c r="M266" i="18"/>
  <c r="N266" i="18"/>
  <c r="O266" i="18"/>
  <c r="P266" i="18"/>
  <c r="E267" i="18"/>
  <c r="F267" i="18"/>
  <c r="G267" i="18"/>
  <c r="H267" i="18"/>
  <c r="I267" i="18"/>
  <c r="J267" i="18"/>
  <c r="K267" i="18"/>
  <c r="L267" i="18"/>
  <c r="M267" i="18"/>
  <c r="N267" i="18"/>
  <c r="O267" i="18"/>
  <c r="P267" i="18"/>
  <c r="E268" i="18"/>
  <c r="F268" i="18"/>
  <c r="G268" i="18"/>
  <c r="H268" i="18"/>
  <c r="I268" i="18"/>
  <c r="J268" i="18"/>
  <c r="K268" i="18"/>
  <c r="L268" i="18"/>
  <c r="M268" i="18"/>
  <c r="N268" i="18"/>
  <c r="O268" i="18"/>
  <c r="P268" i="18"/>
  <c r="E269" i="18"/>
  <c r="F269" i="18"/>
  <c r="G269" i="18"/>
  <c r="H269" i="18"/>
  <c r="I269" i="18"/>
  <c r="J269" i="18"/>
  <c r="K269" i="18"/>
  <c r="L269" i="18"/>
  <c r="M269" i="18"/>
  <c r="N269" i="18"/>
  <c r="O269" i="18"/>
  <c r="P269" i="18"/>
  <c r="E270" i="18"/>
  <c r="F270" i="18"/>
  <c r="G270" i="18"/>
  <c r="H270" i="18"/>
  <c r="I270" i="18"/>
  <c r="J270" i="18"/>
  <c r="K270" i="18"/>
  <c r="L270" i="18"/>
  <c r="M270" i="18"/>
  <c r="N270" i="18"/>
  <c r="O270" i="18"/>
  <c r="P270" i="18"/>
  <c r="E271" i="18"/>
  <c r="F271" i="18"/>
  <c r="G271" i="18"/>
  <c r="H271" i="18"/>
  <c r="I271" i="18"/>
  <c r="J271" i="18"/>
  <c r="K271" i="18"/>
  <c r="L271" i="18"/>
  <c r="M271" i="18"/>
  <c r="N271" i="18"/>
  <c r="O271" i="18"/>
  <c r="P271" i="18"/>
  <c r="E272" i="18"/>
  <c r="F272" i="18"/>
  <c r="G272" i="18"/>
  <c r="H272" i="18"/>
  <c r="I272" i="18"/>
  <c r="J272" i="18"/>
  <c r="K272" i="18"/>
  <c r="L272" i="18"/>
  <c r="M272" i="18"/>
  <c r="N272" i="18"/>
  <c r="O272" i="18"/>
  <c r="P272" i="18"/>
  <c r="E273" i="18"/>
  <c r="F273" i="18"/>
  <c r="G273" i="18"/>
  <c r="H273" i="18"/>
  <c r="I273" i="18"/>
  <c r="J273" i="18"/>
  <c r="K273" i="18"/>
  <c r="L273" i="18"/>
  <c r="M273" i="18"/>
  <c r="N273" i="18"/>
  <c r="O273" i="18"/>
  <c r="P273" i="18"/>
  <c r="E274" i="18"/>
  <c r="F274" i="18"/>
  <c r="G274" i="18"/>
  <c r="H274" i="18"/>
  <c r="I274" i="18"/>
  <c r="J274" i="18"/>
  <c r="K274" i="18"/>
  <c r="L274" i="18"/>
  <c r="M274" i="18"/>
  <c r="N274" i="18"/>
  <c r="O274" i="18"/>
  <c r="P274" i="18"/>
  <c r="E275" i="18"/>
  <c r="F275" i="18"/>
  <c r="G275" i="18"/>
  <c r="H275" i="18"/>
  <c r="I275" i="18"/>
  <c r="J275" i="18"/>
  <c r="K275" i="18"/>
  <c r="L275" i="18"/>
  <c r="M275" i="18"/>
  <c r="N275" i="18"/>
  <c r="O275" i="18"/>
  <c r="P275" i="18"/>
  <c r="E276" i="18"/>
  <c r="F276" i="18"/>
  <c r="G276" i="18"/>
  <c r="H276" i="18"/>
  <c r="I276" i="18"/>
  <c r="J276" i="18"/>
  <c r="K276" i="18"/>
  <c r="L276" i="18"/>
  <c r="M276" i="18"/>
  <c r="N276" i="18"/>
  <c r="O276" i="18"/>
  <c r="P276" i="18"/>
  <c r="E277" i="18"/>
  <c r="F277" i="18"/>
  <c r="G277" i="18"/>
  <c r="H277" i="18"/>
  <c r="I277" i="18"/>
  <c r="J277" i="18"/>
  <c r="K277" i="18"/>
  <c r="L277" i="18"/>
  <c r="M277" i="18"/>
  <c r="N277" i="18"/>
  <c r="O277" i="18"/>
  <c r="P277" i="18"/>
  <c r="E278" i="18"/>
  <c r="F278" i="18"/>
  <c r="G278" i="18"/>
  <c r="H278" i="18"/>
  <c r="I278" i="18"/>
  <c r="J278" i="18"/>
  <c r="K278" i="18"/>
  <c r="L278" i="18"/>
  <c r="M278" i="18"/>
  <c r="N278" i="18"/>
  <c r="O278" i="18"/>
  <c r="P278" i="18"/>
  <c r="E279" i="18"/>
  <c r="F279" i="18"/>
  <c r="G279" i="18"/>
  <c r="H279" i="18"/>
  <c r="I279" i="18"/>
  <c r="J279" i="18"/>
  <c r="K279" i="18"/>
  <c r="L279" i="18"/>
  <c r="M279" i="18"/>
  <c r="N279" i="18"/>
  <c r="O279" i="18"/>
  <c r="P279" i="18"/>
  <c r="E280" i="18"/>
  <c r="F280" i="18"/>
  <c r="G280" i="18"/>
  <c r="H280" i="18"/>
  <c r="I280" i="18"/>
  <c r="J280" i="18"/>
  <c r="K280" i="18"/>
  <c r="L280" i="18"/>
  <c r="M280" i="18"/>
  <c r="N280" i="18"/>
  <c r="O280" i="18"/>
  <c r="P280" i="18"/>
  <c r="E281" i="18"/>
  <c r="F281" i="18"/>
  <c r="G281" i="18"/>
  <c r="H281" i="18"/>
  <c r="I281" i="18"/>
  <c r="J281" i="18"/>
  <c r="K281" i="18"/>
  <c r="L281" i="18"/>
  <c r="M281" i="18"/>
  <c r="N281" i="18"/>
  <c r="O281" i="18"/>
  <c r="P281" i="18"/>
  <c r="E282" i="18"/>
  <c r="F282" i="18"/>
  <c r="G282" i="18"/>
  <c r="H282" i="18"/>
  <c r="I282" i="18"/>
  <c r="J282" i="18"/>
  <c r="K282" i="18"/>
  <c r="L282" i="18"/>
  <c r="M282" i="18"/>
  <c r="N282" i="18"/>
  <c r="O282" i="18"/>
  <c r="P282" i="18"/>
  <c r="E283" i="18"/>
  <c r="F283" i="18"/>
  <c r="G283" i="18"/>
  <c r="H283" i="18"/>
  <c r="I283" i="18"/>
  <c r="J283" i="18"/>
  <c r="K283" i="18"/>
  <c r="L283" i="18"/>
  <c r="M283" i="18"/>
  <c r="N283" i="18"/>
  <c r="O283" i="18"/>
  <c r="P283" i="18"/>
  <c r="E284" i="18"/>
  <c r="F284" i="18"/>
  <c r="G284" i="18"/>
  <c r="H284" i="18"/>
  <c r="I284" i="18"/>
  <c r="J284" i="18"/>
  <c r="K284" i="18"/>
  <c r="L284" i="18"/>
  <c r="M284" i="18"/>
  <c r="N284" i="18"/>
  <c r="O284" i="18"/>
  <c r="P284" i="18"/>
  <c r="E285" i="18"/>
  <c r="F285" i="18"/>
  <c r="G285" i="18"/>
  <c r="H285" i="18"/>
  <c r="I285" i="18"/>
  <c r="J285" i="18"/>
  <c r="K285" i="18"/>
  <c r="L285" i="18"/>
  <c r="M285" i="18"/>
  <c r="N285" i="18"/>
  <c r="O285" i="18"/>
  <c r="P285" i="18"/>
  <c r="E286" i="18"/>
  <c r="F286" i="18"/>
  <c r="G286" i="18"/>
  <c r="H286" i="18"/>
  <c r="I286" i="18"/>
  <c r="J286" i="18"/>
  <c r="K286" i="18"/>
  <c r="L286" i="18"/>
  <c r="M286" i="18"/>
  <c r="N286" i="18"/>
  <c r="O286" i="18"/>
  <c r="P286" i="18"/>
  <c r="E287" i="18"/>
  <c r="F287" i="18"/>
  <c r="G287" i="18"/>
  <c r="H287" i="18"/>
  <c r="I287" i="18"/>
  <c r="J287" i="18"/>
  <c r="K287" i="18"/>
  <c r="L287" i="18"/>
  <c r="M287" i="18"/>
  <c r="N287" i="18"/>
  <c r="O287" i="18"/>
  <c r="P287" i="18"/>
  <c r="E288" i="18"/>
  <c r="F288" i="18"/>
  <c r="G288" i="18"/>
  <c r="H288" i="18"/>
  <c r="I288" i="18"/>
  <c r="J288" i="18"/>
  <c r="K288" i="18"/>
  <c r="L288" i="18"/>
  <c r="M288" i="18"/>
  <c r="N288" i="18"/>
  <c r="O288" i="18"/>
  <c r="P288" i="18"/>
  <c r="E289" i="18"/>
  <c r="F289" i="18"/>
  <c r="G289" i="18"/>
  <c r="H289" i="18"/>
  <c r="I289" i="18"/>
  <c r="J289" i="18"/>
  <c r="K289" i="18"/>
  <c r="L289" i="18"/>
  <c r="M289" i="18"/>
  <c r="N289" i="18"/>
  <c r="O289" i="18"/>
  <c r="P289" i="18"/>
  <c r="E290" i="18"/>
  <c r="F290" i="18"/>
  <c r="G290" i="18"/>
  <c r="H290" i="18"/>
  <c r="I290" i="18"/>
  <c r="J290" i="18"/>
  <c r="K290" i="18"/>
  <c r="L290" i="18"/>
  <c r="M290" i="18"/>
  <c r="N290" i="18"/>
  <c r="O290" i="18"/>
  <c r="P290" i="18"/>
  <c r="E291" i="18"/>
  <c r="F291" i="18"/>
  <c r="G291" i="18"/>
  <c r="H291" i="18"/>
  <c r="I291" i="18"/>
  <c r="J291" i="18"/>
  <c r="K291" i="18"/>
  <c r="L291" i="18"/>
  <c r="M291" i="18"/>
  <c r="N291" i="18"/>
  <c r="O291" i="18"/>
  <c r="P291" i="18"/>
  <c r="E292" i="18"/>
  <c r="F292" i="18"/>
  <c r="G292" i="18"/>
  <c r="H292" i="18"/>
  <c r="I292" i="18"/>
  <c r="J292" i="18"/>
  <c r="K292" i="18"/>
  <c r="L292" i="18"/>
  <c r="M292" i="18"/>
  <c r="N292" i="18"/>
  <c r="O292" i="18"/>
  <c r="P292" i="18"/>
  <c r="E293" i="18"/>
  <c r="F293" i="18"/>
  <c r="G293" i="18"/>
  <c r="H293" i="18"/>
  <c r="I293" i="18"/>
  <c r="J293" i="18"/>
  <c r="K293" i="18"/>
  <c r="L293" i="18"/>
  <c r="M293" i="18"/>
  <c r="N293" i="18"/>
  <c r="O293" i="18"/>
  <c r="P293" i="18"/>
  <c r="E294" i="18"/>
  <c r="F294" i="18"/>
  <c r="G294" i="18"/>
  <c r="H294" i="18"/>
  <c r="I294" i="18"/>
  <c r="J294" i="18"/>
  <c r="K294" i="18"/>
  <c r="L294" i="18"/>
  <c r="M294" i="18"/>
  <c r="N294" i="18"/>
  <c r="O294" i="18"/>
  <c r="P294" i="18"/>
  <c r="E295" i="18"/>
  <c r="F295" i="18"/>
  <c r="G295" i="18"/>
  <c r="H295" i="18"/>
  <c r="I295" i="18"/>
  <c r="J295" i="18"/>
  <c r="K295" i="18"/>
  <c r="L295" i="18"/>
  <c r="M295" i="18"/>
  <c r="N295" i="18"/>
  <c r="O295" i="18"/>
  <c r="P295" i="18"/>
  <c r="E296" i="18"/>
  <c r="F296" i="18"/>
  <c r="G296" i="18"/>
  <c r="H296" i="18"/>
  <c r="I296" i="18"/>
  <c r="J296" i="18"/>
  <c r="K296" i="18"/>
  <c r="L296" i="18"/>
  <c r="M296" i="18"/>
  <c r="N296" i="18"/>
  <c r="O296" i="18"/>
  <c r="P296" i="18"/>
  <c r="E297" i="18"/>
  <c r="F297" i="18"/>
  <c r="G297" i="18"/>
  <c r="H297" i="18"/>
  <c r="I297" i="18"/>
  <c r="J297" i="18"/>
  <c r="K297" i="18"/>
  <c r="L297" i="18"/>
  <c r="M297" i="18"/>
  <c r="N297" i="18"/>
  <c r="O297" i="18"/>
  <c r="P297" i="18"/>
  <c r="E298" i="18"/>
  <c r="F298" i="18"/>
  <c r="G298" i="18"/>
  <c r="H298" i="18"/>
  <c r="I298" i="18"/>
  <c r="J298" i="18"/>
  <c r="K298" i="18"/>
  <c r="L298" i="18"/>
  <c r="M298" i="18"/>
  <c r="N298" i="18"/>
  <c r="O298" i="18"/>
  <c r="P298" i="18"/>
  <c r="E299" i="18"/>
  <c r="F299" i="18"/>
  <c r="G299" i="18"/>
  <c r="H299" i="18"/>
  <c r="I299" i="18"/>
  <c r="J299" i="18"/>
  <c r="K299" i="18"/>
  <c r="L299" i="18"/>
  <c r="M299" i="18"/>
  <c r="N299" i="18"/>
  <c r="O299" i="18"/>
  <c r="P299" i="18"/>
  <c r="E300" i="18"/>
  <c r="F300" i="18"/>
  <c r="G300" i="18"/>
  <c r="H300" i="18"/>
  <c r="I300" i="18"/>
  <c r="J300" i="18"/>
  <c r="K300" i="18"/>
  <c r="L300" i="18"/>
  <c r="M300" i="18"/>
  <c r="N300" i="18"/>
  <c r="O300" i="18"/>
  <c r="P300" i="18"/>
  <c r="E301" i="18"/>
  <c r="F301" i="18"/>
  <c r="G301" i="18"/>
  <c r="H301" i="18"/>
  <c r="I301" i="18"/>
  <c r="J301" i="18"/>
  <c r="K301" i="18"/>
  <c r="L301" i="18"/>
  <c r="M301" i="18"/>
  <c r="N301" i="18"/>
  <c r="O301" i="18"/>
  <c r="P301" i="18"/>
  <c r="E302" i="18"/>
  <c r="F302" i="18"/>
  <c r="G302" i="18"/>
  <c r="H302" i="18"/>
  <c r="I302" i="18"/>
  <c r="J302" i="18"/>
  <c r="K302" i="18"/>
  <c r="L302" i="18"/>
  <c r="M302" i="18"/>
  <c r="N302" i="18"/>
  <c r="O302" i="18"/>
  <c r="P302" i="18"/>
  <c r="E303" i="18"/>
  <c r="F303" i="18"/>
  <c r="G303" i="18"/>
  <c r="H303" i="18"/>
  <c r="I303" i="18"/>
  <c r="J303" i="18"/>
  <c r="K303" i="18"/>
  <c r="L303" i="18"/>
  <c r="M303" i="18"/>
  <c r="N303" i="18"/>
  <c r="O303" i="18"/>
  <c r="P303" i="18"/>
  <c r="E304" i="18"/>
  <c r="F304" i="18"/>
  <c r="G304" i="18"/>
  <c r="H304" i="18"/>
  <c r="I304" i="18"/>
  <c r="J304" i="18"/>
  <c r="K304" i="18"/>
  <c r="L304" i="18"/>
  <c r="M304" i="18"/>
  <c r="N304" i="18"/>
  <c r="O304" i="18"/>
  <c r="P304" i="18"/>
  <c r="E305" i="18"/>
  <c r="F305" i="18"/>
  <c r="G305" i="18"/>
  <c r="H305" i="18"/>
  <c r="I305" i="18"/>
  <c r="J305" i="18"/>
  <c r="K305" i="18"/>
  <c r="L305" i="18"/>
  <c r="M305" i="18"/>
  <c r="N305" i="18"/>
  <c r="O305" i="18"/>
  <c r="P305" i="18"/>
  <c r="E306" i="18"/>
  <c r="F306" i="18"/>
  <c r="G306" i="18"/>
  <c r="H306" i="18"/>
  <c r="I306" i="18"/>
  <c r="J306" i="18"/>
  <c r="K306" i="18"/>
  <c r="L306" i="18"/>
  <c r="M306" i="18"/>
  <c r="N306" i="18"/>
  <c r="O306" i="18"/>
  <c r="P306" i="18"/>
  <c r="E307" i="18"/>
  <c r="F307" i="18"/>
  <c r="G307" i="18"/>
  <c r="H307" i="18"/>
  <c r="I307" i="18"/>
  <c r="J307" i="18"/>
  <c r="K307" i="18"/>
  <c r="L307" i="18"/>
  <c r="M307" i="18"/>
  <c r="N307" i="18"/>
  <c r="O307" i="18"/>
  <c r="P307" i="18"/>
  <c r="E308" i="18"/>
  <c r="F308" i="18"/>
  <c r="G308" i="18"/>
  <c r="H308" i="18"/>
  <c r="I308" i="18"/>
  <c r="J308" i="18"/>
  <c r="K308" i="18"/>
  <c r="L308" i="18"/>
  <c r="M308" i="18"/>
  <c r="N308" i="18"/>
  <c r="O308" i="18"/>
  <c r="P308" i="18"/>
  <c r="E309" i="18"/>
  <c r="F309" i="18"/>
  <c r="G309" i="18"/>
  <c r="H309" i="18"/>
  <c r="I309" i="18"/>
  <c r="J309" i="18"/>
  <c r="K309" i="18"/>
  <c r="L309" i="18"/>
  <c r="M309" i="18"/>
  <c r="N309" i="18"/>
  <c r="O309" i="18"/>
  <c r="P309" i="18"/>
  <c r="E310" i="18"/>
  <c r="F310" i="18"/>
  <c r="G310" i="18"/>
  <c r="H310" i="18"/>
  <c r="I310" i="18"/>
  <c r="J310" i="18"/>
  <c r="K310" i="18"/>
  <c r="L310" i="18"/>
  <c r="M310" i="18"/>
  <c r="N310" i="18"/>
  <c r="O310" i="18"/>
  <c r="P310" i="18"/>
  <c r="E311" i="18"/>
  <c r="F311" i="18"/>
  <c r="G311" i="18"/>
  <c r="H311" i="18"/>
  <c r="I311" i="18"/>
  <c r="J311" i="18"/>
  <c r="K311" i="18"/>
  <c r="L311" i="18"/>
  <c r="M311" i="18"/>
  <c r="N311" i="18"/>
  <c r="O311" i="18"/>
  <c r="P311" i="18"/>
  <c r="E312" i="18"/>
  <c r="F312" i="18"/>
  <c r="G312" i="18"/>
  <c r="H312" i="18"/>
  <c r="I312" i="18"/>
  <c r="J312" i="18"/>
  <c r="K312" i="18"/>
  <c r="L312" i="18"/>
  <c r="M312" i="18"/>
  <c r="N312" i="18"/>
  <c r="O312" i="18"/>
  <c r="P312" i="18"/>
  <c r="E313" i="18"/>
  <c r="F313" i="18"/>
  <c r="G313" i="18"/>
  <c r="H313" i="18"/>
  <c r="I313" i="18"/>
  <c r="J313" i="18"/>
  <c r="K313" i="18"/>
  <c r="L313" i="18"/>
  <c r="M313" i="18"/>
  <c r="N313" i="18"/>
  <c r="O313" i="18"/>
  <c r="P313" i="18"/>
  <c r="E314" i="18"/>
  <c r="F314" i="18"/>
  <c r="G314" i="18"/>
  <c r="H314" i="18"/>
  <c r="I314" i="18"/>
  <c r="J314" i="18"/>
  <c r="K314" i="18"/>
  <c r="L314" i="18"/>
  <c r="M314" i="18"/>
  <c r="N314" i="18"/>
  <c r="O314" i="18"/>
  <c r="P314" i="18"/>
  <c r="E315" i="18"/>
  <c r="F315" i="18"/>
  <c r="G315" i="18"/>
  <c r="H315" i="18"/>
  <c r="I315" i="18"/>
  <c r="J315" i="18"/>
  <c r="K315" i="18"/>
  <c r="L315" i="18"/>
  <c r="M315" i="18"/>
  <c r="N315" i="18"/>
  <c r="O315" i="18"/>
  <c r="P315" i="18"/>
  <c r="E316" i="18"/>
  <c r="F316" i="18"/>
  <c r="G316" i="18"/>
  <c r="H316" i="18"/>
  <c r="I316" i="18"/>
  <c r="J316" i="18"/>
  <c r="K316" i="18"/>
  <c r="L316" i="18"/>
  <c r="M316" i="18"/>
  <c r="N316" i="18"/>
  <c r="O316" i="18"/>
  <c r="P316" i="18"/>
  <c r="E317" i="18"/>
  <c r="F317" i="18"/>
  <c r="G317" i="18"/>
  <c r="H317" i="18"/>
  <c r="I317" i="18"/>
  <c r="J317" i="18"/>
  <c r="K317" i="18"/>
  <c r="L317" i="18"/>
  <c r="M317" i="18"/>
  <c r="N317" i="18"/>
  <c r="O317" i="18"/>
  <c r="P317" i="18"/>
  <c r="E318" i="18"/>
  <c r="F318" i="18"/>
  <c r="G318" i="18"/>
  <c r="H318" i="18"/>
  <c r="I318" i="18"/>
  <c r="J318" i="18"/>
  <c r="K318" i="18"/>
  <c r="L318" i="18"/>
  <c r="M318" i="18"/>
  <c r="N318" i="18"/>
  <c r="O318" i="18"/>
  <c r="P318" i="18"/>
  <c r="E319" i="18"/>
  <c r="F319" i="18"/>
  <c r="G319" i="18"/>
  <c r="H319" i="18"/>
  <c r="I319" i="18"/>
  <c r="J319" i="18"/>
  <c r="K319" i="18"/>
  <c r="L319" i="18"/>
  <c r="M319" i="18"/>
  <c r="N319" i="18"/>
  <c r="O319" i="18"/>
  <c r="P319" i="18"/>
  <c r="E320" i="18"/>
  <c r="F320" i="18"/>
  <c r="G320" i="18"/>
  <c r="H320" i="18"/>
  <c r="I320" i="18"/>
  <c r="J320" i="18"/>
  <c r="K320" i="18"/>
  <c r="L320" i="18"/>
  <c r="M320" i="18"/>
  <c r="N320" i="18"/>
  <c r="O320" i="18"/>
  <c r="P320" i="18"/>
  <c r="E321" i="18"/>
  <c r="F321" i="18"/>
  <c r="G321" i="18"/>
  <c r="H321" i="18"/>
  <c r="I321" i="18"/>
  <c r="J321" i="18"/>
  <c r="K321" i="18"/>
  <c r="L321" i="18"/>
  <c r="M321" i="18"/>
  <c r="N321" i="18"/>
  <c r="O321" i="18"/>
  <c r="P321" i="18"/>
  <c r="E322" i="18"/>
  <c r="F322" i="18"/>
  <c r="G322" i="18"/>
  <c r="H322" i="18"/>
  <c r="I322" i="18"/>
  <c r="J322" i="18"/>
  <c r="K322" i="18"/>
  <c r="L322" i="18"/>
  <c r="M322" i="18"/>
  <c r="N322" i="18"/>
  <c r="O322" i="18"/>
  <c r="P322" i="18"/>
  <c r="E323" i="18"/>
  <c r="F323" i="18"/>
  <c r="G323" i="18"/>
  <c r="H323" i="18"/>
  <c r="I323" i="18"/>
  <c r="J323" i="18"/>
  <c r="K323" i="18"/>
  <c r="L323" i="18"/>
  <c r="M323" i="18"/>
  <c r="N323" i="18"/>
  <c r="O323" i="18"/>
  <c r="P323" i="18"/>
  <c r="E324" i="18"/>
  <c r="F324" i="18"/>
  <c r="G324" i="18"/>
  <c r="H324" i="18"/>
  <c r="I324" i="18"/>
  <c r="J324" i="18"/>
  <c r="K324" i="18"/>
  <c r="L324" i="18"/>
  <c r="M324" i="18"/>
  <c r="N324" i="18"/>
  <c r="O324" i="18"/>
  <c r="P324" i="18"/>
  <c r="E325" i="18"/>
  <c r="F325" i="18"/>
  <c r="G325" i="18"/>
  <c r="H325" i="18"/>
  <c r="I325" i="18"/>
  <c r="J325" i="18"/>
  <c r="K325" i="18"/>
  <c r="L325" i="18"/>
  <c r="M325" i="18"/>
  <c r="N325" i="18"/>
  <c r="O325" i="18"/>
  <c r="P325" i="18"/>
  <c r="E326" i="18"/>
  <c r="F326" i="18"/>
  <c r="G326" i="18"/>
  <c r="H326" i="18"/>
  <c r="I326" i="18"/>
  <c r="J326" i="18"/>
  <c r="K326" i="18"/>
  <c r="L326" i="18"/>
  <c r="M326" i="18"/>
  <c r="N326" i="18"/>
  <c r="O326" i="18"/>
  <c r="P326" i="18"/>
  <c r="E327" i="18"/>
  <c r="F327" i="18"/>
  <c r="G327" i="18"/>
  <c r="H327" i="18"/>
  <c r="I327" i="18"/>
  <c r="J327" i="18"/>
  <c r="K327" i="18"/>
  <c r="L327" i="18"/>
  <c r="M327" i="18"/>
  <c r="N327" i="18"/>
  <c r="O327" i="18"/>
  <c r="P327" i="18"/>
  <c r="E328" i="18"/>
  <c r="F328" i="18"/>
  <c r="G328" i="18"/>
  <c r="H328" i="18"/>
  <c r="I328" i="18"/>
  <c r="J328" i="18"/>
  <c r="K328" i="18"/>
  <c r="L328" i="18"/>
  <c r="M328" i="18"/>
  <c r="N328" i="18"/>
  <c r="O328" i="18"/>
  <c r="P328" i="18"/>
  <c r="E329" i="18"/>
  <c r="F329" i="18"/>
  <c r="G329" i="18"/>
  <c r="H329" i="18"/>
  <c r="I329" i="18"/>
  <c r="J329" i="18"/>
  <c r="K329" i="18"/>
  <c r="L329" i="18"/>
  <c r="M329" i="18"/>
  <c r="N329" i="18"/>
  <c r="O329" i="18"/>
  <c r="P329" i="18"/>
  <c r="E330" i="18"/>
  <c r="F330" i="18"/>
  <c r="G330" i="18"/>
  <c r="H330" i="18"/>
  <c r="I330" i="18"/>
  <c r="J330" i="18"/>
  <c r="K330" i="18"/>
  <c r="L330" i="18"/>
  <c r="M330" i="18"/>
  <c r="N330" i="18"/>
  <c r="O330" i="18"/>
  <c r="P330" i="18"/>
  <c r="E331" i="18"/>
  <c r="F331" i="18"/>
  <c r="G331" i="18"/>
  <c r="H331" i="18"/>
  <c r="I331" i="18"/>
  <c r="J331" i="18"/>
  <c r="K331" i="18"/>
  <c r="L331" i="18"/>
  <c r="M331" i="18"/>
  <c r="N331" i="18"/>
  <c r="O331" i="18"/>
  <c r="P331" i="18"/>
  <c r="E332" i="18"/>
  <c r="F332" i="18"/>
  <c r="G332" i="18"/>
  <c r="H332" i="18"/>
  <c r="I332" i="18"/>
  <c r="J332" i="18"/>
  <c r="K332" i="18"/>
  <c r="L332" i="18"/>
  <c r="M332" i="18"/>
  <c r="N332" i="18"/>
  <c r="O332" i="18"/>
  <c r="P332" i="18"/>
  <c r="E333" i="18"/>
  <c r="F333" i="18"/>
  <c r="G333" i="18"/>
  <c r="H333" i="18"/>
  <c r="I333" i="18"/>
  <c r="J333" i="18"/>
  <c r="K333" i="18"/>
  <c r="L333" i="18"/>
  <c r="M333" i="18"/>
  <c r="N333" i="18"/>
  <c r="O333" i="18"/>
  <c r="P333" i="18"/>
  <c r="E334" i="18"/>
  <c r="F334" i="18"/>
  <c r="G334" i="18"/>
  <c r="H334" i="18"/>
  <c r="I334" i="18"/>
  <c r="J334" i="18"/>
  <c r="K334" i="18"/>
  <c r="L334" i="18"/>
  <c r="M334" i="18"/>
  <c r="N334" i="18"/>
  <c r="O334" i="18"/>
  <c r="P334" i="18"/>
  <c r="E335" i="18"/>
  <c r="F335" i="18"/>
  <c r="G335" i="18"/>
  <c r="H335" i="18"/>
  <c r="I335" i="18"/>
  <c r="J335" i="18"/>
  <c r="K335" i="18"/>
  <c r="L335" i="18"/>
  <c r="M335" i="18"/>
  <c r="N335" i="18"/>
  <c r="O335" i="18"/>
  <c r="P335" i="18"/>
  <c r="E336" i="18"/>
  <c r="F336" i="18"/>
  <c r="G336" i="18"/>
  <c r="H336" i="18"/>
  <c r="I336" i="18"/>
  <c r="J336" i="18"/>
  <c r="K336" i="18"/>
  <c r="L336" i="18"/>
  <c r="M336" i="18"/>
  <c r="N336" i="18"/>
  <c r="O336" i="18"/>
  <c r="P336" i="18"/>
  <c r="E337" i="18"/>
  <c r="F337" i="18"/>
  <c r="G337" i="18"/>
  <c r="H337" i="18"/>
  <c r="I337" i="18"/>
  <c r="J337" i="18"/>
  <c r="K337" i="18"/>
  <c r="L337" i="18"/>
  <c r="M337" i="18"/>
  <c r="N337" i="18"/>
  <c r="O337" i="18"/>
  <c r="P337" i="18"/>
  <c r="E338" i="18"/>
  <c r="F338" i="18"/>
  <c r="G338" i="18"/>
  <c r="H338" i="18"/>
  <c r="I338" i="18"/>
  <c r="J338" i="18"/>
  <c r="K338" i="18"/>
  <c r="L338" i="18"/>
  <c r="M338" i="18"/>
  <c r="N338" i="18"/>
  <c r="O338" i="18"/>
  <c r="P338" i="18"/>
  <c r="E339" i="18"/>
  <c r="F339" i="18"/>
  <c r="G339" i="18"/>
  <c r="H339" i="18"/>
  <c r="I339" i="18"/>
  <c r="J339" i="18"/>
  <c r="K339" i="18"/>
  <c r="L339" i="18"/>
  <c r="M339" i="18"/>
  <c r="N339" i="18"/>
  <c r="O339" i="18"/>
  <c r="P339" i="18"/>
  <c r="E340" i="18"/>
  <c r="F340" i="18"/>
  <c r="G340" i="18"/>
  <c r="H340" i="18"/>
  <c r="I340" i="18"/>
  <c r="J340" i="18"/>
  <c r="K340" i="18"/>
  <c r="L340" i="18"/>
  <c r="M340" i="18"/>
  <c r="N340" i="18"/>
  <c r="O340" i="18"/>
  <c r="P340" i="18"/>
  <c r="E341" i="18"/>
  <c r="F341" i="18"/>
  <c r="G341" i="18"/>
  <c r="H341" i="18"/>
  <c r="I341" i="18"/>
  <c r="J341" i="18"/>
  <c r="K341" i="18"/>
  <c r="L341" i="18"/>
  <c r="M341" i="18"/>
  <c r="N341" i="18"/>
  <c r="O341" i="18"/>
  <c r="P341" i="18"/>
  <c r="E342" i="18"/>
  <c r="F342" i="18"/>
  <c r="G342" i="18"/>
  <c r="H342" i="18"/>
  <c r="I342" i="18"/>
  <c r="J342" i="18"/>
  <c r="K342" i="18"/>
  <c r="L342" i="18"/>
  <c r="M342" i="18"/>
  <c r="N342" i="18"/>
  <c r="O342" i="18"/>
  <c r="P342" i="18"/>
  <c r="E343" i="18"/>
  <c r="F343" i="18"/>
  <c r="G343" i="18"/>
  <c r="H343" i="18"/>
  <c r="I343" i="18"/>
  <c r="J343" i="18"/>
  <c r="K343" i="18"/>
  <c r="L343" i="18"/>
  <c r="M343" i="18"/>
  <c r="N343" i="18"/>
  <c r="O343" i="18"/>
  <c r="P343" i="18"/>
  <c r="E344" i="18"/>
  <c r="F344" i="18"/>
  <c r="G344" i="18"/>
  <c r="H344" i="18"/>
  <c r="I344" i="18"/>
  <c r="J344" i="18"/>
  <c r="K344" i="18"/>
  <c r="L344" i="18"/>
  <c r="M344" i="18"/>
  <c r="N344" i="18"/>
  <c r="O344" i="18"/>
  <c r="P344" i="18"/>
  <c r="E345" i="18"/>
  <c r="F345" i="18"/>
  <c r="G345" i="18"/>
  <c r="H345" i="18"/>
  <c r="I345" i="18"/>
  <c r="J345" i="18"/>
  <c r="K345" i="18"/>
  <c r="L345" i="18"/>
  <c r="M345" i="18"/>
  <c r="N345" i="18"/>
  <c r="O345" i="18"/>
  <c r="P345" i="18"/>
  <c r="E346" i="18"/>
  <c r="F346" i="18"/>
  <c r="G346" i="18"/>
  <c r="H346" i="18"/>
  <c r="I346" i="18"/>
  <c r="J346" i="18"/>
  <c r="K346" i="18"/>
  <c r="L346" i="18"/>
  <c r="M346" i="18"/>
  <c r="N346" i="18"/>
  <c r="O346" i="18"/>
  <c r="P346" i="18"/>
  <c r="E347" i="18"/>
  <c r="F347" i="18"/>
  <c r="G347" i="18"/>
  <c r="H347" i="18"/>
  <c r="I347" i="18"/>
  <c r="J347" i="18"/>
  <c r="K347" i="18"/>
  <c r="L347" i="18"/>
  <c r="M347" i="18"/>
  <c r="N347" i="18"/>
  <c r="O347" i="18"/>
  <c r="P347" i="18"/>
  <c r="E348" i="18"/>
  <c r="F348" i="18"/>
  <c r="G348" i="18"/>
  <c r="H348" i="18"/>
  <c r="I348" i="18"/>
  <c r="J348" i="18"/>
  <c r="K348" i="18"/>
  <c r="L348" i="18"/>
  <c r="M348" i="18"/>
  <c r="N348" i="18"/>
  <c r="O348" i="18"/>
  <c r="P348" i="18"/>
  <c r="E349" i="18"/>
  <c r="F349" i="18"/>
  <c r="G349" i="18"/>
  <c r="H349" i="18"/>
  <c r="I349" i="18"/>
  <c r="J349" i="18"/>
  <c r="K349" i="18"/>
  <c r="L349" i="18"/>
  <c r="M349" i="18"/>
  <c r="N349" i="18"/>
  <c r="O349" i="18"/>
  <c r="P349" i="18"/>
  <c r="E350" i="18"/>
  <c r="F350" i="18"/>
  <c r="G350" i="18"/>
  <c r="H350" i="18"/>
  <c r="I350" i="18"/>
  <c r="J350" i="18"/>
  <c r="K350" i="18"/>
  <c r="L350" i="18"/>
  <c r="M350" i="18"/>
  <c r="N350" i="18"/>
  <c r="O350" i="18"/>
  <c r="P350" i="18"/>
  <c r="E351" i="18"/>
  <c r="F351" i="18"/>
  <c r="G351" i="18"/>
  <c r="H351" i="18"/>
  <c r="I351" i="18"/>
  <c r="J351" i="18"/>
  <c r="K351" i="18"/>
  <c r="L351" i="18"/>
  <c r="M351" i="18"/>
  <c r="N351" i="18"/>
  <c r="O351" i="18"/>
  <c r="P351" i="18"/>
  <c r="E352" i="18"/>
  <c r="F352" i="18"/>
  <c r="G352" i="18"/>
  <c r="H352" i="18"/>
  <c r="I352" i="18"/>
  <c r="J352" i="18"/>
  <c r="K352" i="18"/>
  <c r="L352" i="18"/>
  <c r="M352" i="18"/>
  <c r="N352" i="18"/>
  <c r="O352" i="18"/>
  <c r="P352" i="18"/>
  <c r="E353" i="18"/>
  <c r="F353" i="18"/>
  <c r="G353" i="18"/>
  <c r="H353" i="18"/>
  <c r="I353" i="18"/>
  <c r="J353" i="18"/>
  <c r="K353" i="18"/>
  <c r="L353" i="18"/>
  <c r="M353" i="18"/>
  <c r="N353" i="18"/>
  <c r="O353" i="18"/>
  <c r="P353" i="18"/>
  <c r="E354" i="18"/>
  <c r="F354" i="18"/>
  <c r="G354" i="18"/>
  <c r="H354" i="18"/>
  <c r="I354" i="18"/>
  <c r="J354" i="18"/>
  <c r="K354" i="18"/>
  <c r="L354" i="18"/>
  <c r="M354" i="18"/>
  <c r="N354" i="18"/>
  <c r="O354" i="18"/>
  <c r="P354" i="18"/>
  <c r="E355" i="18"/>
  <c r="F355" i="18"/>
  <c r="G355" i="18"/>
  <c r="H355" i="18"/>
  <c r="I355" i="18"/>
  <c r="J355" i="18"/>
  <c r="K355" i="18"/>
  <c r="L355" i="18"/>
  <c r="M355" i="18"/>
  <c r="N355" i="18"/>
  <c r="O355" i="18"/>
  <c r="P355" i="18"/>
  <c r="E356" i="18"/>
  <c r="F356" i="18"/>
  <c r="G356" i="18"/>
  <c r="H356" i="18"/>
  <c r="I356" i="18"/>
  <c r="J356" i="18"/>
  <c r="K356" i="18"/>
  <c r="L356" i="18"/>
  <c r="M356" i="18"/>
  <c r="N356" i="18"/>
  <c r="O356" i="18"/>
  <c r="P356" i="18"/>
  <c r="E357" i="18"/>
  <c r="F357" i="18"/>
  <c r="G357" i="18"/>
  <c r="H357" i="18"/>
  <c r="I357" i="18"/>
  <c r="J357" i="18"/>
  <c r="K357" i="18"/>
  <c r="L357" i="18"/>
  <c r="M357" i="18"/>
  <c r="N357" i="18"/>
  <c r="O357" i="18"/>
  <c r="P357" i="18"/>
  <c r="E358" i="18"/>
  <c r="F358" i="18"/>
  <c r="G358" i="18"/>
  <c r="H358" i="18"/>
  <c r="I358" i="18"/>
  <c r="J358" i="18"/>
  <c r="K358" i="18"/>
  <c r="L358" i="18"/>
  <c r="M358" i="18"/>
  <c r="N358" i="18"/>
  <c r="O358" i="18"/>
  <c r="P358" i="18"/>
  <c r="E359" i="18"/>
  <c r="F359" i="18"/>
  <c r="G359" i="18"/>
  <c r="H359" i="18"/>
  <c r="I359" i="18"/>
  <c r="J359" i="18"/>
  <c r="K359" i="18"/>
  <c r="L359" i="18"/>
  <c r="M359" i="18"/>
  <c r="N359" i="18"/>
  <c r="O359" i="18"/>
  <c r="P359" i="18"/>
  <c r="E360" i="18"/>
  <c r="F360" i="18"/>
  <c r="G360" i="18"/>
  <c r="H360" i="18"/>
  <c r="I360" i="18"/>
  <c r="J360" i="18"/>
  <c r="K360" i="18"/>
  <c r="L360" i="18"/>
  <c r="M360" i="18"/>
  <c r="N360" i="18"/>
  <c r="O360" i="18"/>
  <c r="P360" i="18"/>
  <c r="E361" i="18"/>
  <c r="F361" i="18"/>
  <c r="G361" i="18"/>
  <c r="H361" i="18"/>
  <c r="I361" i="18"/>
  <c r="J361" i="18"/>
  <c r="K361" i="18"/>
  <c r="L361" i="18"/>
  <c r="M361" i="18"/>
  <c r="N361" i="18"/>
  <c r="O361" i="18"/>
  <c r="P361" i="18"/>
  <c r="E362" i="18"/>
  <c r="F362" i="18"/>
  <c r="G362" i="18"/>
  <c r="H362" i="18"/>
  <c r="I362" i="18"/>
  <c r="J362" i="18"/>
  <c r="K362" i="18"/>
  <c r="L362" i="18"/>
  <c r="M362" i="18"/>
  <c r="N362" i="18"/>
  <c r="O362" i="18"/>
  <c r="P362" i="18"/>
  <c r="E363" i="18"/>
  <c r="F363" i="18"/>
  <c r="G363" i="18"/>
  <c r="H363" i="18"/>
  <c r="I363" i="18"/>
  <c r="J363" i="18"/>
  <c r="K363" i="18"/>
  <c r="L363" i="18"/>
  <c r="M363" i="18"/>
  <c r="N363" i="18"/>
  <c r="O363" i="18"/>
  <c r="P363" i="18"/>
  <c r="E364" i="18"/>
  <c r="F364" i="18"/>
  <c r="G364" i="18"/>
  <c r="H364" i="18"/>
  <c r="I364" i="18"/>
  <c r="J364" i="18"/>
  <c r="K364" i="18"/>
  <c r="L364" i="18"/>
  <c r="M364" i="18"/>
  <c r="N364" i="18"/>
  <c r="O364" i="18"/>
  <c r="P364" i="18"/>
  <c r="E365" i="18"/>
  <c r="F365" i="18"/>
  <c r="G365" i="18"/>
  <c r="H365" i="18"/>
  <c r="I365" i="18"/>
  <c r="J365" i="18"/>
  <c r="K365" i="18"/>
  <c r="L365" i="18"/>
  <c r="M365" i="18"/>
  <c r="N365" i="18"/>
  <c r="O365" i="18"/>
  <c r="P365" i="18"/>
  <c r="E366" i="18"/>
  <c r="F366" i="18"/>
  <c r="G366" i="18"/>
  <c r="H366" i="18"/>
  <c r="I366" i="18"/>
  <c r="J366" i="18"/>
  <c r="K366" i="18"/>
  <c r="L366" i="18"/>
  <c r="M366" i="18"/>
  <c r="N366" i="18"/>
  <c r="O366" i="18"/>
  <c r="P366" i="18"/>
  <c r="E367" i="18"/>
  <c r="F367" i="18"/>
  <c r="G367" i="18"/>
  <c r="H367" i="18"/>
  <c r="I367" i="18"/>
  <c r="J367" i="18"/>
  <c r="K367" i="18"/>
  <c r="L367" i="18"/>
  <c r="M367" i="18"/>
  <c r="N367" i="18"/>
  <c r="O367" i="18"/>
  <c r="P367" i="18"/>
  <c r="E368" i="18"/>
  <c r="F368" i="18"/>
  <c r="G368" i="18"/>
  <c r="H368" i="18"/>
  <c r="I368" i="18"/>
  <c r="J368" i="18"/>
  <c r="K368" i="18"/>
  <c r="L368" i="18"/>
  <c r="M368" i="18"/>
  <c r="N368" i="18"/>
  <c r="O368" i="18"/>
  <c r="P368" i="18"/>
  <c r="E369" i="18"/>
  <c r="F369" i="18"/>
  <c r="G369" i="18"/>
  <c r="H369" i="18"/>
  <c r="I369" i="18"/>
  <c r="J369" i="18"/>
  <c r="K369" i="18"/>
  <c r="L369" i="18"/>
  <c r="M369" i="18"/>
  <c r="N369" i="18"/>
  <c r="O369" i="18"/>
  <c r="P369" i="18"/>
  <c r="E370" i="18"/>
  <c r="F370" i="18"/>
  <c r="G370" i="18"/>
  <c r="H370" i="18"/>
  <c r="I370" i="18"/>
  <c r="J370" i="18"/>
  <c r="K370" i="18"/>
  <c r="L370" i="18"/>
  <c r="M370" i="18"/>
  <c r="N370" i="18"/>
  <c r="O370" i="18"/>
  <c r="P370" i="18"/>
  <c r="E371" i="18"/>
  <c r="F371" i="18"/>
  <c r="G371" i="18"/>
  <c r="H371" i="18"/>
  <c r="I371" i="18"/>
  <c r="J371" i="18"/>
  <c r="K371" i="18"/>
  <c r="L371" i="18"/>
  <c r="M371" i="18"/>
  <c r="N371" i="18"/>
  <c r="O371" i="18"/>
  <c r="P371" i="18"/>
  <c r="E372" i="18"/>
  <c r="F372" i="18"/>
  <c r="G372" i="18"/>
  <c r="H372" i="18"/>
  <c r="I372" i="18"/>
  <c r="J372" i="18"/>
  <c r="K372" i="18"/>
  <c r="L372" i="18"/>
  <c r="M372" i="18"/>
  <c r="N372" i="18"/>
  <c r="O372" i="18"/>
  <c r="P372" i="18"/>
  <c r="E373" i="18"/>
  <c r="F373" i="18"/>
  <c r="G373" i="18"/>
  <c r="H373" i="18"/>
  <c r="I373" i="18"/>
  <c r="J373" i="18"/>
  <c r="K373" i="18"/>
  <c r="L373" i="18"/>
  <c r="M373" i="18"/>
  <c r="N373" i="18"/>
  <c r="O373" i="18"/>
  <c r="P373" i="18"/>
  <c r="E374" i="18"/>
  <c r="F374" i="18"/>
  <c r="G374" i="18"/>
  <c r="H374" i="18"/>
  <c r="I374" i="18"/>
  <c r="J374" i="18"/>
  <c r="K374" i="18"/>
  <c r="L374" i="18"/>
  <c r="M374" i="18"/>
  <c r="N374" i="18"/>
  <c r="O374" i="18"/>
  <c r="P374" i="18"/>
  <c r="E375" i="18"/>
  <c r="F375" i="18"/>
  <c r="G375" i="18"/>
  <c r="H375" i="18"/>
  <c r="I375" i="18"/>
  <c r="J375" i="18"/>
  <c r="K375" i="18"/>
  <c r="L375" i="18"/>
  <c r="M375" i="18"/>
  <c r="N375" i="18"/>
  <c r="O375" i="18"/>
  <c r="P375" i="18"/>
  <c r="E376" i="18"/>
  <c r="F376" i="18"/>
  <c r="G376" i="18"/>
  <c r="H376" i="18"/>
  <c r="I376" i="18"/>
  <c r="J376" i="18"/>
  <c r="K376" i="18"/>
  <c r="L376" i="18"/>
  <c r="M376" i="18"/>
  <c r="N376" i="18"/>
  <c r="O376" i="18"/>
  <c r="P376" i="18"/>
  <c r="E377" i="18"/>
  <c r="F377" i="18"/>
  <c r="G377" i="18"/>
  <c r="H377" i="18"/>
  <c r="I377" i="18"/>
  <c r="J377" i="18"/>
  <c r="K377" i="18"/>
  <c r="L377" i="18"/>
  <c r="M377" i="18"/>
  <c r="N377" i="18"/>
  <c r="O377" i="18"/>
  <c r="P377" i="18"/>
  <c r="E378" i="18"/>
  <c r="F378" i="18"/>
  <c r="G378" i="18"/>
  <c r="H378" i="18"/>
  <c r="I378" i="18"/>
  <c r="J378" i="18"/>
  <c r="K378" i="18"/>
  <c r="L378" i="18"/>
  <c r="M378" i="18"/>
  <c r="N378" i="18"/>
  <c r="O378" i="18"/>
  <c r="P378" i="18"/>
  <c r="E379" i="18"/>
  <c r="F379" i="18"/>
  <c r="G379" i="18"/>
  <c r="H379" i="18"/>
  <c r="I379" i="18"/>
  <c r="J379" i="18"/>
  <c r="K379" i="18"/>
  <c r="L379" i="18"/>
  <c r="M379" i="18"/>
  <c r="N379" i="18"/>
  <c r="O379" i="18"/>
  <c r="P379" i="18"/>
  <c r="E380" i="18"/>
  <c r="F380" i="18"/>
  <c r="G380" i="18"/>
  <c r="H380" i="18"/>
  <c r="I380" i="18"/>
  <c r="J380" i="18"/>
  <c r="K380" i="18"/>
  <c r="L380" i="18"/>
  <c r="M380" i="18"/>
  <c r="N380" i="18"/>
  <c r="O380" i="18"/>
  <c r="P380" i="18"/>
  <c r="E381" i="18"/>
  <c r="F381" i="18"/>
  <c r="G381" i="18"/>
  <c r="H381" i="18"/>
  <c r="I381" i="18"/>
  <c r="J381" i="18"/>
  <c r="K381" i="18"/>
  <c r="L381" i="18"/>
  <c r="M381" i="18"/>
  <c r="N381" i="18"/>
  <c r="O381" i="18"/>
  <c r="P381" i="18"/>
  <c r="E382" i="18"/>
  <c r="F382" i="18"/>
  <c r="G382" i="18"/>
  <c r="H382" i="18"/>
  <c r="I382" i="18"/>
  <c r="J382" i="18"/>
  <c r="K382" i="18"/>
  <c r="L382" i="18"/>
  <c r="M382" i="18"/>
  <c r="N382" i="18"/>
  <c r="O382" i="18"/>
  <c r="P382" i="18"/>
  <c r="E383" i="18"/>
  <c r="F383" i="18"/>
  <c r="G383" i="18"/>
  <c r="H383" i="18"/>
  <c r="I383" i="18"/>
  <c r="J383" i="18"/>
  <c r="K383" i="18"/>
  <c r="L383" i="18"/>
  <c r="M383" i="18"/>
  <c r="N383" i="18"/>
  <c r="O383" i="18"/>
  <c r="P383" i="18"/>
  <c r="E384" i="18"/>
  <c r="F384" i="18"/>
  <c r="G384" i="18"/>
  <c r="H384" i="18"/>
  <c r="I384" i="18"/>
  <c r="J384" i="18"/>
  <c r="K384" i="18"/>
  <c r="L384" i="18"/>
  <c r="M384" i="18"/>
  <c r="N384" i="18"/>
  <c r="O384" i="18"/>
  <c r="P384" i="18"/>
  <c r="E385" i="18"/>
  <c r="F385" i="18"/>
  <c r="G385" i="18"/>
  <c r="H385" i="18"/>
  <c r="I385" i="18"/>
  <c r="J385" i="18"/>
  <c r="K385" i="18"/>
  <c r="L385" i="18"/>
  <c r="M385" i="18"/>
  <c r="N385" i="18"/>
  <c r="O385" i="18"/>
  <c r="P385" i="18"/>
  <c r="E386" i="18"/>
  <c r="F386" i="18"/>
  <c r="G386" i="18"/>
  <c r="H386" i="18"/>
  <c r="I386" i="18"/>
  <c r="J386" i="18"/>
  <c r="K386" i="18"/>
  <c r="L386" i="18"/>
  <c r="M386" i="18"/>
  <c r="N386" i="18"/>
  <c r="O386" i="18"/>
  <c r="P386" i="18"/>
  <c r="E387" i="18"/>
  <c r="F387" i="18"/>
  <c r="G387" i="18"/>
  <c r="H387" i="18"/>
  <c r="I387" i="18"/>
  <c r="J387" i="18"/>
  <c r="K387" i="18"/>
  <c r="L387" i="18"/>
  <c r="M387" i="18"/>
  <c r="N387" i="18"/>
  <c r="O387" i="18"/>
  <c r="P387" i="18"/>
  <c r="E388" i="18"/>
  <c r="F388" i="18"/>
  <c r="G388" i="18"/>
  <c r="H388" i="18"/>
  <c r="I388" i="18"/>
  <c r="J388" i="18"/>
  <c r="K388" i="18"/>
  <c r="L388" i="18"/>
  <c r="M388" i="18"/>
  <c r="N388" i="18"/>
  <c r="O388" i="18"/>
  <c r="P388" i="18"/>
  <c r="E389" i="18"/>
  <c r="F389" i="18"/>
  <c r="G389" i="18"/>
  <c r="H389" i="18"/>
  <c r="I389" i="18"/>
  <c r="J389" i="18"/>
  <c r="K389" i="18"/>
  <c r="L389" i="18"/>
  <c r="M389" i="18"/>
  <c r="N389" i="18"/>
  <c r="O389" i="18"/>
  <c r="P389" i="18"/>
  <c r="E390" i="18"/>
  <c r="F390" i="18"/>
  <c r="G390" i="18"/>
  <c r="H390" i="18"/>
  <c r="I390" i="18"/>
  <c r="J390" i="18"/>
  <c r="K390" i="18"/>
  <c r="L390" i="18"/>
  <c r="M390" i="18"/>
  <c r="N390" i="18"/>
  <c r="O390" i="18"/>
  <c r="P390" i="18"/>
  <c r="E391" i="18"/>
  <c r="F391" i="18"/>
  <c r="G391" i="18"/>
  <c r="H391" i="18"/>
  <c r="I391" i="18"/>
  <c r="J391" i="18"/>
  <c r="K391" i="18"/>
  <c r="L391" i="18"/>
  <c r="M391" i="18"/>
  <c r="N391" i="18"/>
  <c r="O391" i="18"/>
  <c r="P391" i="18"/>
  <c r="E392" i="18"/>
  <c r="F392" i="18"/>
  <c r="G392" i="18"/>
  <c r="H392" i="18"/>
  <c r="I392" i="18"/>
  <c r="J392" i="18"/>
  <c r="K392" i="18"/>
  <c r="L392" i="18"/>
  <c r="M392" i="18"/>
  <c r="N392" i="18"/>
  <c r="O392" i="18"/>
  <c r="P392" i="18"/>
  <c r="E393" i="18"/>
  <c r="F393" i="18"/>
  <c r="G393" i="18"/>
  <c r="H393" i="18"/>
  <c r="I393" i="18"/>
  <c r="J393" i="18"/>
  <c r="K393" i="18"/>
  <c r="L393" i="18"/>
  <c r="M393" i="18"/>
  <c r="N393" i="18"/>
  <c r="O393" i="18"/>
  <c r="P393" i="18"/>
  <c r="E394" i="18"/>
  <c r="F394" i="18"/>
  <c r="G394" i="18"/>
  <c r="H394" i="18"/>
  <c r="I394" i="18"/>
  <c r="J394" i="18"/>
  <c r="K394" i="18"/>
  <c r="L394" i="18"/>
  <c r="M394" i="18"/>
  <c r="N394" i="18"/>
  <c r="O394" i="18"/>
  <c r="P394" i="18"/>
  <c r="E395" i="18"/>
  <c r="F395" i="18"/>
  <c r="G395" i="18"/>
  <c r="H395" i="18"/>
  <c r="I395" i="18"/>
  <c r="J395" i="18"/>
  <c r="K395" i="18"/>
  <c r="L395" i="18"/>
  <c r="M395" i="18"/>
  <c r="N395" i="18"/>
  <c r="O395" i="18"/>
  <c r="P395" i="18"/>
  <c r="E396" i="18"/>
  <c r="F396" i="18"/>
  <c r="G396" i="18"/>
  <c r="H396" i="18"/>
  <c r="I396" i="18"/>
  <c r="J396" i="18"/>
  <c r="K396" i="18"/>
  <c r="L396" i="18"/>
  <c r="M396" i="18"/>
  <c r="N396" i="18"/>
  <c r="O396" i="18"/>
  <c r="P396" i="18"/>
  <c r="E397" i="18"/>
  <c r="F397" i="18"/>
  <c r="G397" i="18"/>
  <c r="H397" i="18"/>
  <c r="I397" i="18"/>
  <c r="J397" i="18"/>
  <c r="K397" i="18"/>
  <c r="L397" i="18"/>
  <c r="M397" i="18"/>
  <c r="N397" i="18"/>
  <c r="O397" i="18"/>
  <c r="P397" i="18"/>
  <c r="E398" i="18"/>
  <c r="F398" i="18"/>
  <c r="G398" i="18"/>
  <c r="H398" i="18"/>
  <c r="I398" i="18"/>
  <c r="J398" i="18"/>
  <c r="K398" i="18"/>
  <c r="L398" i="18"/>
  <c r="M398" i="18"/>
  <c r="N398" i="18"/>
  <c r="O398" i="18"/>
  <c r="P398" i="18"/>
  <c r="E399" i="18"/>
  <c r="F399" i="18"/>
  <c r="G399" i="18"/>
  <c r="H399" i="18"/>
  <c r="I399" i="18"/>
  <c r="J399" i="18"/>
  <c r="K399" i="18"/>
  <c r="L399" i="18"/>
  <c r="M399" i="18"/>
  <c r="N399" i="18"/>
  <c r="O399" i="18"/>
  <c r="P399" i="18"/>
  <c r="E400" i="18"/>
  <c r="F400" i="18"/>
  <c r="G400" i="18"/>
  <c r="H400" i="18"/>
  <c r="I400" i="18"/>
  <c r="J400" i="18"/>
  <c r="K400" i="18"/>
  <c r="L400" i="18"/>
  <c r="M400" i="18"/>
  <c r="N400" i="18"/>
  <c r="O400" i="18"/>
  <c r="P400" i="18"/>
  <c r="E401" i="18"/>
  <c r="F401" i="18"/>
  <c r="G401" i="18"/>
  <c r="H401" i="18"/>
  <c r="I401" i="18"/>
  <c r="J401" i="18"/>
  <c r="K401" i="18"/>
  <c r="L401" i="18"/>
  <c r="M401" i="18"/>
  <c r="N401" i="18"/>
  <c r="O401" i="18"/>
  <c r="P401" i="18"/>
  <c r="E402" i="18"/>
  <c r="F402" i="18"/>
  <c r="G402" i="18"/>
  <c r="H402" i="18"/>
  <c r="I402" i="18"/>
  <c r="J402" i="18"/>
  <c r="K402" i="18"/>
  <c r="L402" i="18"/>
  <c r="M402" i="18"/>
  <c r="N402" i="18"/>
  <c r="O402" i="18"/>
  <c r="P402" i="18"/>
  <c r="E403" i="18"/>
  <c r="F403" i="18"/>
  <c r="G403" i="18"/>
  <c r="H403" i="18"/>
  <c r="I403" i="18"/>
  <c r="J403" i="18"/>
  <c r="K403" i="18"/>
  <c r="L403" i="18"/>
  <c r="M403" i="18"/>
  <c r="N403" i="18"/>
  <c r="O403" i="18"/>
  <c r="P403" i="18"/>
  <c r="E404" i="18"/>
  <c r="F404" i="18"/>
  <c r="G404" i="18"/>
  <c r="H404" i="18"/>
  <c r="I404" i="18"/>
  <c r="J404" i="18"/>
  <c r="K404" i="18"/>
  <c r="L404" i="18"/>
  <c r="M404" i="18"/>
  <c r="N404" i="18"/>
  <c r="O404" i="18"/>
  <c r="P404" i="18"/>
  <c r="E405" i="18"/>
  <c r="F405" i="18"/>
  <c r="G405" i="18"/>
  <c r="H405" i="18"/>
  <c r="I405" i="18"/>
  <c r="J405" i="18"/>
  <c r="K405" i="18"/>
  <c r="L405" i="18"/>
  <c r="M405" i="18"/>
  <c r="N405" i="18"/>
  <c r="O405" i="18"/>
  <c r="P405" i="18"/>
  <c r="E406" i="18"/>
  <c r="F406" i="18"/>
  <c r="G406" i="18"/>
  <c r="H406" i="18"/>
  <c r="I406" i="18"/>
  <c r="J406" i="18"/>
  <c r="K406" i="18"/>
  <c r="L406" i="18"/>
  <c r="M406" i="18"/>
  <c r="N406" i="18"/>
  <c r="O406" i="18"/>
  <c r="P406" i="18"/>
  <c r="E407" i="18"/>
  <c r="F407" i="18"/>
  <c r="G407" i="18"/>
  <c r="H407" i="18"/>
  <c r="I407" i="18"/>
  <c r="J407" i="18"/>
  <c r="K407" i="18"/>
  <c r="L407" i="18"/>
  <c r="M407" i="18"/>
  <c r="N407" i="18"/>
  <c r="O407" i="18"/>
  <c r="P407" i="18"/>
  <c r="E408" i="18"/>
  <c r="F408" i="18"/>
  <c r="G408" i="18"/>
  <c r="H408" i="18"/>
  <c r="I408" i="18"/>
  <c r="J408" i="18"/>
  <c r="K408" i="18"/>
  <c r="L408" i="18"/>
  <c r="M408" i="18"/>
  <c r="N408" i="18"/>
  <c r="O408" i="18"/>
  <c r="P408" i="18"/>
  <c r="E409" i="18"/>
  <c r="F409" i="18"/>
  <c r="G409" i="18"/>
  <c r="H409" i="18"/>
  <c r="I409" i="18"/>
  <c r="J409" i="18"/>
  <c r="K409" i="18"/>
  <c r="L409" i="18"/>
  <c r="M409" i="18"/>
  <c r="N409" i="18"/>
  <c r="O409" i="18"/>
  <c r="P409" i="18"/>
  <c r="E410" i="18"/>
  <c r="F410" i="18"/>
  <c r="G410" i="18"/>
  <c r="H410" i="18"/>
  <c r="I410" i="18"/>
  <c r="J410" i="18"/>
  <c r="K410" i="18"/>
  <c r="L410" i="18"/>
  <c r="M410" i="18"/>
  <c r="N410" i="18"/>
  <c r="O410" i="18"/>
  <c r="P410" i="18"/>
  <c r="E411" i="18"/>
  <c r="F411" i="18"/>
  <c r="G411" i="18"/>
  <c r="H411" i="18"/>
  <c r="I411" i="18"/>
  <c r="J411" i="18"/>
  <c r="K411" i="18"/>
  <c r="L411" i="18"/>
  <c r="M411" i="18"/>
  <c r="N411" i="18"/>
  <c r="O411" i="18"/>
  <c r="P411" i="18"/>
  <c r="E412" i="18"/>
  <c r="F412" i="18"/>
  <c r="G412" i="18"/>
  <c r="H412" i="18"/>
  <c r="I412" i="18"/>
  <c r="J412" i="18"/>
  <c r="K412" i="18"/>
  <c r="L412" i="18"/>
  <c r="M412" i="18"/>
  <c r="N412" i="18"/>
  <c r="O412" i="18"/>
  <c r="P412" i="18"/>
  <c r="E413" i="18"/>
  <c r="F413" i="18"/>
  <c r="G413" i="18"/>
  <c r="H413" i="18"/>
  <c r="I413" i="18"/>
  <c r="J413" i="18"/>
  <c r="K413" i="18"/>
  <c r="L413" i="18"/>
  <c r="M413" i="18"/>
  <c r="N413" i="18"/>
  <c r="O413" i="18"/>
  <c r="P413" i="18"/>
  <c r="E414" i="18"/>
  <c r="F414" i="18"/>
  <c r="G414" i="18"/>
  <c r="H414" i="18"/>
  <c r="I414" i="18"/>
  <c r="J414" i="18"/>
  <c r="K414" i="18"/>
  <c r="L414" i="18"/>
  <c r="M414" i="18"/>
  <c r="N414" i="18"/>
  <c r="O414" i="18"/>
  <c r="P414" i="18"/>
  <c r="E415" i="18"/>
  <c r="F415" i="18"/>
  <c r="G415" i="18"/>
  <c r="H415" i="18"/>
  <c r="I415" i="18"/>
  <c r="J415" i="18"/>
  <c r="K415" i="18"/>
  <c r="L415" i="18"/>
  <c r="M415" i="18"/>
  <c r="N415" i="18"/>
  <c r="O415" i="18"/>
  <c r="P415" i="18"/>
  <c r="E416" i="18"/>
  <c r="F416" i="18"/>
  <c r="G416" i="18"/>
  <c r="H416" i="18"/>
  <c r="I416" i="18"/>
  <c r="J416" i="18"/>
  <c r="K416" i="18"/>
  <c r="L416" i="18"/>
  <c r="M416" i="18"/>
  <c r="N416" i="18"/>
  <c r="O416" i="18"/>
  <c r="P416" i="18"/>
  <c r="E417" i="18"/>
  <c r="F417" i="18"/>
  <c r="G417" i="18"/>
  <c r="H417" i="18"/>
  <c r="I417" i="18"/>
  <c r="J417" i="18"/>
  <c r="K417" i="18"/>
  <c r="L417" i="18"/>
  <c r="M417" i="18"/>
  <c r="N417" i="18"/>
  <c r="O417" i="18"/>
  <c r="P417" i="18"/>
  <c r="E418" i="18"/>
  <c r="F418" i="18"/>
  <c r="G418" i="18"/>
  <c r="H418" i="18"/>
  <c r="I418" i="18"/>
  <c r="J418" i="18"/>
  <c r="K418" i="18"/>
  <c r="L418" i="18"/>
  <c r="M418" i="18"/>
  <c r="N418" i="18"/>
  <c r="O418" i="18"/>
  <c r="P418" i="18"/>
  <c r="E419" i="18"/>
  <c r="F419" i="18"/>
  <c r="G419" i="18"/>
  <c r="H419" i="18"/>
  <c r="I419" i="18"/>
  <c r="J419" i="18"/>
  <c r="K419" i="18"/>
  <c r="L419" i="18"/>
  <c r="M419" i="18"/>
  <c r="N419" i="18"/>
  <c r="O419" i="18"/>
  <c r="P419" i="18"/>
  <c r="E420" i="18"/>
  <c r="F420" i="18"/>
  <c r="G420" i="18"/>
  <c r="H420" i="18"/>
  <c r="I420" i="18"/>
  <c r="J420" i="18"/>
  <c r="K420" i="18"/>
  <c r="L420" i="18"/>
  <c r="M420" i="18"/>
  <c r="N420" i="18"/>
  <c r="O420" i="18"/>
  <c r="P420" i="18"/>
  <c r="E421" i="18"/>
  <c r="F421" i="18"/>
  <c r="G421" i="18"/>
  <c r="H421" i="18"/>
  <c r="I421" i="18"/>
  <c r="J421" i="18"/>
  <c r="K421" i="18"/>
  <c r="L421" i="18"/>
  <c r="M421" i="18"/>
  <c r="N421" i="18"/>
  <c r="O421" i="18"/>
  <c r="P421" i="18"/>
  <c r="E422" i="18"/>
  <c r="F422" i="18"/>
  <c r="G422" i="18"/>
  <c r="H422" i="18"/>
  <c r="I422" i="18"/>
  <c r="J422" i="18"/>
  <c r="K422" i="18"/>
  <c r="L422" i="18"/>
  <c r="M422" i="18"/>
  <c r="N422" i="18"/>
  <c r="O422" i="18"/>
  <c r="P422" i="18"/>
  <c r="E423" i="18"/>
  <c r="F423" i="18"/>
  <c r="G423" i="18"/>
  <c r="H423" i="18"/>
  <c r="I423" i="18"/>
  <c r="J423" i="18"/>
  <c r="K423" i="18"/>
  <c r="L423" i="18"/>
  <c r="M423" i="18"/>
  <c r="N423" i="18"/>
  <c r="O423" i="18"/>
  <c r="P423" i="18"/>
  <c r="E424" i="18"/>
  <c r="F424" i="18"/>
  <c r="G424" i="18"/>
  <c r="H424" i="18"/>
  <c r="I424" i="18"/>
  <c r="J424" i="18"/>
  <c r="K424" i="18"/>
  <c r="L424" i="18"/>
  <c r="M424" i="18"/>
  <c r="N424" i="18"/>
  <c r="O424" i="18"/>
  <c r="P424" i="18"/>
  <c r="E425" i="18"/>
  <c r="F425" i="18"/>
  <c r="G425" i="18"/>
  <c r="H425" i="18"/>
  <c r="I425" i="18"/>
  <c r="J425" i="18"/>
  <c r="K425" i="18"/>
  <c r="L425" i="18"/>
  <c r="M425" i="18"/>
  <c r="N425" i="18"/>
  <c r="O425" i="18"/>
  <c r="P425" i="18"/>
  <c r="E426" i="18"/>
  <c r="F426" i="18"/>
  <c r="G426" i="18"/>
  <c r="H426" i="18"/>
  <c r="I426" i="18"/>
  <c r="J426" i="18"/>
  <c r="K426" i="18"/>
  <c r="L426" i="18"/>
  <c r="M426" i="18"/>
  <c r="N426" i="18"/>
  <c r="O426" i="18"/>
  <c r="P426" i="18"/>
  <c r="E427" i="18"/>
  <c r="F427" i="18"/>
  <c r="G427" i="18"/>
  <c r="H427" i="18"/>
  <c r="I427" i="18"/>
  <c r="J427" i="18"/>
  <c r="K427" i="18"/>
  <c r="L427" i="18"/>
  <c r="M427" i="18"/>
  <c r="N427" i="18"/>
  <c r="O427" i="18"/>
  <c r="P427" i="18"/>
  <c r="E428" i="18"/>
  <c r="F428" i="18"/>
  <c r="G428" i="18"/>
  <c r="H428" i="18"/>
  <c r="I428" i="18"/>
  <c r="J428" i="18"/>
  <c r="K428" i="18"/>
  <c r="L428" i="18"/>
  <c r="M428" i="18"/>
  <c r="N428" i="18"/>
  <c r="O428" i="18"/>
  <c r="P428" i="18"/>
  <c r="E429" i="18"/>
  <c r="F429" i="18"/>
  <c r="G429" i="18"/>
  <c r="H429" i="18"/>
  <c r="I429" i="18"/>
  <c r="J429" i="18"/>
  <c r="K429" i="18"/>
  <c r="L429" i="18"/>
  <c r="M429" i="18"/>
  <c r="N429" i="18"/>
  <c r="O429" i="18"/>
  <c r="P429" i="18"/>
  <c r="E430" i="18"/>
  <c r="F430" i="18"/>
  <c r="G430" i="18"/>
  <c r="H430" i="18"/>
  <c r="I430" i="18"/>
  <c r="J430" i="18"/>
  <c r="K430" i="18"/>
  <c r="L430" i="18"/>
  <c r="M430" i="18"/>
  <c r="N430" i="18"/>
  <c r="O430" i="18"/>
  <c r="P430" i="18"/>
  <c r="E431" i="18"/>
  <c r="F431" i="18"/>
  <c r="G431" i="18"/>
  <c r="H431" i="18"/>
  <c r="I431" i="18"/>
  <c r="J431" i="18"/>
  <c r="K431" i="18"/>
  <c r="L431" i="18"/>
  <c r="M431" i="18"/>
  <c r="N431" i="18"/>
  <c r="O431" i="18"/>
  <c r="P431" i="18"/>
  <c r="R167" i="18"/>
  <c r="S167" i="18"/>
  <c r="T167" i="18"/>
  <c r="U167" i="18"/>
  <c r="V167" i="18"/>
  <c r="W167" i="18"/>
  <c r="X167" i="18"/>
  <c r="Y167" i="18"/>
  <c r="Z167" i="18"/>
  <c r="AA167" i="18"/>
  <c r="AB167" i="18"/>
  <c r="AC167" i="18"/>
  <c r="R168" i="18"/>
  <c r="S168" i="18"/>
  <c r="T168" i="18"/>
  <c r="U168" i="18"/>
  <c r="V168" i="18"/>
  <c r="W168" i="18"/>
  <c r="X168" i="18"/>
  <c r="Y168" i="18"/>
  <c r="Z168" i="18"/>
  <c r="AA168" i="18"/>
  <c r="AB168" i="18"/>
  <c r="AC168" i="18"/>
  <c r="R169" i="18"/>
  <c r="S169" i="18"/>
  <c r="T169" i="18"/>
  <c r="U169" i="18"/>
  <c r="V169" i="18"/>
  <c r="W169" i="18"/>
  <c r="X169" i="18"/>
  <c r="Y169" i="18"/>
  <c r="Z169" i="18"/>
  <c r="AA169" i="18"/>
  <c r="AB169" i="18"/>
  <c r="AC169" i="18"/>
  <c r="R170" i="18"/>
  <c r="S170" i="18"/>
  <c r="T170" i="18"/>
  <c r="U170" i="18"/>
  <c r="V170" i="18"/>
  <c r="W170" i="18"/>
  <c r="X170" i="18"/>
  <c r="Y170" i="18"/>
  <c r="Z170" i="18"/>
  <c r="AA170" i="18"/>
  <c r="AB170" i="18"/>
  <c r="AC170" i="18"/>
  <c r="R171" i="18"/>
  <c r="S171" i="18"/>
  <c r="T171" i="18"/>
  <c r="U171" i="18"/>
  <c r="V171" i="18"/>
  <c r="W171" i="18"/>
  <c r="X171" i="18"/>
  <c r="Y171" i="18"/>
  <c r="Z171" i="18"/>
  <c r="AA171" i="18"/>
  <c r="AB171" i="18"/>
  <c r="AC171" i="18"/>
  <c r="R172" i="18"/>
  <c r="S172" i="18"/>
  <c r="T172" i="18"/>
  <c r="U172" i="18"/>
  <c r="V172" i="18"/>
  <c r="W172" i="18"/>
  <c r="X172" i="18"/>
  <c r="Y172" i="18"/>
  <c r="Z172" i="18"/>
  <c r="AA172" i="18"/>
  <c r="AB172" i="18"/>
  <c r="AC172" i="18"/>
  <c r="R173" i="18"/>
  <c r="S173" i="18"/>
  <c r="T173" i="18"/>
  <c r="U173" i="18"/>
  <c r="V173" i="18"/>
  <c r="W173" i="18"/>
  <c r="X173" i="18"/>
  <c r="Y173" i="18"/>
  <c r="Z173" i="18"/>
  <c r="AA173" i="18"/>
  <c r="AB173" i="18"/>
  <c r="AC173" i="18"/>
  <c r="R174" i="18"/>
  <c r="S174" i="18"/>
  <c r="T174" i="18"/>
  <c r="U174" i="18"/>
  <c r="V174" i="18"/>
  <c r="W174" i="18"/>
  <c r="X174" i="18"/>
  <c r="Y174" i="18"/>
  <c r="Z174" i="18"/>
  <c r="AA174" i="18"/>
  <c r="AB174" i="18"/>
  <c r="AC174" i="18"/>
  <c r="R175" i="18"/>
  <c r="S175" i="18"/>
  <c r="T175" i="18"/>
  <c r="U175" i="18"/>
  <c r="V175" i="18"/>
  <c r="W175" i="18"/>
  <c r="X175" i="18"/>
  <c r="Y175" i="18"/>
  <c r="Z175" i="18"/>
  <c r="AA175" i="18"/>
  <c r="AB175" i="18"/>
  <c r="AC175" i="18"/>
  <c r="R176" i="18"/>
  <c r="S176" i="18"/>
  <c r="T176" i="18"/>
  <c r="U176" i="18"/>
  <c r="V176" i="18"/>
  <c r="W176" i="18"/>
  <c r="X176" i="18"/>
  <c r="Y176" i="18"/>
  <c r="Z176" i="18"/>
  <c r="AA176" i="18"/>
  <c r="AB176" i="18"/>
  <c r="AC176" i="18"/>
  <c r="R177" i="18"/>
  <c r="S177" i="18"/>
  <c r="T177" i="18"/>
  <c r="U177" i="18"/>
  <c r="V177" i="18"/>
  <c r="W177" i="18"/>
  <c r="X177" i="18"/>
  <c r="Y177" i="18"/>
  <c r="Z177" i="18"/>
  <c r="AA177" i="18"/>
  <c r="AB177" i="18"/>
  <c r="AC177" i="18"/>
  <c r="R178" i="18"/>
  <c r="S178" i="18"/>
  <c r="T178" i="18"/>
  <c r="U178" i="18"/>
  <c r="V178" i="18"/>
  <c r="W178" i="18"/>
  <c r="X178" i="18"/>
  <c r="Y178" i="18"/>
  <c r="Z178" i="18"/>
  <c r="AA178" i="18"/>
  <c r="AB178" i="18"/>
  <c r="AC178" i="18"/>
  <c r="R179" i="18"/>
  <c r="S179" i="18"/>
  <c r="T179" i="18"/>
  <c r="U179" i="18"/>
  <c r="V179" i="18"/>
  <c r="W179" i="18"/>
  <c r="X179" i="18"/>
  <c r="Y179" i="18"/>
  <c r="Z179" i="18"/>
  <c r="AA179" i="18"/>
  <c r="AB179" i="18"/>
  <c r="AC179" i="18"/>
  <c r="R180" i="18"/>
  <c r="S180" i="18"/>
  <c r="T180" i="18"/>
  <c r="U180" i="18"/>
  <c r="V180" i="18"/>
  <c r="W180" i="18"/>
  <c r="X180" i="18"/>
  <c r="Y180" i="18"/>
  <c r="Z180" i="18"/>
  <c r="AA180" i="18"/>
  <c r="AB180" i="18"/>
  <c r="AC180" i="18"/>
  <c r="R181" i="18"/>
  <c r="S181" i="18"/>
  <c r="T181" i="18"/>
  <c r="U181" i="18"/>
  <c r="V181" i="18"/>
  <c r="W181" i="18"/>
  <c r="X181" i="18"/>
  <c r="Y181" i="18"/>
  <c r="Z181" i="18"/>
  <c r="AA181" i="18"/>
  <c r="AB181" i="18"/>
  <c r="AC181" i="18"/>
  <c r="R182" i="18"/>
  <c r="S182" i="18"/>
  <c r="T182" i="18"/>
  <c r="U182" i="18"/>
  <c r="V182" i="18"/>
  <c r="W182" i="18"/>
  <c r="X182" i="18"/>
  <c r="Y182" i="18"/>
  <c r="Z182" i="18"/>
  <c r="AA182" i="18"/>
  <c r="AB182" i="18"/>
  <c r="AC182" i="18"/>
  <c r="R183" i="18"/>
  <c r="S183" i="18"/>
  <c r="T183" i="18"/>
  <c r="U183" i="18"/>
  <c r="V183" i="18"/>
  <c r="W183" i="18"/>
  <c r="X183" i="18"/>
  <c r="Y183" i="18"/>
  <c r="Z183" i="18"/>
  <c r="AA183" i="18"/>
  <c r="AB183" i="18"/>
  <c r="AC183" i="18"/>
  <c r="R184" i="18"/>
  <c r="S184" i="18"/>
  <c r="T184" i="18"/>
  <c r="U184" i="18"/>
  <c r="V184" i="18"/>
  <c r="W184" i="18"/>
  <c r="X184" i="18"/>
  <c r="Y184" i="18"/>
  <c r="Z184" i="18"/>
  <c r="AA184" i="18"/>
  <c r="AB184" i="18"/>
  <c r="AC184" i="18"/>
  <c r="R185" i="18"/>
  <c r="S185" i="18"/>
  <c r="T185" i="18"/>
  <c r="U185" i="18"/>
  <c r="V185" i="18"/>
  <c r="W185" i="18"/>
  <c r="X185" i="18"/>
  <c r="Y185" i="18"/>
  <c r="Z185" i="18"/>
  <c r="AA185" i="18"/>
  <c r="AB185" i="18"/>
  <c r="AC185" i="18"/>
  <c r="R186" i="18"/>
  <c r="S186" i="18"/>
  <c r="T186" i="18"/>
  <c r="U186" i="18"/>
  <c r="V186" i="18"/>
  <c r="W186" i="18"/>
  <c r="X186" i="18"/>
  <c r="Y186" i="18"/>
  <c r="Z186" i="18"/>
  <c r="AA186" i="18"/>
  <c r="AB186" i="18"/>
  <c r="AC186" i="18"/>
  <c r="R187" i="18"/>
  <c r="S187" i="18"/>
  <c r="T187" i="18"/>
  <c r="U187" i="18"/>
  <c r="V187" i="18"/>
  <c r="W187" i="18"/>
  <c r="X187" i="18"/>
  <c r="Y187" i="18"/>
  <c r="Z187" i="18"/>
  <c r="AA187" i="18"/>
  <c r="AB187" i="18"/>
  <c r="AC187" i="18"/>
  <c r="R188" i="18"/>
  <c r="S188" i="18"/>
  <c r="T188" i="18"/>
  <c r="U188" i="18"/>
  <c r="V188" i="18"/>
  <c r="W188" i="18"/>
  <c r="X188" i="18"/>
  <c r="Y188" i="18"/>
  <c r="Z188" i="18"/>
  <c r="AA188" i="18"/>
  <c r="AB188" i="18"/>
  <c r="AC188" i="18"/>
  <c r="R189" i="18"/>
  <c r="S189" i="18"/>
  <c r="T189" i="18"/>
  <c r="U189" i="18"/>
  <c r="V189" i="18"/>
  <c r="W189" i="18"/>
  <c r="X189" i="18"/>
  <c r="Y189" i="18"/>
  <c r="Z189" i="18"/>
  <c r="AA189" i="18"/>
  <c r="AB189" i="18"/>
  <c r="AC189" i="18"/>
  <c r="R190" i="18"/>
  <c r="S190" i="18"/>
  <c r="T190" i="18"/>
  <c r="U190" i="18"/>
  <c r="V190" i="18"/>
  <c r="W190" i="18"/>
  <c r="X190" i="18"/>
  <c r="Y190" i="18"/>
  <c r="Z190" i="18"/>
  <c r="AA190" i="18"/>
  <c r="AB190" i="18"/>
  <c r="AC190" i="18"/>
  <c r="R191" i="18"/>
  <c r="S191" i="18"/>
  <c r="T191" i="18"/>
  <c r="U191" i="18"/>
  <c r="V191" i="18"/>
  <c r="W191" i="18"/>
  <c r="X191" i="18"/>
  <c r="Y191" i="18"/>
  <c r="Z191" i="18"/>
  <c r="AA191" i="18"/>
  <c r="AB191" i="18"/>
  <c r="AC191" i="18"/>
  <c r="R192" i="18"/>
  <c r="S192" i="18"/>
  <c r="T192" i="18"/>
  <c r="U192" i="18"/>
  <c r="V192" i="18"/>
  <c r="W192" i="18"/>
  <c r="X192" i="18"/>
  <c r="Y192" i="18"/>
  <c r="Z192" i="18"/>
  <c r="AA192" i="18"/>
  <c r="AB192" i="18"/>
  <c r="AC192" i="18"/>
  <c r="R193" i="18"/>
  <c r="S193" i="18"/>
  <c r="T193" i="18"/>
  <c r="U193" i="18"/>
  <c r="V193" i="18"/>
  <c r="W193" i="18"/>
  <c r="X193" i="18"/>
  <c r="Y193" i="18"/>
  <c r="Z193" i="18"/>
  <c r="AA193" i="18"/>
  <c r="AB193" i="18"/>
  <c r="AC193" i="18"/>
  <c r="R194" i="18"/>
  <c r="S194" i="18"/>
  <c r="T194" i="18"/>
  <c r="U194" i="18"/>
  <c r="V194" i="18"/>
  <c r="W194" i="18"/>
  <c r="X194" i="18"/>
  <c r="Y194" i="18"/>
  <c r="Z194" i="18"/>
  <c r="AA194" i="18"/>
  <c r="AB194" i="18"/>
  <c r="AC194" i="18"/>
  <c r="R195" i="18"/>
  <c r="S195" i="18"/>
  <c r="T195" i="18"/>
  <c r="U195" i="18"/>
  <c r="V195" i="18"/>
  <c r="W195" i="18"/>
  <c r="X195" i="18"/>
  <c r="Y195" i="18"/>
  <c r="Z195" i="18"/>
  <c r="AA195" i="18"/>
  <c r="AB195" i="18"/>
  <c r="AC195" i="18"/>
  <c r="R196" i="18"/>
  <c r="S196" i="18"/>
  <c r="T196" i="18"/>
  <c r="U196" i="18"/>
  <c r="V196" i="18"/>
  <c r="W196" i="18"/>
  <c r="X196" i="18"/>
  <c r="Y196" i="18"/>
  <c r="Z196" i="18"/>
  <c r="AA196" i="18"/>
  <c r="AB196" i="18"/>
  <c r="AC196" i="18"/>
  <c r="R197" i="18"/>
  <c r="S197" i="18"/>
  <c r="T197" i="18"/>
  <c r="U197" i="18"/>
  <c r="V197" i="18"/>
  <c r="W197" i="18"/>
  <c r="X197" i="18"/>
  <c r="Y197" i="18"/>
  <c r="Z197" i="18"/>
  <c r="AA197" i="18"/>
  <c r="AB197" i="18"/>
  <c r="AC197" i="18"/>
  <c r="R198" i="18"/>
  <c r="S198" i="18"/>
  <c r="T198" i="18"/>
  <c r="U198" i="18"/>
  <c r="V198" i="18"/>
  <c r="W198" i="18"/>
  <c r="X198" i="18"/>
  <c r="Y198" i="18"/>
  <c r="Z198" i="18"/>
  <c r="AA198" i="18"/>
  <c r="AB198" i="18"/>
  <c r="AC198" i="18"/>
  <c r="R199" i="18"/>
  <c r="S199" i="18"/>
  <c r="T199" i="18"/>
  <c r="U199" i="18"/>
  <c r="V199" i="18"/>
  <c r="W199" i="18"/>
  <c r="X199" i="18"/>
  <c r="Y199" i="18"/>
  <c r="Z199" i="18"/>
  <c r="AA199" i="18"/>
  <c r="AB199" i="18"/>
  <c r="AC199" i="18"/>
  <c r="R200" i="18"/>
  <c r="S200" i="18"/>
  <c r="T200" i="18"/>
  <c r="U200" i="18"/>
  <c r="V200" i="18"/>
  <c r="W200" i="18"/>
  <c r="X200" i="18"/>
  <c r="Y200" i="18"/>
  <c r="Z200" i="18"/>
  <c r="AA200" i="18"/>
  <c r="AB200" i="18"/>
  <c r="AC200" i="18"/>
  <c r="R201" i="18"/>
  <c r="S201" i="18"/>
  <c r="T201" i="18"/>
  <c r="U201" i="18"/>
  <c r="V201" i="18"/>
  <c r="W201" i="18"/>
  <c r="X201" i="18"/>
  <c r="Y201" i="18"/>
  <c r="Z201" i="18"/>
  <c r="AA201" i="18"/>
  <c r="AB201" i="18"/>
  <c r="AC201" i="18"/>
  <c r="R202" i="18"/>
  <c r="S202" i="18"/>
  <c r="T202" i="18"/>
  <c r="U202" i="18"/>
  <c r="V202" i="18"/>
  <c r="W202" i="18"/>
  <c r="X202" i="18"/>
  <c r="Y202" i="18"/>
  <c r="Z202" i="18"/>
  <c r="AA202" i="18"/>
  <c r="AB202" i="18"/>
  <c r="AC202" i="18"/>
  <c r="R203" i="18"/>
  <c r="S203" i="18"/>
  <c r="T203" i="18"/>
  <c r="U203" i="18"/>
  <c r="V203" i="18"/>
  <c r="W203" i="18"/>
  <c r="X203" i="18"/>
  <c r="Y203" i="18"/>
  <c r="Z203" i="18"/>
  <c r="AA203" i="18"/>
  <c r="AB203" i="18"/>
  <c r="AC203" i="18"/>
  <c r="R204" i="18"/>
  <c r="S204" i="18"/>
  <c r="T204" i="18"/>
  <c r="U204" i="18"/>
  <c r="V204" i="18"/>
  <c r="W204" i="18"/>
  <c r="X204" i="18"/>
  <c r="Y204" i="18"/>
  <c r="Z204" i="18"/>
  <c r="AA204" i="18"/>
  <c r="AB204" i="18"/>
  <c r="AC204" i="18"/>
  <c r="R205" i="18"/>
  <c r="S205" i="18"/>
  <c r="T205" i="18"/>
  <c r="U205" i="18"/>
  <c r="V205" i="18"/>
  <c r="W205" i="18"/>
  <c r="X205" i="18"/>
  <c r="Y205" i="18"/>
  <c r="Z205" i="18"/>
  <c r="AA205" i="18"/>
  <c r="AB205" i="18"/>
  <c r="AC205" i="18"/>
  <c r="R206" i="18"/>
  <c r="S206" i="18"/>
  <c r="T206" i="18"/>
  <c r="U206" i="18"/>
  <c r="V206" i="18"/>
  <c r="W206" i="18"/>
  <c r="X206" i="18"/>
  <c r="Y206" i="18"/>
  <c r="Z206" i="18"/>
  <c r="AA206" i="18"/>
  <c r="AB206" i="18"/>
  <c r="AC206" i="18"/>
  <c r="R207" i="18"/>
  <c r="S207" i="18"/>
  <c r="T207" i="18"/>
  <c r="U207" i="18"/>
  <c r="V207" i="18"/>
  <c r="W207" i="18"/>
  <c r="X207" i="18"/>
  <c r="Y207" i="18"/>
  <c r="Z207" i="18"/>
  <c r="AA207" i="18"/>
  <c r="AB207" i="18"/>
  <c r="AC207" i="18"/>
  <c r="R208" i="18"/>
  <c r="S208" i="18"/>
  <c r="T208" i="18"/>
  <c r="U208" i="18"/>
  <c r="V208" i="18"/>
  <c r="W208" i="18"/>
  <c r="X208" i="18"/>
  <c r="Y208" i="18"/>
  <c r="Z208" i="18"/>
  <c r="AA208" i="18"/>
  <c r="AB208" i="18"/>
  <c r="AC208" i="18"/>
  <c r="R209" i="18"/>
  <c r="S209" i="18"/>
  <c r="T209" i="18"/>
  <c r="U209" i="18"/>
  <c r="V209" i="18"/>
  <c r="W209" i="18"/>
  <c r="X209" i="18"/>
  <c r="Y209" i="18"/>
  <c r="Z209" i="18"/>
  <c r="AA209" i="18"/>
  <c r="AB209" i="18"/>
  <c r="AC209" i="18"/>
  <c r="R210" i="18"/>
  <c r="S210" i="18"/>
  <c r="T210" i="18"/>
  <c r="U210" i="18"/>
  <c r="V210" i="18"/>
  <c r="W210" i="18"/>
  <c r="X210" i="18"/>
  <c r="Y210" i="18"/>
  <c r="Z210" i="18"/>
  <c r="AA210" i="18"/>
  <c r="AB210" i="18"/>
  <c r="AC210" i="18"/>
  <c r="R211" i="18"/>
  <c r="S211" i="18"/>
  <c r="T211" i="18"/>
  <c r="U211" i="18"/>
  <c r="V211" i="18"/>
  <c r="W211" i="18"/>
  <c r="X211" i="18"/>
  <c r="Y211" i="18"/>
  <c r="Z211" i="18"/>
  <c r="AA211" i="18"/>
  <c r="AB211" i="18"/>
  <c r="AC211" i="18"/>
  <c r="R212" i="18"/>
  <c r="S212" i="18"/>
  <c r="T212" i="18"/>
  <c r="U212" i="18"/>
  <c r="V212" i="18"/>
  <c r="W212" i="18"/>
  <c r="X212" i="18"/>
  <c r="Y212" i="18"/>
  <c r="Z212" i="18"/>
  <c r="AA212" i="18"/>
  <c r="AB212" i="18"/>
  <c r="AC212" i="18"/>
  <c r="R213" i="18"/>
  <c r="S213" i="18"/>
  <c r="T213" i="18"/>
  <c r="U213" i="18"/>
  <c r="V213" i="18"/>
  <c r="W213" i="18"/>
  <c r="X213" i="18"/>
  <c r="Y213" i="18"/>
  <c r="Z213" i="18"/>
  <c r="AA213" i="18"/>
  <c r="AB213" i="18"/>
  <c r="AC213" i="18"/>
  <c r="R214" i="18"/>
  <c r="S214" i="18"/>
  <c r="T214" i="18"/>
  <c r="U214" i="18"/>
  <c r="V214" i="18"/>
  <c r="W214" i="18"/>
  <c r="X214" i="18"/>
  <c r="Y214" i="18"/>
  <c r="Z214" i="18"/>
  <c r="AA214" i="18"/>
  <c r="AB214" i="18"/>
  <c r="AC214" i="18"/>
  <c r="R215" i="18"/>
  <c r="S215" i="18"/>
  <c r="T215" i="18"/>
  <c r="U215" i="18"/>
  <c r="V215" i="18"/>
  <c r="W215" i="18"/>
  <c r="X215" i="18"/>
  <c r="Y215" i="18"/>
  <c r="Z215" i="18"/>
  <c r="AA215" i="18"/>
  <c r="AB215" i="18"/>
  <c r="AC215" i="18"/>
  <c r="R216" i="18"/>
  <c r="S216" i="18"/>
  <c r="T216" i="18"/>
  <c r="U216" i="18"/>
  <c r="V216" i="18"/>
  <c r="W216" i="18"/>
  <c r="X216" i="18"/>
  <c r="Y216" i="18"/>
  <c r="Z216" i="18"/>
  <c r="AA216" i="18"/>
  <c r="AB216" i="18"/>
  <c r="AC216" i="18"/>
  <c r="R217" i="18"/>
  <c r="S217" i="18"/>
  <c r="T217" i="18"/>
  <c r="U217" i="18"/>
  <c r="V217" i="18"/>
  <c r="W217" i="18"/>
  <c r="X217" i="18"/>
  <c r="Y217" i="18"/>
  <c r="Z217" i="18"/>
  <c r="AA217" i="18"/>
  <c r="AB217" i="18"/>
  <c r="AC217" i="18"/>
  <c r="R218" i="18"/>
  <c r="S218" i="18"/>
  <c r="T218" i="18"/>
  <c r="U218" i="18"/>
  <c r="V218" i="18"/>
  <c r="W218" i="18"/>
  <c r="X218" i="18"/>
  <c r="Y218" i="18"/>
  <c r="Z218" i="18"/>
  <c r="AA218" i="18"/>
  <c r="AB218" i="18"/>
  <c r="AC218" i="18"/>
  <c r="R219" i="18"/>
  <c r="S219" i="18"/>
  <c r="T219" i="18"/>
  <c r="U219" i="18"/>
  <c r="V219" i="18"/>
  <c r="W219" i="18"/>
  <c r="X219" i="18"/>
  <c r="Y219" i="18"/>
  <c r="Z219" i="18"/>
  <c r="AA219" i="18"/>
  <c r="AB219" i="18"/>
  <c r="AC219" i="18"/>
  <c r="R220" i="18"/>
  <c r="S220" i="18"/>
  <c r="T220" i="18"/>
  <c r="U220" i="18"/>
  <c r="V220" i="18"/>
  <c r="W220" i="18"/>
  <c r="X220" i="18"/>
  <c r="Y220" i="18"/>
  <c r="Z220" i="18"/>
  <c r="AA220" i="18"/>
  <c r="AB220" i="18"/>
  <c r="AC220" i="18"/>
  <c r="R221" i="18"/>
  <c r="S221" i="18"/>
  <c r="T221" i="18"/>
  <c r="U221" i="18"/>
  <c r="V221" i="18"/>
  <c r="W221" i="18"/>
  <c r="X221" i="18"/>
  <c r="Y221" i="18"/>
  <c r="Z221" i="18"/>
  <c r="AA221" i="18"/>
  <c r="AB221" i="18"/>
  <c r="AC221" i="18"/>
  <c r="R222" i="18"/>
  <c r="S222" i="18"/>
  <c r="T222" i="18"/>
  <c r="U222" i="18"/>
  <c r="V222" i="18"/>
  <c r="W222" i="18"/>
  <c r="X222" i="18"/>
  <c r="Y222" i="18"/>
  <c r="Z222" i="18"/>
  <c r="AA222" i="18"/>
  <c r="AB222" i="18"/>
  <c r="AC222" i="18"/>
  <c r="R223" i="18"/>
  <c r="S223" i="18"/>
  <c r="T223" i="18"/>
  <c r="U223" i="18"/>
  <c r="V223" i="18"/>
  <c r="W223" i="18"/>
  <c r="X223" i="18"/>
  <c r="Y223" i="18"/>
  <c r="Z223" i="18"/>
  <c r="AA223" i="18"/>
  <c r="AB223" i="18"/>
  <c r="AC223" i="18"/>
  <c r="R224" i="18"/>
  <c r="S224" i="18"/>
  <c r="T224" i="18"/>
  <c r="U224" i="18"/>
  <c r="V224" i="18"/>
  <c r="W224" i="18"/>
  <c r="X224" i="18"/>
  <c r="Y224" i="18"/>
  <c r="Z224" i="18"/>
  <c r="AA224" i="18"/>
  <c r="AB224" i="18"/>
  <c r="AC224" i="18"/>
  <c r="R225" i="18"/>
  <c r="S225" i="18"/>
  <c r="T225" i="18"/>
  <c r="U225" i="18"/>
  <c r="V225" i="18"/>
  <c r="W225" i="18"/>
  <c r="X225" i="18"/>
  <c r="Y225" i="18"/>
  <c r="Z225" i="18"/>
  <c r="AA225" i="18"/>
  <c r="AB225" i="18"/>
  <c r="AC225" i="18"/>
  <c r="R226" i="18"/>
  <c r="S226" i="18"/>
  <c r="T226" i="18"/>
  <c r="U226" i="18"/>
  <c r="V226" i="18"/>
  <c r="W226" i="18"/>
  <c r="X226" i="18"/>
  <c r="Y226" i="18"/>
  <c r="Z226" i="18"/>
  <c r="AA226" i="18"/>
  <c r="AB226" i="18"/>
  <c r="AC226" i="18"/>
  <c r="R227" i="18"/>
  <c r="S227" i="18"/>
  <c r="T227" i="18"/>
  <c r="U227" i="18"/>
  <c r="V227" i="18"/>
  <c r="W227" i="18"/>
  <c r="X227" i="18"/>
  <c r="Y227" i="18"/>
  <c r="Z227" i="18"/>
  <c r="AA227" i="18"/>
  <c r="AB227" i="18"/>
  <c r="AC227" i="18"/>
  <c r="R228" i="18"/>
  <c r="S228" i="18"/>
  <c r="T228" i="18"/>
  <c r="U228" i="18"/>
  <c r="V228" i="18"/>
  <c r="W228" i="18"/>
  <c r="X228" i="18"/>
  <c r="Y228" i="18"/>
  <c r="Z228" i="18"/>
  <c r="AA228" i="18"/>
  <c r="AB228" i="18"/>
  <c r="AC228" i="18"/>
  <c r="R229" i="18"/>
  <c r="S229" i="18"/>
  <c r="T229" i="18"/>
  <c r="U229" i="18"/>
  <c r="V229" i="18"/>
  <c r="W229" i="18"/>
  <c r="X229" i="18"/>
  <c r="Y229" i="18"/>
  <c r="Z229" i="18"/>
  <c r="AA229" i="18"/>
  <c r="AB229" i="18"/>
  <c r="AC229" i="18"/>
  <c r="R230" i="18"/>
  <c r="S230" i="18"/>
  <c r="T230" i="18"/>
  <c r="U230" i="18"/>
  <c r="V230" i="18"/>
  <c r="W230" i="18"/>
  <c r="X230" i="18"/>
  <c r="Y230" i="18"/>
  <c r="Z230" i="18"/>
  <c r="AA230" i="18"/>
  <c r="AB230" i="18"/>
  <c r="AC230" i="18"/>
  <c r="R231" i="18"/>
  <c r="S231" i="18"/>
  <c r="T231" i="18"/>
  <c r="U231" i="18"/>
  <c r="V231" i="18"/>
  <c r="W231" i="18"/>
  <c r="X231" i="18"/>
  <c r="Y231" i="18"/>
  <c r="Z231" i="18"/>
  <c r="AA231" i="18"/>
  <c r="AB231" i="18"/>
  <c r="AC231" i="18"/>
  <c r="R232" i="18"/>
  <c r="S232" i="18"/>
  <c r="T232" i="18"/>
  <c r="U232" i="18"/>
  <c r="V232" i="18"/>
  <c r="W232" i="18"/>
  <c r="X232" i="18"/>
  <c r="Y232" i="18"/>
  <c r="Z232" i="18"/>
  <c r="AA232" i="18"/>
  <c r="AB232" i="18"/>
  <c r="AC232" i="18"/>
  <c r="R233" i="18"/>
  <c r="S233" i="18"/>
  <c r="T233" i="18"/>
  <c r="U233" i="18"/>
  <c r="V233" i="18"/>
  <c r="W233" i="18"/>
  <c r="X233" i="18"/>
  <c r="Y233" i="18"/>
  <c r="Z233" i="18"/>
  <c r="AA233" i="18"/>
  <c r="AB233" i="18"/>
  <c r="AC233" i="18"/>
  <c r="R234" i="18"/>
  <c r="S234" i="18"/>
  <c r="T234" i="18"/>
  <c r="U234" i="18"/>
  <c r="V234" i="18"/>
  <c r="W234" i="18"/>
  <c r="X234" i="18"/>
  <c r="Y234" i="18"/>
  <c r="Z234" i="18"/>
  <c r="AA234" i="18"/>
  <c r="AB234" i="18"/>
  <c r="AC234" i="18"/>
  <c r="R235" i="18"/>
  <c r="S235" i="18"/>
  <c r="T235" i="18"/>
  <c r="U235" i="18"/>
  <c r="V235" i="18"/>
  <c r="W235" i="18"/>
  <c r="X235" i="18"/>
  <c r="Y235" i="18"/>
  <c r="Z235" i="18"/>
  <c r="AA235" i="18"/>
  <c r="AB235" i="18"/>
  <c r="AC235" i="18"/>
  <c r="R236" i="18"/>
  <c r="S236" i="18"/>
  <c r="T236" i="18"/>
  <c r="U236" i="18"/>
  <c r="V236" i="18"/>
  <c r="W236" i="18"/>
  <c r="X236" i="18"/>
  <c r="Y236" i="18"/>
  <c r="Z236" i="18"/>
  <c r="AA236" i="18"/>
  <c r="AB236" i="18"/>
  <c r="AC236" i="18"/>
  <c r="R237" i="18"/>
  <c r="S237" i="18"/>
  <c r="T237" i="18"/>
  <c r="U237" i="18"/>
  <c r="V237" i="18"/>
  <c r="W237" i="18"/>
  <c r="X237" i="18"/>
  <c r="Y237" i="18"/>
  <c r="Z237" i="18"/>
  <c r="AA237" i="18"/>
  <c r="AB237" i="18"/>
  <c r="AC237" i="18"/>
  <c r="R238" i="18"/>
  <c r="S238" i="18"/>
  <c r="T238" i="18"/>
  <c r="U238" i="18"/>
  <c r="V238" i="18"/>
  <c r="W238" i="18"/>
  <c r="X238" i="18"/>
  <c r="Y238" i="18"/>
  <c r="Z238" i="18"/>
  <c r="AA238" i="18"/>
  <c r="AB238" i="18"/>
  <c r="AC238" i="18"/>
  <c r="R239" i="18"/>
  <c r="S239" i="18"/>
  <c r="T239" i="18"/>
  <c r="U239" i="18"/>
  <c r="V239" i="18"/>
  <c r="W239" i="18"/>
  <c r="X239" i="18"/>
  <c r="Y239" i="18"/>
  <c r="Z239" i="18"/>
  <c r="AA239" i="18"/>
  <c r="AB239" i="18"/>
  <c r="AC239" i="18"/>
  <c r="R240" i="18"/>
  <c r="S240" i="18"/>
  <c r="T240" i="18"/>
  <c r="U240" i="18"/>
  <c r="V240" i="18"/>
  <c r="W240" i="18"/>
  <c r="X240" i="18"/>
  <c r="Y240" i="18"/>
  <c r="Z240" i="18"/>
  <c r="AA240" i="18"/>
  <c r="AB240" i="18"/>
  <c r="AC240" i="18"/>
  <c r="R241" i="18"/>
  <c r="S241" i="18"/>
  <c r="T241" i="18"/>
  <c r="U241" i="18"/>
  <c r="V241" i="18"/>
  <c r="W241" i="18"/>
  <c r="X241" i="18"/>
  <c r="Y241" i="18"/>
  <c r="Z241" i="18"/>
  <c r="AA241" i="18"/>
  <c r="AB241" i="18"/>
  <c r="AC241" i="18"/>
  <c r="R242" i="18"/>
  <c r="S242" i="18"/>
  <c r="T242" i="18"/>
  <c r="U242" i="18"/>
  <c r="V242" i="18"/>
  <c r="W242" i="18"/>
  <c r="X242" i="18"/>
  <c r="Y242" i="18"/>
  <c r="Z242" i="18"/>
  <c r="AA242" i="18"/>
  <c r="AB242" i="18"/>
  <c r="AC242" i="18"/>
  <c r="R243" i="18"/>
  <c r="S243" i="18"/>
  <c r="T243" i="18"/>
  <c r="U243" i="18"/>
  <c r="V243" i="18"/>
  <c r="W243" i="18"/>
  <c r="X243" i="18"/>
  <c r="Y243" i="18"/>
  <c r="Z243" i="18"/>
  <c r="AA243" i="18"/>
  <c r="AB243" i="18"/>
  <c r="AC243" i="18"/>
  <c r="R244" i="18"/>
  <c r="S244" i="18"/>
  <c r="T244" i="18"/>
  <c r="U244" i="18"/>
  <c r="V244" i="18"/>
  <c r="W244" i="18"/>
  <c r="X244" i="18"/>
  <c r="Y244" i="18"/>
  <c r="Z244" i="18"/>
  <c r="AA244" i="18"/>
  <c r="AB244" i="18"/>
  <c r="AC244" i="18"/>
  <c r="R245" i="18"/>
  <c r="S245" i="18"/>
  <c r="T245" i="18"/>
  <c r="U245" i="18"/>
  <c r="V245" i="18"/>
  <c r="W245" i="18"/>
  <c r="X245" i="18"/>
  <c r="Y245" i="18"/>
  <c r="Z245" i="18"/>
  <c r="AA245" i="18"/>
  <c r="AB245" i="18"/>
  <c r="AC245" i="18"/>
  <c r="R246" i="18"/>
  <c r="S246" i="18"/>
  <c r="T246" i="18"/>
  <c r="U246" i="18"/>
  <c r="V246" i="18"/>
  <c r="W246" i="18"/>
  <c r="X246" i="18"/>
  <c r="Y246" i="18"/>
  <c r="Z246" i="18"/>
  <c r="AA246" i="18"/>
  <c r="AB246" i="18"/>
  <c r="AC246" i="18"/>
  <c r="R247" i="18"/>
  <c r="S247" i="18"/>
  <c r="T247" i="18"/>
  <c r="U247" i="18"/>
  <c r="V247" i="18"/>
  <c r="W247" i="18"/>
  <c r="X247" i="18"/>
  <c r="Y247" i="18"/>
  <c r="Z247" i="18"/>
  <c r="AA247" i="18"/>
  <c r="AB247" i="18"/>
  <c r="AC247" i="18"/>
  <c r="R248" i="18"/>
  <c r="S248" i="18"/>
  <c r="T248" i="18"/>
  <c r="U248" i="18"/>
  <c r="V248" i="18"/>
  <c r="W248" i="18"/>
  <c r="X248" i="18"/>
  <c r="Y248" i="18"/>
  <c r="Z248" i="18"/>
  <c r="AA248" i="18"/>
  <c r="AB248" i="18"/>
  <c r="AC248" i="18"/>
  <c r="R249" i="18"/>
  <c r="S249" i="18"/>
  <c r="T249" i="18"/>
  <c r="U249" i="18"/>
  <c r="V249" i="18"/>
  <c r="W249" i="18"/>
  <c r="X249" i="18"/>
  <c r="Y249" i="18"/>
  <c r="Z249" i="18"/>
  <c r="AA249" i="18"/>
  <c r="AB249" i="18"/>
  <c r="AC249" i="18"/>
  <c r="R250" i="18"/>
  <c r="S250" i="18"/>
  <c r="T250" i="18"/>
  <c r="U250" i="18"/>
  <c r="V250" i="18"/>
  <c r="W250" i="18"/>
  <c r="X250" i="18"/>
  <c r="Y250" i="18"/>
  <c r="Z250" i="18"/>
  <c r="AA250" i="18"/>
  <c r="AB250" i="18"/>
  <c r="AC250" i="18"/>
  <c r="R251" i="18"/>
  <c r="S251" i="18"/>
  <c r="T251" i="18"/>
  <c r="U251" i="18"/>
  <c r="V251" i="18"/>
  <c r="W251" i="18"/>
  <c r="X251" i="18"/>
  <c r="Y251" i="18"/>
  <c r="Z251" i="18"/>
  <c r="AA251" i="18"/>
  <c r="AB251" i="18"/>
  <c r="AC251" i="18"/>
  <c r="R252" i="18"/>
  <c r="S252" i="18"/>
  <c r="T252" i="18"/>
  <c r="U252" i="18"/>
  <c r="V252" i="18"/>
  <c r="W252" i="18"/>
  <c r="X252" i="18"/>
  <c r="Y252" i="18"/>
  <c r="Z252" i="18"/>
  <c r="AA252" i="18"/>
  <c r="AB252" i="18"/>
  <c r="AC252" i="18"/>
  <c r="R253" i="18"/>
  <c r="S253" i="18"/>
  <c r="T253" i="18"/>
  <c r="U253" i="18"/>
  <c r="V253" i="18"/>
  <c r="W253" i="18"/>
  <c r="X253" i="18"/>
  <c r="Y253" i="18"/>
  <c r="Z253" i="18"/>
  <c r="AA253" i="18"/>
  <c r="AB253" i="18"/>
  <c r="AC253" i="18"/>
  <c r="R254" i="18"/>
  <c r="S254" i="18"/>
  <c r="T254" i="18"/>
  <c r="U254" i="18"/>
  <c r="V254" i="18"/>
  <c r="W254" i="18"/>
  <c r="X254" i="18"/>
  <c r="Y254" i="18"/>
  <c r="Z254" i="18"/>
  <c r="AA254" i="18"/>
  <c r="AB254" i="18"/>
  <c r="AC254" i="18"/>
  <c r="R255" i="18"/>
  <c r="S255" i="18"/>
  <c r="T255" i="18"/>
  <c r="U255" i="18"/>
  <c r="V255" i="18"/>
  <c r="W255" i="18"/>
  <c r="X255" i="18"/>
  <c r="Y255" i="18"/>
  <c r="Z255" i="18"/>
  <c r="AA255" i="18"/>
  <c r="AB255" i="18"/>
  <c r="AC255" i="18"/>
  <c r="R256" i="18"/>
  <c r="S256" i="18"/>
  <c r="T256" i="18"/>
  <c r="U256" i="18"/>
  <c r="V256" i="18"/>
  <c r="W256" i="18"/>
  <c r="X256" i="18"/>
  <c r="Y256" i="18"/>
  <c r="Z256" i="18"/>
  <c r="AA256" i="18"/>
  <c r="AB256" i="18"/>
  <c r="AC256" i="18"/>
  <c r="R257" i="18"/>
  <c r="S257" i="18"/>
  <c r="T257" i="18"/>
  <c r="U257" i="18"/>
  <c r="V257" i="18"/>
  <c r="W257" i="18"/>
  <c r="X257" i="18"/>
  <c r="Y257" i="18"/>
  <c r="Z257" i="18"/>
  <c r="AA257" i="18"/>
  <c r="AB257" i="18"/>
  <c r="AC257" i="18"/>
  <c r="R258" i="18"/>
  <c r="S258" i="18"/>
  <c r="T258" i="18"/>
  <c r="U258" i="18"/>
  <c r="V258" i="18"/>
  <c r="W258" i="18"/>
  <c r="X258" i="18"/>
  <c r="Y258" i="18"/>
  <c r="Z258" i="18"/>
  <c r="AA258" i="18"/>
  <c r="AB258" i="18"/>
  <c r="AC258" i="18"/>
  <c r="R259" i="18"/>
  <c r="S259" i="18"/>
  <c r="T259" i="18"/>
  <c r="U259" i="18"/>
  <c r="V259" i="18"/>
  <c r="W259" i="18"/>
  <c r="X259" i="18"/>
  <c r="Y259" i="18"/>
  <c r="Z259" i="18"/>
  <c r="AA259" i="18"/>
  <c r="AB259" i="18"/>
  <c r="AC259" i="18"/>
  <c r="R260" i="18"/>
  <c r="S260" i="18"/>
  <c r="T260" i="18"/>
  <c r="U260" i="18"/>
  <c r="V260" i="18"/>
  <c r="W260" i="18"/>
  <c r="X260" i="18"/>
  <c r="Y260" i="18"/>
  <c r="Z260" i="18"/>
  <c r="AA260" i="18"/>
  <c r="AB260" i="18"/>
  <c r="AC260" i="18"/>
  <c r="R261" i="18"/>
  <c r="S261" i="18"/>
  <c r="T261" i="18"/>
  <c r="U261" i="18"/>
  <c r="V261" i="18"/>
  <c r="W261" i="18"/>
  <c r="X261" i="18"/>
  <c r="Y261" i="18"/>
  <c r="Z261" i="18"/>
  <c r="AA261" i="18"/>
  <c r="AB261" i="18"/>
  <c r="AC261" i="18"/>
  <c r="R262" i="18"/>
  <c r="S262" i="18"/>
  <c r="T262" i="18"/>
  <c r="U262" i="18"/>
  <c r="V262" i="18"/>
  <c r="W262" i="18"/>
  <c r="X262" i="18"/>
  <c r="Y262" i="18"/>
  <c r="Z262" i="18"/>
  <c r="AA262" i="18"/>
  <c r="AB262" i="18"/>
  <c r="AC262" i="18"/>
  <c r="R263" i="18"/>
  <c r="S263" i="18"/>
  <c r="T263" i="18"/>
  <c r="U263" i="18"/>
  <c r="V263" i="18"/>
  <c r="W263" i="18"/>
  <c r="X263" i="18"/>
  <c r="Y263" i="18"/>
  <c r="Z263" i="18"/>
  <c r="AA263" i="18"/>
  <c r="AB263" i="18"/>
  <c r="AC263" i="18"/>
  <c r="R264" i="18"/>
  <c r="S264" i="18"/>
  <c r="T264" i="18"/>
  <c r="U264" i="18"/>
  <c r="V264" i="18"/>
  <c r="W264" i="18"/>
  <c r="X264" i="18"/>
  <c r="Y264" i="18"/>
  <c r="Z264" i="18"/>
  <c r="AA264" i="18"/>
  <c r="AB264" i="18"/>
  <c r="AC264" i="18"/>
  <c r="R265" i="18"/>
  <c r="S265" i="18"/>
  <c r="T265" i="18"/>
  <c r="U265" i="18"/>
  <c r="V265" i="18"/>
  <c r="W265" i="18"/>
  <c r="X265" i="18"/>
  <c r="Y265" i="18"/>
  <c r="Z265" i="18"/>
  <c r="AA265" i="18"/>
  <c r="AB265" i="18"/>
  <c r="AC265" i="18"/>
  <c r="R266" i="18"/>
  <c r="S266" i="18"/>
  <c r="T266" i="18"/>
  <c r="U266" i="18"/>
  <c r="V266" i="18"/>
  <c r="W266" i="18"/>
  <c r="X266" i="18"/>
  <c r="Y266" i="18"/>
  <c r="Z266" i="18"/>
  <c r="AA266" i="18"/>
  <c r="AB266" i="18"/>
  <c r="AC266" i="18"/>
  <c r="R267" i="18"/>
  <c r="S267" i="18"/>
  <c r="T267" i="18"/>
  <c r="U267" i="18"/>
  <c r="V267" i="18"/>
  <c r="W267" i="18"/>
  <c r="X267" i="18"/>
  <c r="Y267" i="18"/>
  <c r="Z267" i="18"/>
  <c r="AA267" i="18"/>
  <c r="AB267" i="18"/>
  <c r="AC267" i="18"/>
  <c r="R268" i="18"/>
  <c r="S268" i="18"/>
  <c r="T268" i="18"/>
  <c r="U268" i="18"/>
  <c r="V268" i="18"/>
  <c r="W268" i="18"/>
  <c r="X268" i="18"/>
  <c r="Y268" i="18"/>
  <c r="Z268" i="18"/>
  <c r="AA268" i="18"/>
  <c r="AB268" i="18"/>
  <c r="AC268" i="18"/>
  <c r="R269" i="18"/>
  <c r="S269" i="18"/>
  <c r="T269" i="18"/>
  <c r="U269" i="18"/>
  <c r="V269" i="18"/>
  <c r="W269" i="18"/>
  <c r="X269" i="18"/>
  <c r="Y269" i="18"/>
  <c r="Z269" i="18"/>
  <c r="AA269" i="18"/>
  <c r="AB269" i="18"/>
  <c r="AC269" i="18"/>
  <c r="R270" i="18"/>
  <c r="S270" i="18"/>
  <c r="T270" i="18"/>
  <c r="U270" i="18"/>
  <c r="V270" i="18"/>
  <c r="W270" i="18"/>
  <c r="X270" i="18"/>
  <c r="Y270" i="18"/>
  <c r="Z270" i="18"/>
  <c r="AA270" i="18"/>
  <c r="AB270" i="18"/>
  <c r="AC270" i="18"/>
  <c r="R271" i="18"/>
  <c r="S271" i="18"/>
  <c r="T271" i="18"/>
  <c r="U271" i="18"/>
  <c r="V271" i="18"/>
  <c r="W271" i="18"/>
  <c r="X271" i="18"/>
  <c r="Y271" i="18"/>
  <c r="Z271" i="18"/>
  <c r="AA271" i="18"/>
  <c r="AB271" i="18"/>
  <c r="AC271" i="18"/>
  <c r="R272" i="18"/>
  <c r="S272" i="18"/>
  <c r="T272" i="18"/>
  <c r="U272" i="18"/>
  <c r="V272" i="18"/>
  <c r="W272" i="18"/>
  <c r="X272" i="18"/>
  <c r="Y272" i="18"/>
  <c r="Z272" i="18"/>
  <c r="AA272" i="18"/>
  <c r="AB272" i="18"/>
  <c r="AC272" i="18"/>
  <c r="R273" i="18"/>
  <c r="S273" i="18"/>
  <c r="T273" i="18"/>
  <c r="U273" i="18"/>
  <c r="V273" i="18"/>
  <c r="W273" i="18"/>
  <c r="X273" i="18"/>
  <c r="Y273" i="18"/>
  <c r="Z273" i="18"/>
  <c r="AA273" i="18"/>
  <c r="AB273" i="18"/>
  <c r="AC273" i="18"/>
  <c r="R274" i="18"/>
  <c r="S274" i="18"/>
  <c r="T274" i="18"/>
  <c r="U274" i="18"/>
  <c r="V274" i="18"/>
  <c r="W274" i="18"/>
  <c r="X274" i="18"/>
  <c r="Y274" i="18"/>
  <c r="Z274" i="18"/>
  <c r="AA274" i="18"/>
  <c r="AB274" i="18"/>
  <c r="AC274" i="18"/>
  <c r="R275" i="18"/>
  <c r="S275" i="18"/>
  <c r="T275" i="18"/>
  <c r="U275" i="18"/>
  <c r="V275" i="18"/>
  <c r="W275" i="18"/>
  <c r="X275" i="18"/>
  <c r="Y275" i="18"/>
  <c r="Z275" i="18"/>
  <c r="AA275" i="18"/>
  <c r="AB275" i="18"/>
  <c r="AC275" i="18"/>
  <c r="R276" i="18"/>
  <c r="S276" i="18"/>
  <c r="T276" i="18"/>
  <c r="U276" i="18"/>
  <c r="V276" i="18"/>
  <c r="W276" i="18"/>
  <c r="X276" i="18"/>
  <c r="Y276" i="18"/>
  <c r="Z276" i="18"/>
  <c r="AA276" i="18"/>
  <c r="AB276" i="18"/>
  <c r="AC276" i="18"/>
  <c r="R277" i="18"/>
  <c r="S277" i="18"/>
  <c r="T277" i="18"/>
  <c r="U277" i="18"/>
  <c r="V277" i="18"/>
  <c r="W277" i="18"/>
  <c r="X277" i="18"/>
  <c r="Y277" i="18"/>
  <c r="Z277" i="18"/>
  <c r="AA277" i="18"/>
  <c r="AB277" i="18"/>
  <c r="AC277" i="18"/>
  <c r="R278" i="18"/>
  <c r="S278" i="18"/>
  <c r="T278" i="18"/>
  <c r="U278" i="18"/>
  <c r="V278" i="18"/>
  <c r="W278" i="18"/>
  <c r="X278" i="18"/>
  <c r="Y278" i="18"/>
  <c r="Z278" i="18"/>
  <c r="AA278" i="18"/>
  <c r="AB278" i="18"/>
  <c r="AC278" i="18"/>
  <c r="R279" i="18"/>
  <c r="S279" i="18"/>
  <c r="T279" i="18"/>
  <c r="U279" i="18"/>
  <c r="V279" i="18"/>
  <c r="W279" i="18"/>
  <c r="X279" i="18"/>
  <c r="Y279" i="18"/>
  <c r="Z279" i="18"/>
  <c r="AA279" i="18"/>
  <c r="AB279" i="18"/>
  <c r="AC279" i="18"/>
  <c r="R280" i="18"/>
  <c r="S280" i="18"/>
  <c r="T280" i="18"/>
  <c r="U280" i="18"/>
  <c r="V280" i="18"/>
  <c r="W280" i="18"/>
  <c r="X280" i="18"/>
  <c r="Y280" i="18"/>
  <c r="Z280" i="18"/>
  <c r="AA280" i="18"/>
  <c r="AB280" i="18"/>
  <c r="AC280" i="18"/>
  <c r="R281" i="18"/>
  <c r="S281" i="18"/>
  <c r="T281" i="18"/>
  <c r="U281" i="18"/>
  <c r="V281" i="18"/>
  <c r="W281" i="18"/>
  <c r="X281" i="18"/>
  <c r="Y281" i="18"/>
  <c r="Z281" i="18"/>
  <c r="AA281" i="18"/>
  <c r="AB281" i="18"/>
  <c r="AC281" i="18"/>
  <c r="R282" i="18"/>
  <c r="S282" i="18"/>
  <c r="T282" i="18"/>
  <c r="U282" i="18"/>
  <c r="V282" i="18"/>
  <c r="W282" i="18"/>
  <c r="X282" i="18"/>
  <c r="Y282" i="18"/>
  <c r="Z282" i="18"/>
  <c r="AA282" i="18"/>
  <c r="AB282" i="18"/>
  <c r="AC282" i="18"/>
  <c r="R283" i="18"/>
  <c r="S283" i="18"/>
  <c r="T283" i="18"/>
  <c r="U283" i="18"/>
  <c r="V283" i="18"/>
  <c r="W283" i="18"/>
  <c r="X283" i="18"/>
  <c r="Y283" i="18"/>
  <c r="Z283" i="18"/>
  <c r="AA283" i="18"/>
  <c r="AB283" i="18"/>
  <c r="AC283" i="18"/>
  <c r="R284" i="18"/>
  <c r="S284" i="18"/>
  <c r="T284" i="18"/>
  <c r="U284" i="18"/>
  <c r="V284" i="18"/>
  <c r="W284" i="18"/>
  <c r="X284" i="18"/>
  <c r="Y284" i="18"/>
  <c r="Z284" i="18"/>
  <c r="AA284" i="18"/>
  <c r="AB284" i="18"/>
  <c r="AC284" i="18"/>
  <c r="R285" i="18"/>
  <c r="S285" i="18"/>
  <c r="T285" i="18"/>
  <c r="U285" i="18"/>
  <c r="V285" i="18"/>
  <c r="W285" i="18"/>
  <c r="X285" i="18"/>
  <c r="Y285" i="18"/>
  <c r="Z285" i="18"/>
  <c r="AA285" i="18"/>
  <c r="AB285" i="18"/>
  <c r="AC285" i="18"/>
  <c r="R286" i="18"/>
  <c r="S286" i="18"/>
  <c r="T286" i="18"/>
  <c r="U286" i="18"/>
  <c r="V286" i="18"/>
  <c r="W286" i="18"/>
  <c r="X286" i="18"/>
  <c r="Y286" i="18"/>
  <c r="Z286" i="18"/>
  <c r="AA286" i="18"/>
  <c r="AB286" i="18"/>
  <c r="AC286" i="18"/>
  <c r="R287" i="18"/>
  <c r="S287" i="18"/>
  <c r="T287" i="18"/>
  <c r="U287" i="18"/>
  <c r="V287" i="18"/>
  <c r="W287" i="18"/>
  <c r="X287" i="18"/>
  <c r="Y287" i="18"/>
  <c r="Z287" i="18"/>
  <c r="AA287" i="18"/>
  <c r="AB287" i="18"/>
  <c r="AC287" i="18"/>
  <c r="R288" i="18"/>
  <c r="S288" i="18"/>
  <c r="T288" i="18"/>
  <c r="U288" i="18"/>
  <c r="V288" i="18"/>
  <c r="W288" i="18"/>
  <c r="X288" i="18"/>
  <c r="Y288" i="18"/>
  <c r="Z288" i="18"/>
  <c r="AA288" i="18"/>
  <c r="AB288" i="18"/>
  <c r="AC288" i="18"/>
  <c r="R289" i="18"/>
  <c r="S289" i="18"/>
  <c r="T289" i="18"/>
  <c r="U289" i="18"/>
  <c r="V289" i="18"/>
  <c r="W289" i="18"/>
  <c r="X289" i="18"/>
  <c r="Y289" i="18"/>
  <c r="Z289" i="18"/>
  <c r="AA289" i="18"/>
  <c r="AB289" i="18"/>
  <c r="AC289" i="18"/>
  <c r="R290" i="18"/>
  <c r="S290" i="18"/>
  <c r="T290" i="18"/>
  <c r="U290" i="18"/>
  <c r="V290" i="18"/>
  <c r="W290" i="18"/>
  <c r="X290" i="18"/>
  <c r="Y290" i="18"/>
  <c r="Z290" i="18"/>
  <c r="AA290" i="18"/>
  <c r="AB290" i="18"/>
  <c r="AC290" i="18"/>
  <c r="R291" i="18"/>
  <c r="S291" i="18"/>
  <c r="T291" i="18"/>
  <c r="U291" i="18"/>
  <c r="V291" i="18"/>
  <c r="W291" i="18"/>
  <c r="X291" i="18"/>
  <c r="Y291" i="18"/>
  <c r="Z291" i="18"/>
  <c r="AA291" i="18"/>
  <c r="AB291" i="18"/>
  <c r="AC291" i="18"/>
  <c r="R292" i="18"/>
  <c r="S292" i="18"/>
  <c r="T292" i="18"/>
  <c r="U292" i="18"/>
  <c r="V292" i="18"/>
  <c r="W292" i="18"/>
  <c r="X292" i="18"/>
  <c r="Y292" i="18"/>
  <c r="Z292" i="18"/>
  <c r="AA292" i="18"/>
  <c r="AB292" i="18"/>
  <c r="AC292" i="18"/>
  <c r="R293" i="18"/>
  <c r="S293" i="18"/>
  <c r="T293" i="18"/>
  <c r="U293" i="18"/>
  <c r="V293" i="18"/>
  <c r="W293" i="18"/>
  <c r="X293" i="18"/>
  <c r="Y293" i="18"/>
  <c r="Z293" i="18"/>
  <c r="AA293" i="18"/>
  <c r="AB293" i="18"/>
  <c r="AC293" i="18"/>
  <c r="R294" i="18"/>
  <c r="S294" i="18"/>
  <c r="T294" i="18"/>
  <c r="U294" i="18"/>
  <c r="V294" i="18"/>
  <c r="W294" i="18"/>
  <c r="X294" i="18"/>
  <c r="Y294" i="18"/>
  <c r="Z294" i="18"/>
  <c r="AA294" i="18"/>
  <c r="AB294" i="18"/>
  <c r="AC294" i="18"/>
  <c r="R295" i="18"/>
  <c r="S295" i="18"/>
  <c r="T295" i="18"/>
  <c r="U295" i="18"/>
  <c r="V295" i="18"/>
  <c r="W295" i="18"/>
  <c r="X295" i="18"/>
  <c r="Y295" i="18"/>
  <c r="Z295" i="18"/>
  <c r="AA295" i="18"/>
  <c r="AB295" i="18"/>
  <c r="AC295" i="18"/>
  <c r="R296" i="18"/>
  <c r="S296" i="18"/>
  <c r="T296" i="18"/>
  <c r="U296" i="18"/>
  <c r="V296" i="18"/>
  <c r="W296" i="18"/>
  <c r="X296" i="18"/>
  <c r="Y296" i="18"/>
  <c r="Z296" i="18"/>
  <c r="AA296" i="18"/>
  <c r="AB296" i="18"/>
  <c r="AC296" i="18"/>
  <c r="R297" i="18"/>
  <c r="S297" i="18"/>
  <c r="T297" i="18"/>
  <c r="U297" i="18"/>
  <c r="V297" i="18"/>
  <c r="W297" i="18"/>
  <c r="X297" i="18"/>
  <c r="Y297" i="18"/>
  <c r="Z297" i="18"/>
  <c r="AA297" i="18"/>
  <c r="AB297" i="18"/>
  <c r="AC297" i="18"/>
  <c r="R298" i="18"/>
  <c r="S298" i="18"/>
  <c r="T298" i="18"/>
  <c r="U298" i="18"/>
  <c r="V298" i="18"/>
  <c r="W298" i="18"/>
  <c r="X298" i="18"/>
  <c r="Y298" i="18"/>
  <c r="Z298" i="18"/>
  <c r="AA298" i="18"/>
  <c r="AB298" i="18"/>
  <c r="AC298" i="18"/>
  <c r="R299" i="18"/>
  <c r="S299" i="18"/>
  <c r="T299" i="18"/>
  <c r="U299" i="18"/>
  <c r="V299" i="18"/>
  <c r="W299" i="18"/>
  <c r="X299" i="18"/>
  <c r="Y299" i="18"/>
  <c r="Z299" i="18"/>
  <c r="AA299" i="18"/>
  <c r="AB299" i="18"/>
  <c r="AC299" i="18"/>
  <c r="R300" i="18"/>
  <c r="S300" i="18"/>
  <c r="T300" i="18"/>
  <c r="U300" i="18"/>
  <c r="V300" i="18"/>
  <c r="W300" i="18"/>
  <c r="X300" i="18"/>
  <c r="Y300" i="18"/>
  <c r="Z300" i="18"/>
  <c r="AA300" i="18"/>
  <c r="AB300" i="18"/>
  <c r="AC300" i="18"/>
  <c r="R301" i="18"/>
  <c r="S301" i="18"/>
  <c r="T301" i="18"/>
  <c r="U301" i="18"/>
  <c r="V301" i="18"/>
  <c r="W301" i="18"/>
  <c r="X301" i="18"/>
  <c r="Y301" i="18"/>
  <c r="Z301" i="18"/>
  <c r="AA301" i="18"/>
  <c r="AB301" i="18"/>
  <c r="AC301" i="18"/>
  <c r="R302" i="18"/>
  <c r="S302" i="18"/>
  <c r="T302" i="18"/>
  <c r="U302" i="18"/>
  <c r="V302" i="18"/>
  <c r="W302" i="18"/>
  <c r="X302" i="18"/>
  <c r="Y302" i="18"/>
  <c r="Z302" i="18"/>
  <c r="AA302" i="18"/>
  <c r="AB302" i="18"/>
  <c r="AC302" i="18"/>
  <c r="R303" i="18"/>
  <c r="S303" i="18"/>
  <c r="T303" i="18"/>
  <c r="U303" i="18"/>
  <c r="V303" i="18"/>
  <c r="W303" i="18"/>
  <c r="X303" i="18"/>
  <c r="Y303" i="18"/>
  <c r="Z303" i="18"/>
  <c r="AA303" i="18"/>
  <c r="AB303" i="18"/>
  <c r="AC303" i="18"/>
  <c r="R304" i="18"/>
  <c r="S304" i="18"/>
  <c r="T304" i="18"/>
  <c r="U304" i="18"/>
  <c r="V304" i="18"/>
  <c r="W304" i="18"/>
  <c r="X304" i="18"/>
  <c r="Y304" i="18"/>
  <c r="Z304" i="18"/>
  <c r="AA304" i="18"/>
  <c r="AB304" i="18"/>
  <c r="AC304" i="18"/>
  <c r="R305" i="18"/>
  <c r="S305" i="18"/>
  <c r="T305" i="18"/>
  <c r="U305" i="18"/>
  <c r="V305" i="18"/>
  <c r="W305" i="18"/>
  <c r="X305" i="18"/>
  <c r="Y305" i="18"/>
  <c r="Z305" i="18"/>
  <c r="AA305" i="18"/>
  <c r="AB305" i="18"/>
  <c r="AC305" i="18"/>
  <c r="R306" i="18"/>
  <c r="S306" i="18"/>
  <c r="T306" i="18"/>
  <c r="U306" i="18"/>
  <c r="V306" i="18"/>
  <c r="W306" i="18"/>
  <c r="X306" i="18"/>
  <c r="Y306" i="18"/>
  <c r="Z306" i="18"/>
  <c r="AA306" i="18"/>
  <c r="AB306" i="18"/>
  <c r="AC306" i="18"/>
  <c r="R307" i="18"/>
  <c r="S307" i="18"/>
  <c r="T307" i="18"/>
  <c r="U307" i="18"/>
  <c r="V307" i="18"/>
  <c r="W307" i="18"/>
  <c r="X307" i="18"/>
  <c r="Y307" i="18"/>
  <c r="Z307" i="18"/>
  <c r="AA307" i="18"/>
  <c r="AB307" i="18"/>
  <c r="AC307" i="18"/>
  <c r="R308" i="18"/>
  <c r="S308" i="18"/>
  <c r="T308" i="18"/>
  <c r="U308" i="18"/>
  <c r="V308" i="18"/>
  <c r="W308" i="18"/>
  <c r="X308" i="18"/>
  <c r="Y308" i="18"/>
  <c r="Z308" i="18"/>
  <c r="AA308" i="18"/>
  <c r="AB308" i="18"/>
  <c r="AC308" i="18"/>
  <c r="R309" i="18"/>
  <c r="S309" i="18"/>
  <c r="T309" i="18"/>
  <c r="U309" i="18"/>
  <c r="V309" i="18"/>
  <c r="W309" i="18"/>
  <c r="X309" i="18"/>
  <c r="Y309" i="18"/>
  <c r="Z309" i="18"/>
  <c r="AA309" i="18"/>
  <c r="AB309" i="18"/>
  <c r="AC309" i="18"/>
  <c r="R310" i="18"/>
  <c r="S310" i="18"/>
  <c r="T310" i="18"/>
  <c r="U310" i="18"/>
  <c r="V310" i="18"/>
  <c r="W310" i="18"/>
  <c r="X310" i="18"/>
  <c r="Y310" i="18"/>
  <c r="Z310" i="18"/>
  <c r="AA310" i="18"/>
  <c r="AB310" i="18"/>
  <c r="AC310" i="18"/>
  <c r="R311" i="18"/>
  <c r="S311" i="18"/>
  <c r="T311" i="18"/>
  <c r="U311" i="18"/>
  <c r="V311" i="18"/>
  <c r="W311" i="18"/>
  <c r="X311" i="18"/>
  <c r="Y311" i="18"/>
  <c r="Z311" i="18"/>
  <c r="AA311" i="18"/>
  <c r="AB311" i="18"/>
  <c r="AC311" i="18"/>
  <c r="R312" i="18"/>
  <c r="S312" i="18"/>
  <c r="T312" i="18"/>
  <c r="U312" i="18"/>
  <c r="V312" i="18"/>
  <c r="W312" i="18"/>
  <c r="X312" i="18"/>
  <c r="Y312" i="18"/>
  <c r="Z312" i="18"/>
  <c r="AA312" i="18"/>
  <c r="AB312" i="18"/>
  <c r="AC312" i="18"/>
  <c r="R313" i="18"/>
  <c r="S313" i="18"/>
  <c r="T313" i="18"/>
  <c r="U313" i="18"/>
  <c r="V313" i="18"/>
  <c r="W313" i="18"/>
  <c r="X313" i="18"/>
  <c r="Y313" i="18"/>
  <c r="Z313" i="18"/>
  <c r="AA313" i="18"/>
  <c r="AB313" i="18"/>
  <c r="AC313" i="18"/>
  <c r="R314" i="18"/>
  <c r="S314" i="18"/>
  <c r="T314" i="18"/>
  <c r="U314" i="18"/>
  <c r="V314" i="18"/>
  <c r="W314" i="18"/>
  <c r="X314" i="18"/>
  <c r="Y314" i="18"/>
  <c r="Z314" i="18"/>
  <c r="AA314" i="18"/>
  <c r="AB314" i="18"/>
  <c r="AC314" i="18"/>
  <c r="R315" i="18"/>
  <c r="S315" i="18"/>
  <c r="T315" i="18"/>
  <c r="U315" i="18"/>
  <c r="V315" i="18"/>
  <c r="W315" i="18"/>
  <c r="X315" i="18"/>
  <c r="Y315" i="18"/>
  <c r="Z315" i="18"/>
  <c r="AA315" i="18"/>
  <c r="AB315" i="18"/>
  <c r="AC315" i="18"/>
  <c r="R316" i="18"/>
  <c r="S316" i="18"/>
  <c r="T316" i="18"/>
  <c r="U316" i="18"/>
  <c r="V316" i="18"/>
  <c r="W316" i="18"/>
  <c r="X316" i="18"/>
  <c r="Y316" i="18"/>
  <c r="Z316" i="18"/>
  <c r="AA316" i="18"/>
  <c r="AB316" i="18"/>
  <c r="AC316" i="18"/>
  <c r="R317" i="18"/>
  <c r="S317" i="18"/>
  <c r="T317" i="18"/>
  <c r="U317" i="18"/>
  <c r="V317" i="18"/>
  <c r="W317" i="18"/>
  <c r="X317" i="18"/>
  <c r="Y317" i="18"/>
  <c r="Z317" i="18"/>
  <c r="AA317" i="18"/>
  <c r="AB317" i="18"/>
  <c r="AC317" i="18"/>
  <c r="R318" i="18"/>
  <c r="S318" i="18"/>
  <c r="T318" i="18"/>
  <c r="U318" i="18"/>
  <c r="V318" i="18"/>
  <c r="W318" i="18"/>
  <c r="X318" i="18"/>
  <c r="Y318" i="18"/>
  <c r="Z318" i="18"/>
  <c r="AA318" i="18"/>
  <c r="AB318" i="18"/>
  <c r="AC318" i="18"/>
  <c r="R319" i="18"/>
  <c r="S319" i="18"/>
  <c r="T319" i="18"/>
  <c r="U319" i="18"/>
  <c r="V319" i="18"/>
  <c r="W319" i="18"/>
  <c r="X319" i="18"/>
  <c r="Y319" i="18"/>
  <c r="Z319" i="18"/>
  <c r="AA319" i="18"/>
  <c r="AB319" i="18"/>
  <c r="AC319" i="18"/>
  <c r="R320" i="18"/>
  <c r="S320" i="18"/>
  <c r="T320" i="18"/>
  <c r="U320" i="18"/>
  <c r="V320" i="18"/>
  <c r="W320" i="18"/>
  <c r="X320" i="18"/>
  <c r="Y320" i="18"/>
  <c r="Z320" i="18"/>
  <c r="AA320" i="18"/>
  <c r="AB320" i="18"/>
  <c r="AC320" i="18"/>
  <c r="R321" i="18"/>
  <c r="S321" i="18"/>
  <c r="T321" i="18"/>
  <c r="U321" i="18"/>
  <c r="V321" i="18"/>
  <c r="W321" i="18"/>
  <c r="X321" i="18"/>
  <c r="Y321" i="18"/>
  <c r="Z321" i="18"/>
  <c r="AA321" i="18"/>
  <c r="AB321" i="18"/>
  <c r="AC321" i="18"/>
  <c r="R322" i="18"/>
  <c r="S322" i="18"/>
  <c r="T322" i="18"/>
  <c r="U322" i="18"/>
  <c r="V322" i="18"/>
  <c r="W322" i="18"/>
  <c r="X322" i="18"/>
  <c r="Y322" i="18"/>
  <c r="Z322" i="18"/>
  <c r="AA322" i="18"/>
  <c r="AB322" i="18"/>
  <c r="AC322" i="18"/>
  <c r="R323" i="18"/>
  <c r="S323" i="18"/>
  <c r="T323" i="18"/>
  <c r="U323" i="18"/>
  <c r="V323" i="18"/>
  <c r="W323" i="18"/>
  <c r="X323" i="18"/>
  <c r="Y323" i="18"/>
  <c r="Z323" i="18"/>
  <c r="AA323" i="18"/>
  <c r="AB323" i="18"/>
  <c r="AC323" i="18"/>
  <c r="R324" i="18"/>
  <c r="S324" i="18"/>
  <c r="T324" i="18"/>
  <c r="U324" i="18"/>
  <c r="V324" i="18"/>
  <c r="W324" i="18"/>
  <c r="X324" i="18"/>
  <c r="Y324" i="18"/>
  <c r="Z324" i="18"/>
  <c r="AA324" i="18"/>
  <c r="AB324" i="18"/>
  <c r="AC324" i="18"/>
  <c r="R325" i="18"/>
  <c r="S325" i="18"/>
  <c r="T325" i="18"/>
  <c r="U325" i="18"/>
  <c r="V325" i="18"/>
  <c r="W325" i="18"/>
  <c r="X325" i="18"/>
  <c r="Y325" i="18"/>
  <c r="Z325" i="18"/>
  <c r="AA325" i="18"/>
  <c r="AB325" i="18"/>
  <c r="AC325" i="18"/>
  <c r="R326" i="18"/>
  <c r="S326" i="18"/>
  <c r="T326" i="18"/>
  <c r="U326" i="18"/>
  <c r="V326" i="18"/>
  <c r="W326" i="18"/>
  <c r="X326" i="18"/>
  <c r="Y326" i="18"/>
  <c r="Z326" i="18"/>
  <c r="AA326" i="18"/>
  <c r="AB326" i="18"/>
  <c r="AC326" i="18"/>
  <c r="R327" i="18"/>
  <c r="S327" i="18"/>
  <c r="T327" i="18"/>
  <c r="U327" i="18"/>
  <c r="V327" i="18"/>
  <c r="W327" i="18"/>
  <c r="X327" i="18"/>
  <c r="Y327" i="18"/>
  <c r="Z327" i="18"/>
  <c r="AA327" i="18"/>
  <c r="AB327" i="18"/>
  <c r="AC327" i="18"/>
  <c r="R328" i="18"/>
  <c r="S328" i="18"/>
  <c r="T328" i="18"/>
  <c r="U328" i="18"/>
  <c r="V328" i="18"/>
  <c r="W328" i="18"/>
  <c r="X328" i="18"/>
  <c r="Y328" i="18"/>
  <c r="Z328" i="18"/>
  <c r="AA328" i="18"/>
  <c r="AB328" i="18"/>
  <c r="AC328" i="18"/>
  <c r="R329" i="18"/>
  <c r="S329" i="18"/>
  <c r="T329" i="18"/>
  <c r="U329" i="18"/>
  <c r="V329" i="18"/>
  <c r="W329" i="18"/>
  <c r="X329" i="18"/>
  <c r="Y329" i="18"/>
  <c r="Z329" i="18"/>
  <c r="AA329" i="18"/>
  <c r="AB329" i="18"/>
  <c r="AC329" i="18"/>
  <c r="R330" i="18"/>
  <c r="S330" i="18"/>
  <c r="T330" i="18"/>
  <c r="U330" i="18"/>
  <c r="V330" i="18"/>
  <c r="W330" i="18"/>
  <c r="X330" i="18"/>
  <c r="Y330" i="18"/>
  <c r="Z330" i="18"/>
  <c r="AA330" i="18"/>
  <c r="AB330" i="18"/>
  <c r="AC330" i="18"/>
  <c r="R331" i="18"/>
  <c r="S331" i="18"/>
  <c r="T331" i="18"/>
  <c r="U331" i="18"/>
  <c r="V331" i="18"/>
  <c r="W331" i="18"/>
  <c r="X331" i="18"/>
  <c r="Y331" i="18"/>
  <c r="Z331" i="18"/>
  <c r="AA331" i="18"/>
  <c r="AB331" i="18"/>
  <c r="AC331" i="18"/>
  <c r="R332" i="18"/>
  <c r="S332" i="18"/>
  <c r="T332" i="18"/>
  <c r="U332" i="18"/>
  <c r="V332" i="18"/>
  <c r="W332" i="18"/>
  <c r="X332" i="18"/>
  <c r="Y332" i="18"/>
  <c r="Z332" i="18"/>
  <c r="AA332" i="18"/>
  <c r="AB332" i="18"/>
  <c r="AC332" i="18"/>
  <c r="R333" i="18"/>
  <c r="S333" i="18"/>
  <c r="T333" i="18"/>
  <c r="U333" i="18"/>
  <c r="V333" i="18"/>
  <c r="W333" i="18"/>
  <c r="X333" i="18"/>
  <c r="Y333" i="18"/>
  <c r="Z333" i="18"/>
  <c r="AA333" i="18"/>
  <c r="AB333" i="18"/>
  <c r="AC333" i="18"/>
  <c r="R334" i="18"/>
  <c r="S334" i="18"/>
  <c r="T334" i="18"/>
  <c r="U334" i="18"/>
  <c r="V334" i="18"/>
  <c r="W334" i="18"/>
  <c r="X334" i="18"/>
  <c r="Y334" i="18"/>
  <c r="Z334" i="18"/>
  <c r="AA334" i="18"/>
  <c r="AB334" i="18"/>
  <c r="AC334" i="18"/>
  <c r="R335" i="18"/>
  <c r="S335" i="18"/>
  <c r="T335" i="18"/>
  <c r="U335" i="18"/>
  <c r="V335" i="18"/>
  <c r="W335" i="18"/>
  <c r="X335" i="18"/>
  <c r="Y335" i="18"/>
  <c r="Z335" i="18"/>
  <c r="AA335" i="18"/>
  <c r="AB335" i="18"/>
  <c r="AC335" i="18"/>
  <c r="R336" i="18"/>
  <c r="S336" i="18"/>
  <c r="T336" i="18"/>
  <c r="U336" i="18"/>
  <c r="V336" i="18"/>
  <c r="W336" i="18"/>
  <c r="X336" i="18"/>
  <c r="Y336" i="18"/>
  <c r="Z336" i="18"/>
  <c r="AA336" i="18"/>
  <c r="AB336" i="18"/>
  <c r="AC336" i="18"/>
  <c r="R337" i="18"/>
  <c r="S337" i="18"/>
  <c r="T337" i="18"/>
  <c r="U337" i="18"/>
  <c r="V337" i="18"/>
  <c r="W337" i="18"/>
  <c r="X337" i="18"/>
  <c r="Y337" i="18"/>
  <c r="Z337" i="18"/>
  <c r="AA337" i="18"/>
  <c r="AB337" i="18"/>
  <c r="AC337" i="18"/>
  <c r="R338" i="18"/>
  <c r="S338" i="18"/>
  <c r="T338" i="18"/>
  <c r="U338" i="18"/>
  <c r="V338" i="18"/>
  <c r="W338" i="18"/>
  <c r="X338" i="18"/>
  <c r="Y338" i="18"/>
  <c r="Z338" i="18"/>
  <c r="AA338" i="18"/>
  <c r="AB338" i="18"/>
  <c r="AC338" i="18"/>
  <c r="R339" i="18"/>
  <c r="S339" i="18"/>
  <c r="T339" i="18"/>
  <c r="U339" i="18"/>
  <c r="V339" i="18"/>
  <c r="W339" i="18"/>
  <c r="X339" i="18"/>
  <c r="Y339" i="18"/>
  <c r="Z339" i="18"/>
  <c r="AA339" i="18"/>
  <c r="AB339" i="18"/>
  <c r="AC339" i="18"/>
  <c r="R340" i="18"/>
  <c r="S340" i="18"/>
  <c r="T340" i="18"/>
  <c r="U340" i="18"/>
  <c r="V340" i="18"/>
  <c r="W340" i="18"/>
  <c r="X340" i="18"/>
  <c r="Y340" i="18"/>
  <c r="Z340" i="18"/>
  <c r="AA340" i="18"/>
  <c r="AB340" i="18"/>
  <c r="AC340" i="18"/>
  <c r="R341" i="18"/>
  <c r="S341" i="18"/>
  <c r="T341" i="18"/>
  <c r="U341" i="18"/>
  <c r="V341" i="18"/>
  <c r="W341" i="18"/>
  <c r="X341" i="18"/>
  <c r="Y341" i="18"/>
  <c r="Z341" i="18"/>
  <c r="AA341" i="18"/>
  <c r="AB341" i="18"/>
  <c r="AC341" i="18"/>
  <c r="R342" i="18"/>
  <c r="S342" i="18"/>
  <c r="T342" i="18"/>
  <c r="U342" i="18"/>
  <c r="V342" i="18"/>
  <c r="W342" i="18"/>
  <c r="X342" i="18"/>
  <c r="Y342" i="18"/>
  <c r="Z342" i="18"/>
  <c r="AA342" i="18"/>
  <c r="AB342" i="18"/>
  <c r="AC342" i="18"/>
  <c r="R343" i="18"/>
  <c r="S343" i="18"/>
  <c r="T343" i="18"/>
  <c r="U343" i="18"/>
  <c r="V343" i="18"/>
  <c r="W343" i="18"/>
  <c r="X343" i="18"/>
  <c r="Y343" i="18"/>
  <c r="Z343" i="18"/>
  <c r="AA343" i="18"/>
  <c r="AB343" i="18"/>
  <c r="AC343" i="18"/>
  <c r="R344" i="18"/>
  <c r="S344" i="18"/>
  <c r="T344" i="18"/>
  <c r="U344" i="18"/>
  <c r="V344" i="18"/>
  <c r="W344" i="18"/>
  <c r="X344" i="18"/>
  <c r="Y344" i="18"/>
  <c r="Z344" i="18"/>
  <c r="AA344" i="18"/>
  <c r="AB344" i="18"/>
  <c r="AC344" i="18"/>
  <c r="R345" i="18"/>
  <c r="S345" i="18"/>
  <c r="T345" i="18"/>
  <c r="U345" i="18"/>
  <c r="V345" i="18"/>
  <c r="W345" i="18"/>
  <c r="X345" i="18"/>
  <c r="Y345" i="18"/>
  <c r="Z345" i="18"/>
  <c r="AA345" i="18"/>
  <c r="AB345" i="18"/>
  <c r="AC345" i="18"/>
  <c r="R346" i="18"/>
  <c r="S346" i="18"/>
  <c r="T346" i="18"/>
  <c r="U346" i="18"/>
  <c r="V346" i="18"/>
  <c r="W346" i="18"/>
  <c r="X346" i="18"/>
  <c r="Y346" i="18"/>
  <c r="Z346" i="18"/>
  <c r="AA346" i="18"/>
  <c r="AB346" i="18"/>
  <c r="AC346" i="18"/>
  <c r="R347" i="18"/>
  <c r="S347" i="18"/>
  <c r="T347" i="18"/>
  <c r="U347" i="18"/>
  <c r="V347" i="18"/>
  <c r="W347" i="18"/>
  <c r="X347" i="18"/>
  <c r="Y347" i="18"/>
  <c r="Z347" i="18"/>
  <c r="AA347" i="18"/>
  <c r="AB347" i="18"/>
  <c r="AC347" i="18"/>
  <c r="R348" i="18"/>
  <c r="S348" i="18"/>
  <c r="T348" i="18"/>
  <c r="U348" i="18"/>
  <c r="V348" i="18"/>
  <c r="W348" i="18"/>
  <c r="X348" i="18"/>
  <c r="Y348" i="18"/>
  <c r="Z348" i="18"/>
  <c r="AA348" i="18"/>
  <c r="AB348" i="18"/>
  <c r="AC348" i="18"/>
  <c r="R349" i="18"/>
  <c r="S349" i="18"/>
  <c r="T349" i="18"/>
  <c r="U349" i="18"/>
  <c r="V349" i="18"/>
  <c r="W349" i="18"/>
  <c r="X349" i="18"/>
  <c r="Y349" i="18"/>
  <c r="Z349" i="18"/>
  <c r="AA349" i="18"/>
  <c r="AB349" i="18"/>
  <c r="AC349" i="18"/>
  <c r="R350" i="18"/>
  <c r="S350" i="18"/>
  <c r="T350" i="18"/>
  <c r="U350" i="18"/>
  <c r="V350" i="18"/>
  <c r="W350" i="18"/>
  <c r="X350" i="18"/>
  <c r="Y350" i="18"/>
  <c r="Z350" i="18"/>
  <c r="AA350" i="18"/>
  <c r="AB350" i="18"/>
  <c r="AC350" i="18"/>
  <c r="R351" i="18"/>
  <c r="S351" i="18"/>
  <c r="T351" i="18"/>
  <c r="U351" i="18"/>
  <c r="V351" i="18"/>
  <c r="W351" i="18"/>
  <c r="X351" i="18"/>
  <c r="Y351" i="18"/>
  <c r="Z351" i="18"/>
  <c r="AA351" i="18"/>
  <c r="AB351" i="18"/>
  <c r="AC351" i="18"/>
  <c r="R352" i="18"/>
  <c r="S352" i="18"/>
  <c r="T352" i="18"/>
  <c r="U352" i="18"/>
  <c r="V352" i="18"/>
  <c r="W352" i="18"/>
  <c r="X352" i="18"/>
  <c r="Y352" i="18"/>
  <c r="Z352" i="18"/>
  <c r="AA352" i="18"/>
  <c r="AB352" i="18"/>
  <c r="AC352" i="18"/>
  <c r="R353" i="18"/>
  <c r="S353" i="18"/>
  <c r="T353" i="18"/>
  <c r="U353" i="18"/>
  <c r="V353" i="18"/>
  <c r="W353" i="18"/>
  <c r="X353" i="18"/>
  <c r="Y353" i="18"/>
  <c r="Z353" i="18"/>
  <c r="AA353" i="18"/>
  <c r="AB353" i="18"/>
  <c r="AC353" i="18"/>
  <c r="R354" i="18"/>
  <c r="S354" i="18"/>
  <c r="T354" i="18"/>
  <c r="U354" i="18"/>
  <c r="V354" i="18"/>
  <c r="W354" i="18"/>
  <c r="X354" i="18"/>
  <c r="Y354" i="18"/>
  <c r="Z354" i="18"/>
  <c r="AA354" i="18"/>
  <c r="AB354" i="18"/>
  <c r="AC354" i="18"/>
  <c r="R355" i="18"/>
  <c r="S355" i="18"/>
  <c r="T355" i="18"/>
  <c r="U355" i="18"/>
  <c r="V355" i="18"/>
  <c r="W355" i="18"/>
  <c r="X355" i="18"/>
  <c r="Y355" i="18"/>
  <c r="Z355" i="18"/>
  <c r="AA355" i="18"/>
  <c r="AB355" i="18"/>
  <c r="AC355" i="18"/>
  <c r="R356" i="18"/>
  <c r="S356" i="18"/>
  <c r="T356" i="18"/>
  <c r="U356" i="18"/>
  <c r="V356" i="18"/>
  <c r="W356" i="18"/>
  <c r="X356" i="18"/>
  <c r="Y356" i="18"/>
  <c r="Z356" i="18"/>
  <c r="AA356" i="18"/>
  <c r="AB356" i="18"/>
  <c r="AC356" i="18"/>
  <c r="R357" i="18"/>
  <c r="S357" i="18"/>
  <c r="T357" i="18"/>
  <c r="U357" i="18"/>
  <c r="V357" i="18"/>
  <c r="W357" i="18"/>
  <c r="X357" i="18"/>
  <c r="Y357" i="18"/>
  <c r="Z357" i="18"/>
  <c r="AA357" i="18"/>
  <c r="AB357" i="18"/>
  <c r="AC357" i="18"/>
  <c r="R358" i="18"/>
  <c r="S358" i="18"/>
  <c r="T358" i="18"/>
  <c r="U358" i="18"/>
  <c r="V358" i="18"/>
  <c r="W358" i="18"/>
  <c r="X358" i="18"/>
  <c r="Y358" i="18"/>
  <c r="Z358" i="18"/>
  <c r="AA358" i="18"/>
  <c r="AB358" i="18"/>
  <c r="AC358" i="18"/>
  <c r="R359" i="18"/>
  <c r="S359" i="18"/>
  <c r="T359" i="18"/>
  <c r="U359" i="18"/>
  <c r="V359" i="18"/>
  <c r="W359" i="18"/>
  <c r="X359" i="18"/>
  <c r="Y359" i="18"/>
  <c r="Z359" i="18"/>
  <c r="AA359" i="18"/>
  <c r="AB359" i="18"/>
  <c r="AC359" i="18"/>
  <c r="R360" i="18"/>
  <c r="S360" i="18"/>
  <c r="T360" i="18"/>
  <c r="U360" i="18"/>
  <c r="V360" i="18"/>
  <c r="W360" i="18"/>
  <c r="X360" i="18"/>
  <c r="Y360" i="18"/>
  <c r="Z360" i="18"/>
  <c r="AA360" i="18"/>
  <c r="AB360" i="18"/>
  <c r="AC360" i="18"/>
  <c r="R361" i="18"/>
  <c r="S361" i="18"/>
  <c r="T361" i="18"/>
  <c r="U361" i="18"/>
  <c r="V361" i="18"/>
  <c r="W361" i="18"/>
  <c r="X361" i="18"/>
  <c r="Y361" i="18"/>
  <c r="Z361" i="18"/>
  <c r="AA361" i="18"/>
  <c r="AB361" i="18"/>
  <c r="AC361" i="18"/>
  <c r="R362" i="18"/>
  <c r="S362" i="18"/>
  <c r="T362" i="18"/>
  <c r="U362" i="18"/>
  <c r="V362" i="18"/>
  <c r="W362" i="18"/>
  <c r="X362" i="18"/>
  <c r="Y362" i="18"/>
  <c r="Z362" i="18"/>
  <c r="AA362" i="18"/>
  <c r="AB362" i="18"/>
  <c r="AC362" i="18"/>
  <c r="R363" i="18"/>
  <c r="S363" i="18"/>
  <c r="T363" i="18"/>
  <c r="U363" i="18"/>
  <c r="V363" i="18"/>
  <c r="W363" i="18"/>
  <c r="X363" i="18"/>
  <c r="Y363" i="18"/>
  <c r="Z363" i="18"/>
  <c r="AA363" i="18"/>
  <c r="AB363" i="18"/>
  <c r="AC363" i="18"/>
  <c r="R364" i="18"/>
  <c r="S364" i="18"/>
  <c r="T364" i="18"/>
  <c r="U364" i="18"/>
  <c r="V364" i="18"/>
  <c r="W364" i="18"/>
  <c r="X364" i="18"/>
  <c r="Y364" i="18"/>
  <c r="Z364" i="18"/>
  <c r="AA364" i="18"/>
  <c r="AB364" i="18"/>
  <c r="AC364" i="18"/>
  <c r="R365" i="18"/>
  <c r="S365" i="18"/>
  <c r="T365" i="18"/>
  <c r="U365" i="18"/>
  <c r="V365" i="18"/>
  <c r="W365" i="18"/>
  <c r="X365" i="18"/>
  <c r="Y365" i="18"/>
  <c r="Z365" i="18"/>
  <c r="AA365" i="18"/>
  <c r="AB365" i="18"/>
  <c r="AC365" i="18"/>
  <c r="R366" i="18"/>
  <c r="S366" i="18"/>
  <c r="T366" i="18"/>
  <c r="U366" i="18"/>
  <c r="V366" i="18"/>
  <c r="W366" i="18"/>
  <c r="X366" i="18"/>
  <c r="Y366" i="18"/>
  <c r="Z366" i="18"/>
  <c r="AA366" i="18"/>
  <c r="AB366" i="18"/>
  <c r="AC366" i="18"/>
  <c r="R367" i="18"/>
  <c r="S367" i="18"/>
  <c r="T367" i="18"/>
  <c r="U367" i="18"/>
  <c r="V367" i="18"/>
  <c r="W367" i="18"/>
  <c r="X367" i="18"/>
  <c r="Y367" i="18"/>
  <c r="Z367" i="18"/>
  <c r="AA367" i="18"/>
  <c r="AB367" i="18"/>
  <c r="AC367" i="18"/>
  <c r="R368" i="18"/>
  <c r="S368" i="18"/>
  <c r="T368" i="18"/>
  <c r="U368" i="18"/>
  <c r="V368" i="18"/>
  <c r="W368" i="18"/>
  <c r="X368" i="18"/>
  <c r="Y368" i="18"/>
  <c r="Z368" i="18"/>
  <c r="AA368" i="18"/>
  <c r="AB368" i="18"/>
  <c r="AC368" i="18"/>
  <c r="R369" i="18"/>
  <c r="S369" i="18"/>
  <c r="T369" i="18"/>
  <c r="U369" i="18"/>
  <c r="V369" i="18"/>
  <c r="W369" i="18"/>
  <c r="X369" i="18"/>
  <c r="Y369" i="18"/>
  <c r="Z369" i="18"/>
  <c r="AA369" i="18"/>
  <c r="AB369" i="18"/>
  <c r="AC369" i="18"/>
  <c r="R370" i="18"/>
  <c r="S370" i="18"/>
  <c r="T370" i="18"/>
  <c r="U370" i="18"/>
  <c r="V370" i="18"/>
  <c r="W370" i="18"/>
  <c r="X370" i="18"/>
  <c r="Y370" i="18"/>
  <c r="Z370" i="18"/>
  <c r="AA370" i="18"/>
  <c r="AB370" i="18"/>
  <c r="AC370" i="18"/>
  <c r="R371" i="18"/>
  <c r="S371" i="18"/>
  <c r="T371" i="18"/>
  <c r="U371" i="18"/>
  <c r="V371" i="18"/>
  <c r="W371" i="18"/>
  <c r="X371" i="18"/>
  <c r="Y371" i="18"/>
  <c r="Z371" i="18"/>
  <c r="AA371" i="18"/>
  <c r="AB371" i="18"/>
  <c r="AC371" i="18"/>
  <c r="R372" i="18"/>
  <c r="S372" i="18"/>
  <c r="T372" i="18"/>
  <c r="U372" i="18"/>
  <c r="V372" i="18"/>
  <c r="W372" i="18"/>
  <c r="X372" i="18"/>
  <c r="Y372" i="18"/>
  <c r="Z372" i="18"/>
  <c r="AA372" i="18"/>
  <c r="AB372" i="18"/>
  <c r="AC372" i="18"/>
  <c r="R373" i="18"/>
  <c r="S373" i="18"/>
  <c r="T373" i="18"/>
  <c r="U373" i="18"/>
  <c r="V373" i="18"/>
  <c r="W373" i="18"/>
  <c r="X373" i="18"/>
  <c r="Y373" i="18"/>
  <c r="Z373" i="18"/>
  <c r="AA373" i="18"/>
  <c r="AB373" i="18"/>
  <c r="AC373" i="18"/>
  <c r="R374" i="18"/>
  <c r="S374" i="18"/>
  <c r="T374" i="18"/>
  <c r="U374" i="18"/>
  <c r="V374" i="18"/>
  <c r="W374" i="18"/>
  <c r="X374" i="18"/>
  <c r="Y374" i="18"/>
  <c r="Z374" i="18"/>
  <c r="AA374" i="18"/>
  <c r="AB374" i="18"/>
  <c r="AC374" i="18"/>
  <c r="R375" i="18"/>
  <c r="S375" i="18"/>
  <c r="T375" i="18"/>
  <c r="U375" i="18"/>
  <c r="V375" i="18"/>
  <c r="W375" i="18"/>
  <c r="X375" i="18"/>
  <c r="Y375" i="18"/>
  <c r="Z375" i="18"/>
  <c r="AA375" i="18"/>
  <c r="AB375" i="18"/>
  <c r="AC375" i="18"/>
  <c r="R376" i="18"/>
  <c r="S376" i="18"/>
  <c r="T376" i="18"/>
  <c r="U376" i="18"/>
  <c r="V376" i="18"/>
  <c r="W376" i="18"/>
  <c r="X376" i="18"/>
  <c r="Y376" i="18"/>
  <c r="Z376" i="18"/>
  <c r="AA376" i="18"/>
  <c r="AB376" i="18"/>
  <c r="AC376" i="18"/>
  <c r="R377" i="18"/>
  <c r="S377" i="18"/>
  <c r="T377" i="18"/>
  <c r="U377" i="18"/>
  <c r="V377" i="18"/>
  <c r="W377" i="18"/>
  <c r="X377" i="18"/>
  <c r="Y377" i="18"/>
  <c r="Z377" i="18"/>
  <c r="AA377" i="18"/>
  <c r="AB377" i="18"/>
  <c r="AC377" i="18"/>
  <c r="R378" i="18"/>
  <c r="S378" i="18"/>
  <c r="T378" i="18"/>
  <c r="U378" i="18"/>
  <c r="V378" i="18"/>
  <c r="W378" i="18"/>
  <c r="X378" i="18"/>
  <c r="Y378" i="18"/>
  <c r="Z378" i="18"/>
  <c r="AA378" i="18"/>
  <c r="AB378" i="18"/>
  <c r="AC378" i="18"/>
  <c r="R379" i="18"/>
  <c r="S379" i="18"/>
  <c r="T379" i="18"/>
  <c r="U379" i="18"/>
  <c r="V379" i="18"/>
  <c r="W379" i="18"/>
  <c r="X379" i="18"/>
  <c r="Y379" i="18"/>
  <c r="Z379" i="18"/>
  <c r="AA379" i="18"/>
  <c r="AB379" i="18"/>
  <c r="AC379" i="18"/>
  <c r="R380" i="18"/>
  <c r="S380" i="18"/>
  <c r="T380" i="18"/>
  <c r="U380" i="18"/>
  <c r="V380" i="18"/>
  <c r="W380" i="18"/>
  <c r="X380" i="18"/>
  <c r="Y380" i="18"/>
  <c r="Z380" i="18"/>
  <c r="AA380" i="18"/>
  <c r="AB380" i="18"/>
  <c r="AC380" i="18"/>
  <c r="R381" i="18"/>
  <c r="S381" i="18"/>
  <c r="T381" i="18"/>
  <c r="U381" i="18"/>
  <c r="V381" i="18"/>
  <c r="W381" i="18"/>
  <c r="X381" i="18"/>
  <c r="Y381" i="18"/>
  <c r="Z381" i="18"/>
  <c r="AA381" i="18"/>
  <c r="AB381" i="18"/>
  <c r="AC381" i="18"/>
  <c r="R382" i="18"/>
  <c r="S382" i="18"/>
  <c r="T382" i="18"/>
  <c r="U382" i="18"/>
  <c r="V382" i="18"/>
  <c r="W382" i="18"/>
  <c r="X382" i="18"/>
  <c r="Y382" i="18"/>
  <c r="Z382" i="18"/>
  <c r="AA382" i="18"/>
  <c r="AB382" i="18"/>
  <c r="AC382" i="18"/>
  <c r="R383" i="18"/>
  <c r="S383" i="18"/>
  <c r="T383" i="18"/>
  <c r="U383" i="18"/>
  <c r="V383" i="18"/>
  <c r="W383" i="18"/>
  <c r="X383" i="18"/>
  <c r="Y383" i="18"/>
  <c r="Z383" i="18"/>
  <c r="AA383" i="18"/>
  <c r="AB383" i="18"/>
  <c r="AC383" i="18"/>
  <c r="R384" i="18"/>
  <c r="S384" i="18"/>
  <c r="T384" i="18"/>
  <c r="U384" i="18"/>
  <c r="V384" i="18"/>
  <c r="W384" i="18"/>
  <c r="X384" i="18"/>
  <c r="Y384" i="18"/>
  <c r="Z384" i="18"/>
  <c r="AA384" i="18"/>
  <c r="AB384" i="18"/>
  <c r="AC384" i="18"/>
  <c r="R385" i="18"/>
  <c r="S385" i="18"/>
  <c r="T385" i="18"/>
  <c r="U385" i="18"/>
  <c r="V385" i="18"/>
  <c r="W385" i="18"/>
  <c r="X385" i="18"/>
  <c r="Y385" i="18"/>
  <c r="Z385" i="18"/>
  <c r="AA385" i="18"/>
  <c r="AB385" i="18"/>
  <c r="AC385" i="18"/>
  <c r="R386" i="18"/>
  <c r="S386" i="18"/>
  <c r="T386" i="18"/>
  <c r="U386" i="18"/>
  <c r="V386" i="18"/>
  <c r="W386" i="18"/>
  <c r="X386" i="18"/>
  <c r="Y386" i="18"/>
  <c r="Z386" i="18"/>
  <c r="AA386" i="18"/>
  <c r="AB386" i="18"/>
  <c r="AC386" i="18"/>
  <c r="R387" i="18"/>
  <c r="S387" i="18"/>
  <c r="T387" i="18"/>
  <c r="U387" i="18"/>
  <c r="V387" i="18"/>
  <c r="W387" i="18"/>
  <c r="X387" i="18"/>
  <c r="Y387" i="18"/>
  <c r="Z387" i="18"/>
  <c r="AA387" i="18"/>
  <c r="AB387" i="18"/>
  <c r="AC387" i="18"/>
  <c r="R388" i="18"/>
  <c r="S388" i="18"/>
  <c r="T388" i="18"/>
  <c r="U388" i="18"/>
  <c r="V388" i="18"/>
  <c r="W388" i="18"/>
  <c r="X388" i="18"/>
  <c r="Y388" i="18"/>
  <c r="Z388" i="18"/>
  <c r="AA388" i="18"/>
  <c r="AB388" i="18"/>
  <c r="AC388" i="18"/>
  <c r="R389" i="18"/>
  <c r="S389" i="18"/>
  <c r="T389" i="18"/>
  <c r="U389" i="18"/>
  <c r="V389" i="18"/>
  <c r="W389" i="18"/>
  <c r="X389" i="18"/>
  <c r="Y389" i="18"/>
  <c r="Z389" i="18"/>
  <c r="AA389" i="18"/>
  <c r="AB389" i="18"/>
  <c r="AC389" i="18"/>
  <c r="R390" i="18"/>
  <c r="S390" i="18"/>
  <c r="T390" i="18"/>
  <c r="U390" i="18"/>
  <c r="V390" i="18"/>
  <c r="W390" i="18"/>
  <c r="X390" i="18"/>
  <c r="Y390" i="18"/>
  <c r="Z390" i="18"/>
  <c r="AA390" i="18"/>
  <c r="AB390" i="18"/>
  <c r="AC390" i="18"/>
  <c r="R391" i="18"/>
  <c r="S391" i="18"/>
  <c r="T391" i="18"/>
  <c r="U391" i="18"/>
  <c r="V391" i="18"/>
  <c r="W391" i="18"/>
  <c r="X391" i="18"/>
  <c r="Y391" i="18"/>
  <c r="Z391" i="18"/>
  <c r="AA391" i="18"/>
  <c r="AB391" i="18"/>
  <c r="AC391" i="18"/>
  <c r="R392" i="18"/>
  <c r="S392" i="18"/>
  <c r="T392" i="18"/>
  <c r="U392" i="18"/>
  <c r="V392" i="18"/>
  <c r="W392" i="18"/>
  <c r="X392" i="18"/>
  <c r="Y392" i="18"/>
  <c r="Z392" i="18"/>
  <c r="AA392" i="18"/>
  <c r="AB392" i="18"/>
  <c r="AC392" i="18"/>
  <c r="R393" i="18"/>
  <c r="S393" i="18"/>
  <c r="T393" i="18"/>
  <c r="U393" i="18"/>
  <c r="V393" i="18"/>
  <c r="W393" i="18"/>
  <c r="X393" i="18"/>
  <c r="Y393" i="18"/>
  <c r="Z393" i="18"/>
  <c r="AA393" i="18"/>
  <c r="AB393" i="18"/>
  <c r="AC393" i="18"/>
  <c r="R394" i="18"/>
  <c r="S394" i="18"/>
  <c r="T394" i="18"/>
  <c r="U394" i="18"/>
  <c r="V394" i="18"/>
  <c r="W394" i="18"/>
  <c r="X394" i="18"/>
  <c r="Y394" i="18"/>
  <c r="Z394" i="18"/>
  <c r="AA394" i="18"/>
  <c r="AB394" i="18"/>
  <c r="AC394" i="18"/>
  <c r="R395" i="18"/>
  <c r="S395" i="18"/>
  <c r="T395" i="18"/>
  <c r="U395" i="18"/>
  <c r="V395" i="18"/>
  <c r="W395" i="18"/>
  <c r="X395" i="18"/>
  <c r="Y395" i="18"/>
  <c r="Z395" i="18"/>
  <c r="AA395" i="18"/>
  <c r="AB395" i="18"/>
  <c r="AC395" i="18"/>
  <c r="R396" i="18"/>
  <c r="S396" i="18"/>
  <c r="T396" i="18"/>
  <c r="U396" i="18"/>
  <c r="V396" i="18"/>
  <c r="W396" i="18"/>
  <c r="X396" i="18"/>
  <c r="Y396" i="18"/>
  <c r="Z396" i="18"/>
  <c r="AA396" i="18"/>
  <c r="AB396" i="18"/>
  <c r="AC396" i="18"/>
  <c r="R397" i="18"/>
  <c r="S397" i="18"/>
  <c r="T397" i="18"/>
  <c r="U397" i="18"/>
  <c r="V397" i="18"/>
  <c r="W397" i="18"/>
  <c r="X397" i="18"/>
  <c r="Y397" i="18"/>
  <c r="Z397" i="18"/>
  <c r="AA397" i="18"/>
  <c r="AB397" i="18"/>
  <c r="AC397" i="18"/>
  <c r="R398" i="18"/>
  <c r="S398" i="18"/>
  <c r="T398" i="18"/>
  <c r="U398" i="18"/>
  <c r="V398" i="18"/>
  <c r="W398" i="18"/>
  <c r="X398" i="18"/>
  <c r="Y398" i="18"/>
  <c r="Z398" i="18"/>
  <c r="AA398" i="18"/>
  <c r="AB398" i="18"/>
  <c r="AC398" i="18"/>
  <c r="R399" i="18"/>
  <c r="S399" i="18"/>
  <c r="T399" i="18"/>
  <c r="U399" i="18"/>
  <c r="V399" i="18"/>
  <c r="W399" i="18"/>
  <c r="X399" i="18"/>
  <c r="Y399" i="18"/>
  <c r="Z399" i="18"/>
  <c r="AA399" i="18"/>
  <c r="AB399" i="18"/>
  <c r="AC399" i="18"/>
  <c r="R400" i="18"/>
  <c r="S400" i="18"/>
  <c r="T400" i="18"/>
  <c r="U400" i="18"/>
  <c r="V400" i="18"/>
  <c r="W400" i="18"/>
  <c r="X400" i="18"/>
  <c r="Y400" i="18"/>
  <c r="Z400" i="18"/>
  <c r="AA400" i="18"/>
  <c r="AB400" i="18"/>
  <c r="AC400" i="18"/>
  <c r="R401" i="18"/>
  <c r="S401" i="18"/>
  <c r="T401" i="18"/>
  <c r="U401" i="18"/>
  <c r="V401" i="18"/>
  <c r="W401" i="18"/>
  <c r="X401" i="18"/>
  <c r="Y401" i="18"/>
  <c r="Z401" i="18"/>
  <c r="AA401" i="18"/>
  <c r="AB401" i="18"/>
  <c r="AC401" i="18"/>
  <c r="R402" i="18"/>
  <c r="S402" i="18"/>
  <c r="T402" i="18"/>
  <c r="U402" i="18"/>
  <c r="V402" i="18"/>
  <c r="W402" i="18"/>
  <c r="X402" i="18"/>
  <c r="Y402" i="18"/>
  <c r="Z402" i="18"/>
  <c r="AA402" i="18"/>
  <c r="AB402" i="18"/>
  <c r="AC402" i="18"/>
  <c r="R403" i="18"/>
  <c r="S403" i="18"/>
  <c r="T403" i="18"/>
  <c r="U403" i="18"/>
  <c r="V403" i="18"/>
  <c r="W403" i="18"/>
  <c r="X403" i="18"/>
  <c r="Y403" i="18"/>
  <c r="Z403" i="18"/>
  <c r="AA403" i="18"/>
  <c r="AB403" i="18"/>
  <c r="AC403" i="18"/>
  <c r="R404" i="18"/>
  <c r="S404" i="18"/>
  <c r="T404" i="18"/>
  <c r="U404" i="18"/>
  <c r="V404" i="18"/>
  <c r="W404" i="18"/>
  <c r="X404" i="18"/>
  <c r="Y404" i="18"/>
  <c r="Z404" i="18"/>
  <c r="AA404" i="18"/>
  <c r="AB404" i="18"/>
  <c r="AC404" i="18"/>
  <c r="R405" i="18"/>
  <c r="S405" i="18"/>
  <c r="T405" i="18"/>
  <c r="U405" i="18"/>
  <c r="V405" i="18"/>
  <c r="W405" i="18"/>
  <c r="X405" i="18"/>
  <c r="Y405" i="18"/>
  <c r="Z405" i="18"/>
  <c r="AA405" i="18"/>
  <c r="AB405" i="18"/>
  <c r="AC405" i="18"/>
  <c r="R406" i="18"/>
  <c r="S406" i="18"/>
  <c r="T406" i="18"/>
  <c r="U406" i="18"/>
  <c r="V406" i="18"/>
  <c r="W406" i="18"/>
  <c r="X406" i="18"/>
  <c r="Y406" i="18"/>
  <c r="Z406" i="18"/>
  <c r="AA406" i="18"/>
  <c r="AB406" i="18"/>
  <c r="AC406" i="18"/>
  <c r="R407" i="18"/>
  <c r="S407" i="18"/>
  <c r="T407" i="18"/>
  <c r="U407" i="18"/>
  <c r="V407" i="18"/>
  <c r="W407" i="18"/>
  <c r="X407" i="18"/>
  <c r="Y407" i="18"/>
  <c r="Z407" i="18"/>
  <c r="AA407" i="18"/>
  <c r="AB407" i="18"/>
  <c r="AC407" i="18"/>
  <c r="R408" i="18"/>
  <c r="S408" i="18"/>
  <c r="T408" i="18"/>
  <c r="U408" i="18"/>
  <c r="V408" i="18"/>
  <c r="W408" i="18"/>
  <c r="X408" i="18"/>
  <c r="Y408" i="18"/>
  <c r="Z408" i="18"/>
  <c r="AA408" i="18"/>
  <c r="AB408" i="18"/>
  <c r="AC408" i="18"/>
  <c r="R409" i="18"/>
  <c r="S409" i="18"/>
  <c r="T409" i="18"/>
  <c r="U409" i="18"/>
  <c r="V409" i="18"/>
  <c r="W409" i="18"/>
  <c r="X409" i="18"/>
  <c r="Y409" i="18"/>
  <c r="Z409" i="18"/>
  <c r="AA409" i="18"/>
  <c r="AB409" i="18"/>
  <c r="AC409" i="18"/>
  <c r="R410" i="18"/>
  <c r="S410" i="18"/>
  <c r="T410" i="18"/>
  <c r="U410" i="18"/>
  <c r="V410" i="18"/>
  <c r="W410" i="18"/>
  <c r="X410" i="18"/>
  <c r="Y410" i="18"/>
  <c r="Z410" i="18"/>
  <c r="AA410" i="18"/>
  <c r="AB410" i="18"/>
  <c r="AC410" i="18"/>
  <c r="R411" i="18"/>
  <c r="S411" i="18"/>
  <c r="T411" i="18"/>
  <c r="U411" i="18"/>
  <c r="V411" i="18"/>
  <c r="W411" i="18"/>
  <c r="X411" i="18"/>
  <c r="Y411" i="18"/>
  <c r="Z411" i="18"/>
  <c r="AA411" i="18"/>
  <c r="AB411" i="18"/>
  <c r="AC411" i="18"/>
  <c r="R412" i="18"/>
  <c r="S412" i="18"/>
  <c r="T412" i="18"/>
  <c r="U412" i="18"/>
  <c r="V412" i="18"/>
  <c r="W412" i="18"/>
  <c r="X412" i="18"/>
  <c r="Y412" i="18"/>
  <c r="Z412" i="18"/>
  <c r="AA412" i="18"/>
  <c r="AB412" i="18"/>
  <c r="AC412" i="18"/>
  <c r="R413" i="18"/>
  <c r="S413" i="18"/>
  <c r="T413" i="18"/>
  <c r="U413" i="18"/>
  <c r="V413" i="18"/>
  <c r="W413" i="18"/>
  <c r="X413" i="18"/>
  <c r="Y413" i="18"/>
  <c r="Z413" i="18"/>
  <c r="AA413" i="18"/>
  <c r="AB413" i="18"/>
  <c r="AC413" i="18"/>
  <c r="R414" i="18"/>
  <c r="S414" i="18"/>
  <c r="T414" i="18"/>
  <c r="U414" i="18"/>
  <c r="V414" i="18"/>
  <c r="W414" i="18"/>
  <c r="X414" i="18"/>
  <c r="Y414" i="18"/>
  <c r="Z414" i="18"/>
  <c r="AA414" i="18"/>
  <c r="AB414" i="18"/>
  <c r="AC414" i="18"/>
  <c r="R415" i="18"/>
  <c r="S415" i="18"/>
  <c r="T415" i="18"/>
  <c r="U415" i="18"/>
  <c r="V415" i="18"/>
  <c r="W415" i="18"/>
  <c r="X415" i="18"/>
  <c r="Y415" i="18"/>
  <c r="Z415" i="18"/>
  <c r="AA415" i="18"/>
  <c r="AB415" i="18"/>
  <c r="AC415" i="18"/>
  <c r="R416" i="18"/>
  <c r="S416" i="18"/>
  <c r="T416" i="18"/>
  <c r="U416" i="18"/>
  <c r="V416" i="18"/>
  <c r="W416" i="18"/>
  <c r="X416" i="18"/>
  <c r="Y416" i="18"/>
  <c r="Z416" i="18"/>
  <c r="AA416" i="18"/>
  <c r="AB416" i="18"/>
  <c r="AC416" i="18"/>
  <c r="R417" i="18"/>
  <c r="S417" i="18"/>
  <c r="T417" i="18"/>
  <c r="U417" i="18"/>
  <c r="V417" i="18"/>
  <c r="W417" i="18"/>
  <c r="X417" i="18"/>
  <c r="Y417" i="18"/>
  <c r="Z417" i="18"/>
  <c r="AA417" i="18"/>
  <c r="AB417" i="18"/>
  <c r="AC417" i="18"/>
  <c r="R418" i="18"/>
  <c r="S418" i="18"/>
  <c r="T418" i="18"/>
  <c r="U418" i="18"/>
  <c r="V418" i="18"/>
  <c r="W418" i="18"/>
  <c r="X418" i="18"/>
  <c r="Y418" i="18"/>
  <c r="Z418" i="18"/>
  <c r="AA418" i="18"/>
  <c r="AB418" i="18"/>
  <c r="AC418" i="18"/>
  <c r="R419" i="18"/>
  <c r="S419" i="18"/>
  <c r="T419" i="18"/>
  <c r="U419" i="18"/>
  <c r="V419" i="18"/>
  <c r="W419" i="18"/>
  <c r="X419" i="18"/>
  <c r="Y419" i="18"/>
  <c r="Z419" i="18"/>
  <c r="AA419" i="18"/>
  <c r="AB419" i="18"/>
  <c r="AC419" i="18"/>
  <c r="R420" i="18"/>
  <c r="S420" i="18"/>
  <c r="T420" i="18"/>
  <c r="U420" i="18"/>
  <c r="V420" i="18"/>
  <c r="W420" i="18"/>
  <c r="X420" i="18"/>
  <c r="Y420" i="18"/>
  <c r="Z420" i="18"/>
  <c r="AA420" i="18"/>
  <c r="AB420" i="18"/>
  <c r="AC420" i="18"/>
  <c r="R421" i="18"/>
  <c r="S421" i="18"/>
  <c r="T421" i="18"/>
  <c r="U421" i="18"/>
  <c r="V421" i="18"/>
  <c r="W421" i="18"/>
  <c r="X421" i="18"/>
  <c r="Y421" i="18"/>
  <c r="Z421" i="18"/>
  <c r="AA421" i="18"/>
  <c r="AB421" i="18"/>
  <c r="AC421" i="18"/>
  <c r="R422" i="18"/>
  <c r="S422" i="18"/>
  <c r="T422" i="18"/>
  <c r="U422" i="18"/>
  <c r="V422" i="18"/>
  <c r="W422" i="18"/>
  <c r="X422" i="18"/>
  <c r="Y422" i="18"/>
  <c r="Z422" i="18"/>
  <c r="AA422" i="18"/>
  <c r="AB422" i="18"/>
  <c r="AC422" i="18"/>
  <c r="R423" i="18"/>
  <c r="S423" i="18"/>
  <c r="T423" i="18"/>
  <c r="U423" i="18"/>
  <c r="V423" i="18"/>
  <c r="W423" i="18"/>
  <c r="X423" i="18"/>
  <c r="Y423" i="18"/>
  <c r="Z423" i="18"/>
  <c r="AA423" i="18"/>
  <c r="AB423" i="18"/>
  <c r="AC423" i="18"/>
  <c r="R424" i="18"/>
  <c r="S424" i="18"/>
  <c r="T424" i="18"/>
  <c r="U424" i="18"/>
  <c r="V424" i="18"/>
  <c r="W424" i="18"/>
  <c r="X424" i="18"/>
  <c r="Y424" i="18"/>
  <c r="Z424" i="18"/>
  <c r="AA424" i="18"/>
  <c r="AB424" i="18"/>
  <c r="AC424" i="18"/>
  <c r="R425" i="18"/>
  <c r="S425" i="18"/>
  <c r="T425" i="18"/>
  <c r="U425" i="18"/>
  <c r="V425" i="18"/>
  <c r="W425" i="18"/>
  <c r="X425" i="18"/>
  <c r="Y425" i="18"/>
  <c r="Z425" i="18"/>
  <c r="AA425" i="18"/>
  <c r="AB425" i="18"/>
  <c r="AC425" i="18"/>
  <c r="R426" i="18"/>
  <c r="S426" i="18"/>
  <c r="T426" i="18"/>
  <c r="U426" i="18"/>
  <c r="V426" i="18"/>
  <c r="W426" i="18"/>
  <c r="X426" i="18"/>
  <c r="Y426" i="18"/>
  <c r="Z426" i="18"/>
  <c r="AA426" i="18"/>
  <c r="AB426" i="18"/>
  <c r="AC426" i="18"/>
  <c r="R427" i="18"/>
  <c r="S427" i="18"/>
  <c r="T427" i="18"/>
  <c r="U427" i="18"/>
  <c r="V427" i="18"/>
  <c r="W427" i="18"/>
  <c r="X427" i="18"/>
  <c r="Y427" i="18"/>
  <c r="Z427" i="18"/>
  <c r="AA427" i="18"/>
  <c r="AB427" i="18"/>
  <c r="AC427" i="18"/>
  <c r="R428" i="18"/>
  <c r="S428" i="18"/>
  <c r="T428" i="18"/>
  <c r="U428" i="18"/>
  <c r="V428" i="18"/>
  <c r="W428" i="18"/>
  <c r="X428" i="18"/>
  <c r="Y428" i="18"/>
  <c r="Z428" i="18"/>
  <c r="AA428" i="18"/>
  <c r="AB428" i="18"/>
  <c r="AC428" i="18"/>
  <c r="R429" i="18"/>
  <c r="S429" i="18"/>
  <c r="T429" i="18"/>
  <c r="U429" i="18"/>
  <c r="V429" i="18"/>
  <c r="W429" i="18"/>
  <c r="X429" i="18"/>
  <c r="Y429" i="18"/>
  <c r="Z429" i="18"/>
  <c r="AA429" i="18"/>
  <c r="AB429" i="18"/>
  <c r="AC429" i="18"/>
  <c r="R430" i="18"/>
  <c r="S430" i="18"/>
  <c r="T430" i="18"/>
  <c r="U430" i="18"/>
  <c r="V430" i="18"/>
  <c r="W430" i="18"/>
  <c r="X430" i="18"/>
  <c r="Y430" i="18"/>
  <c r="Z430" i="18"/>
  <c r="AA430" i="18"/>
  <c r="AB430" i="18"/>
  <c r="AC430" i="18"/>
  <c r="R431" i="18"/>
  <c r="S431" i="18"/>
  <c r="T431" i="18"/>
  <c r="U431" i="18"/>
  <c r="V431" i="18"/>
  <c r="W431" i="18"/>
  <c r="X431" i="18"/>
  <c r="Y431" i="18"/>
  <c r="Z431" i="18"/>
  <c r="AA431" i="18"/>
  <c r="AB431" i="18"/>
  <c r="AC431" i="18"/>
  <c r="R6" i="18"/>
  <c r="S6" i="18"/>
  <c r="T6" i="18"/>
  <c r="U6" i="18"/>
  <c r="V6" i="18"/>
  <c r="W6" i="18"/>
  <c r="X6" i="18"/>
  <c r="Y6" i="18"/>
  <c r="Z6" i="18"/>
  <c r="AA6" i="18"/>
  <c r="AB6" i="18"/>
  <c r="AC6" i="18"/>
  <c r="R7" i="18"/>
  <c r="S7" i="18"/>
  <c r="T7" i="18"/>
  <c r="U7" i="18"/>
  <c r="V7" i="18"/>
  <c r="W7" i="18"/>
  <c r="X7" i="18"/>
  <c r="Y7" i="18"/>
  <c r="Z7" i="18"/>
  <c r="AA7" i="18"/>
  <c r="AB7" i="18"/>
  <c r="AC7" i="18"/>
  <c r="R8" i="18"/>
  <c r="S8" i="18"/>
  <c r="T8" i="18"/>
  <c r="U8" i="18"/>
  <c r="V8" i="18"/>
  <c r="W8" i="18"/>
  <c r="X8" i="18"/>
  <c r="Y8" i="18"/>
  <c r="Z8" i="18"/>
  <c r="AA8" i="18"/>
  <c r="AB8" i="18"/>
  <c r="AC8" i="18"/>
  <c r="R9" i="18"/>
  <c r="S9" i="18"/>
  <c r="T9" i="18"/>
  <c r="U9" i="18"/>
  <c r="V9" i="18"/>
  <c r="W9" i="18"/>
  <c r="X9" i="18"/>
  <c r="Y9" i="18"/>
  <c r="Z9" i="18"/>
  <c r="AA9" i="18"/>
  <c r="AB9" i="18"/>
  <c r="AC9" i="18"/>
  <c r="R10" i="18"/>
  <c r="S10" i="18"/>
  <c r="T10" i="18"/>
  <c r="U10" i="18"/>
  <c r="V10" i="18"/>
  <c r="W10" i="18"/>
  <c r="X10" i="18"/>
  <c r="Y10" i="18"/>
  <c r="Z10" i="18"/>
  <c r="AA10" i="18"/>
  <c r="AB10" i="18"/>
  <c r="AC10" i="18"/>
  <c r="R11" i="18"/>
  <c r="S11" i="18"/>
  <c r="T11" i="18"/>
  <c r="U11" i="18"/>
  <c r="V11" i="18"/>
  <c r="W11" i="18"/>
  <c r="X11" i="18"/>
  <c r="Y11" i="18"/>
  <c r="Z11" i="18"/>
  <c r="AA11" i="18"/>
  <c r="AB11" i="18"/>
  <c r="AC11" i="18"/>
  <c r="R12" i="18"/>
  <c r="S12" i="18"/>
  <c r="T12" i="18"/>
  <c r="U12" i="18"/>
  <c r="V12" i="18"/>
  <c r="W12" i="18"/>
  <c r="X12" i="18"/>
  <c r="Y12" i="18"/>
  <c r="Z12" i="18"/>
  <c r="AA12" i="18"/>
  <c r="AB12" i="18"/>
  <c r="AC12" i="18"/>
  <c r="R13" i="18"/>
  <c r="S13" i="18"/>
  <c r="T13" i="18"/>
  <c r="U13" i="18"/>
  <c r="V13" i="18"/>
  <c r="W13" i="18"/>
  <c r="X13" i="18"/>
  <c r="Y13" i="18"/>
  <c r="Z13" i="18"/>
  <c r="AA13" i="18"/>
  <c r="AB13" i="18"/>
  <c r="AC13" i="18"/>
  <c r="R14" i="18"/>
  <c r="S14" i="18"/>
  <c r="T14" i="18"/>
  <c r="U14" i="18"/>
  <c r="V14" i="18"/>
  <c r="W14" i="18"/>
  <c r="X14" i="18"/>
  <c r="Y14" i="18"/>
  <c r="Z14" i="18"/>
  <c r="AA14" i="18"/>
  <c r="AB14" i="18"/>
  <c r="AC14" i="18"/>
  <c r="R15" i="18"/>
  <c r="S15" i="18"/>
  <c r="T15" i="18"/>
  <c r="U15" i="18"/>
  <c r="V15" i="18"/>
  <c r="W15" i="18"/>
  <c r="X15" i="18"/>
  <c r="Y15" i="18"/>
  <c r="Z15" i="18"/>
  <c r="AA15" i="18"/>
  <c r="AB15" i="18"/>
  <c r="AC15" i="18"/>
  <c r="R16" i="18"/>
  <c r="S16" i="18"/>
  <c r="T16" i="18"/>
  <c r="U16" i="18"/>
  <c r="V16" i="18"/>
  <c r="W16" i="18"/>
  <c r="X16" i="18"/>
  <c r="Y16" i="18"/>
  <c r="Z16" i="18"/>
  <c r="AA16" i="18"/>
  <c r="AB16" i="18"/>
  <c r="AC16" i="18"/>
  <c r="R17" i="18"/>
  <c r="S17" i="18"/>
  <c r="T17" i="18"/>
  <c r="U17" i="18"/>
  <c r="V17" i="18"/>
  <c r="W17" i="18"/>
  <c r="X17" i="18"/>
  <c r="Y17" i="18"/>
  <c r="Z17" i="18"/>
  <c r="AA17" i="18"/>
  <c r="AB17" i="18"/>
  <c r="AC17" i="18"/>
  <c r="R18" i="18"/>
  <c r="S18" i="18"/>
  <c r="T18" i="18"/>
  <c r="U18" i="18"/>
  <c r="V18" i="18"/>
  <c r="W18" i="18"/>
  <c r="X18" i="18"/>
  <c r="Y18" i="18"/>
  <c r="Z18" i="18"/>
  <c r="AA18" i="18"/>
  <c r="AB18" i="18"/>
  <c r="AC18" i="18"/>
  <c r="R19" i="18"/>
  <c r="S19" i="18"/>
  <c r="T19" i="18"/>
  <c r="U19" i="18"/>
  <c r="V19" i="18"/>
  <c r="W19" i="18"/>
  <c r="X19" i="18"/>
  <c r="Y19" i="18"/>
  <c r="Z19" i="18"/>
  <c r="AA19" i="18"/>
  <c r="AB19" i="18"/>
  <c r="AC19" i="18"/>
  <c r="R20" i="18"/>
  <c r="S20" i="18"/>
  <c r="T20" i="18"/>
  <c r="U20" i="18"/>
  <c r="V20" i="18"/>
  <c r="W20" i="18"/>
  <c r="X20" i="18"/>
  <c r="Y20" i="18"/>
  <c r="Z20" i="18"/>
  <c r="AA20" i="18"/>
  <c r="AB20" i="18"/>
  <c r="AC20" i="18"/>
  <c r="R21" i="18"/>
  <c r="S21" i="18"/>
  <c r="T21" i="18"/>
  <c r="U21" i="18"/>
  <c r="V21" i="18"/>
  <c r="W21" i="18"/>
  <c r="X21" i="18"/>
  <c r="Y21" i="18"/>
  <c r="Z21" i="18"/>
  <c r="AA21" i="18"/>
  <c r="AB21" i="18"/>
  <c r="AC21" i="18"/>
  <c r="R22" i="18"/>
  <c r="S22" i="18"/>
  <c r="T22" i="18"/>
  <c r="U22" i="18"/>
  <c r="V22" i="18"/>
  <c r="W22" i="18"/>
  <c r="X22" i="18"/>
  <c r="Y22" i="18"/>
  <c r="Z22" i="18"/>
  <c r="AA22" i="18"/>
  <c r="AB22" i="18"/>
  <c r="AC22" i="18"/>
  <c r="R23" i="18"/>
  <c r="S23" i="18"/>
  <c r="T23" i="18"/>
  <c r="U23" i="18"/>
  <c r="V23" i="18"/>
  <c r="W23" i="18"/>
  <c r="X23" i="18"/>
  <c r="Y23" i="18"/>
  <c r="Z23" i="18"/>
  <c r="AA23" i="18"/>
  <c r="AB23" i="18"/>
  <c r="AC23" i="18"/>
  <c r="R24" i="18"/>
  <c r="S24" i="18"/>
  <c r="T24" i="18"/>
  <c r="U24" i="18"/>
  <c r="V24" i="18"/>
  <c r="W24" i="18"/>
  <c r="X24" i="18"/>
  <c r="Y24" i="18"/>
  <c r="Z24" i="18"/>
  <c r="AA24" i="18"/>
  <c r="AB24" i="18"/>
  <c r="AC24" i="18"/>
  <c r="R25" i="18"/>
  <c r="S25" i="18"/>
  <c r="T25" i="18"/>
  <c r="U25" i="18"/>
  <c r="V25" i="18"/>
  <c r="W25" i="18"/>
  <c r="X25" i="18"/>
  <c r="Y25" i="18"/>
  <c r="Z25" i="18"/>
  <c r="AA25" i="18"/>
  <c r="AB25" i="18"/>
  <c r="AC25" i="18"/>
  <c r="R26" i="18"/>
  <c r="S26" i="18"/>
  <c r="T26" i="18"/>
  <c r="U26" i="18"/>
  <c r="V26" i="18"/>
  <c r="W26" i="18"/>
  <c r="X26" i="18"/>
  <c r="Y26" i="18"/>
  <c r="Z26" i="18"/>
  <c r="AA26" i="18"/>
  <c r="AB26" i="18"/>
  <c r="AC26" i="18"/>
  <c r="R27" i="18"/>
  <c r="S27" i="18"/>
  <c r="T27" i="18"/>
  <c r="U27" i="18"/>
  <c r="V27" i="18"/>
  <c r="W27" i="18"/>
  <c r="X27" i="18"/>
  <c r="Y27" i="18"/>
  <c r="Z27" i="18"/>
  <c r="AA27" i="18"/>
  <c r="AB27" i="18"/>
  <c r="AC27" i="18"/>
  <c r="R28" i="18"/>
  <c r="S28" i="18"/>
  <c r="T28" i="18"/>
  <c r="U28" i="18"/>
  <c r="V28" i="18"/>
  <c r="W28" i="18"/>
  <c r="X28" i="18"/>
  <c r="Y28" i="18"/>
  <c r="Z28" i="18"/>
  <c r="AA28" i="18"/>
  <c r="AB28" i="18"/>
  <c r="AC28" i="18"/>
  <c r="R29" i="18"/>
  <c r="S29" i="18"/>
  <c r="T29" i="18"/>
  <c r="U29" i="18"/>
  <c r="V29" i="18"/>
  <c r="W29" i="18"/>
  <c r="X29" i="18"/>
  <c r="Y29" i="18"/>
  <c r="Z29" i="18"/>
  <c r="AA29" i="18"/>
  <c r="AB29" i="18"/>
  <c r="AC29" i="18"/>
  <c r="R30" i="18"/>
  <c r="S30" i="18"/>
  <c r="T30" i="18"/>
  <c r="U30" i="18"/>
  <c r="V30" i="18"/>
  <c r="W30" i="18"/>
  <c r="X30" i="18"/>
  <c r="Y30" i="18"/>
  <c r="Z30" i="18"/>
  <c r="AA30" i="18"/>
  <c r="AB30" i="18"/>
  <c r="AC30" i="18"/>
  <c r="R31" i="18"/>
  <c r="S31" i="18"/>
  <c r="T31" i="18"/>
  <c r="U31" i="18"/>
  <c r="V31" i="18"/>
  <c r="W31" i="18"/>
  <c r="X31" i="18"/>
  <c r="Y31" i="18"/>
  <c r="Z31" i="18"/>
  <c r="AA31" i="18"/>
  <c r="AB31" i="18"/>
  <c r="AC31" i="18"/>
  <c r="R32" i="18"/>
  <c r="S32" i="18"/>
  <c r="T32" i="18"/>
  <c r="U32" i="18"/>
  <c r="V32" i="18"/>
  <c r="W32" i="18"/>
  <c r="X32" i="18"/>
  <c r="Y32" i="18"/>
  <c r="Z32" i="18"/>
  <c r="AA32" i="18"/>
  <c r="AB32" i="18"/>
  <c r="AC32" i="18"/>
  <c r="R33" i="18"/>
  <c r="S33" i="18"/>
  <c r="T33" i="18"/>
  <c r="U33" i="18"/>
  <c r="V33" i="18"/>
  <c r="W33" i="18"/>
  <c r="X33" i="18"/>
  <c r="Y33" i="18"/>
  <c r="Z33" i="18"/>
  <c r="AA33" i="18"/>
  <c r="AB33" i="18"/>
  <c r="AC33" i="18"/>
  <c r="R34" i="18"/>
  <c r="S34" i="18"/>
  <c r="T34" i="18"/>
  <c r="U34" i="18"/>
  <c r="V34" i="18"/>
  <c r="W34" i="18"/>
  <c r="X34" i="18"/>
  <c r="Y34" i="18"/>
  <c r="Z34" i="18"/>
  <c r="AA34" i="18"/>
  <c r="AB34" i="18"/>
  <c r="AC34" i="18"/>
  <c r="R35" i="18"/>
  <c r="S35" i="18"/>
  <c r="T35" i="18"/>
  <c r="U35" i="18"/>
  <c r="V35" i="18"/>
  <c r="W35" i="18"/>
  <c r="X35" i="18"/>
  <c r="Y35" i="18"/>
  <c r="Z35" i="18"/>
  <c r="AA35" i="18"/>
  <c r="AB35" i="18"/>
  <c r="AC35" i="18"/>
  <c r="R36" i="18"/>
  <c r="S36" i="18"/>
  <c r="T36" i="18"/>
  <c r="U36" i="18"/>
  <c r="V36" i="18"/>
  <c r="W36" i="18"/>
  <c r="X36" i="18"/>
  <c r="Y36" i="18"/>
  <c r="Z36" i="18"/>
  <c r="AA36" i="18"/>
  <c r="AB36" i="18"/>
  <c r="AC36" i="18"/>
  <c r="R37" i="18"/>
  <c r="S37" i="18"/>
  <c r="T37" i="18"/>
  <c r="U37" i="18"/>
  <c r="V37" i="18"/>
  <c r="W37" i="18"/>
  <c r="X37" i="18"/>
  <c r="Y37" i="18"/>
  <c r="Z37" i="18"/>
  <c r="AA37" i="18"/>
  <c r="AB37" i="18"/>
  <c r="AC37" i="18"/>
  <c r="R38" i="18"/>
  <c r="S38" i="18"/>
  <c r="T38" i="18"/>
  <c r="U38" i="18"/>
  <c r="V38" i="18"/>
  <c r="W38" i="18"/>
  <c r="X38" i="18"/>
  <c r="Y38" i="18"/>
  <c r="Z38" i="18"/>
  <c r="AA38" i="18"/>
  <c r="AB38" i="18"/>
  <c r="AC38" i="18"/>
  <c r="R39" i="18"/>
  <c r="S39" i="18"/>
  <c r="T39" i="18"/>
  <c r="U39" i="18"/>
  <c r="V39" i="18"/>
  <c r="W39" i="18"/>
  <c r="X39" i="18"/>
  <c r="Y39" i="18"/>
  <c r="Z39" i="18"/>
  <c r="AA39" i="18"/>
  <c r="AB39" i="18"/>
  <c r="AC39" i="18"/>
  <c r="R40" i="18"/>
  <c r="S40" i="18"/>
  <c r="T40" i="18"/>
  <c r="U40" i="18"/>
  <c r="V40" i="18"/>
  <c r="W40" i="18"/>
  <c r="X40" i="18"/>
  <c r="Y40" i="18"/>
  <c r="Z40" i="18"/>
  <c r="AA40" i="18"/>
  <c r="AB40" i="18"/>
  <c r="AC40" i="18"/>
  <c r="R41" i="18"/>
  <c r="S41" i="18"/>
  <c r="T41" i="18"/>
  <c r="U41" i="18"/>
  <c r="V41" i="18"/>
  <c r="W41" i="18"/>
  <c r="X41" i="18"/>
  <c r="Y41" i="18"/>
  <c r="Z41" i="18"/>
  <c r="AA41" i="18"/>
  <c r="AB41" i="18"/>
  <c r="AC41" i="18"/>
  <c r="R42" i="18"/>
  <c r="S42" i="18"/>
  <c r="T42" i="18"/>
  <c r="U42" i="18"/>
  <c r="V42" i="18"/>
  <c r="W42" i="18"/>
  <c r="X42" i="18"/>
  <c r="Y42" i="18"/>
  <c r="Z42" i="18"/>
  <c r="AA42" i="18"/>
  <c r="AB42" i="18"/>
  <c r="AC42" i="18"/>
  <c r="R43" i="18"/>
  <c r="S43" i="18"/>
  <c r="T43" i="18"/>
  <c r="U43" i="18"/>
  <c r="V43" i="18"/>
  <c r="W43" i="18"/>
  <c r="X43" i="18"/>
  <c r="Y43" i="18"/>
  <c r="Z43" i="18"/>
  <c r="AA43" i="18"/>
  <c r="AB43" i="18"/>
  <c r="AC43" i="18"/>
  <c r="R44" i="18"/>
  <c r="S44" i="18"/>
  <c r="T44" i="18"/>
  <c r="U44" i="18"/>
  <c r="V44" i="18"/>
  <c r="W44" i="18"/>
  <c r="X44" i="18"/>
  <c r="Y44" i="18"/>
  <c r="Z44" i="18"/>
  <c r="AA44" i="18"/>
  <c r="AB44" i="18"/>
  <c r="AC44" i="18"/>
  <c r="R45" i="18"/>
  <c r="S45" i="18"/>
  <c r="T45" i="18"/>
  <c r="U45" i="18"/>
  <c r="V45" i="18"/>
  <c r="W45" i="18"/>
  <c r="X45" i="18"/>
  <c r="Y45" i="18"/>
  <c r="Z45" i="18"/>
  <c r="AA45" i="18"/>
  <c r="AB45" i="18"/>
  <c r="AC45" i="18"/>
  <c r="R46" i="18"/>
  <c r="S46" i="18"/>
  <c r="T46" i="18"/>
  <c r="U46" i="18"/>
  <c r="V46" i="18"/>
  <c r="W46" i="18"/>
  <c r="X46" i="18"/>
  <c r="Y46" i="18"/>
  <c r="Z46" i="18"/>
  <c r="AA46" i="18"/>
  <c r="AB46" i="18"/>
  <c r="AC46" i="18"/>
  <c r="R47" i="18"/>
  <c r="S47" i="18"/>
  <c r="T47" i="18"/>
  <c r="U47" i="18"/>
  <c r="V47" i="18"/>
  <c r="W47" i="18"/>
  <c r="X47" i="18"/>
  <c r="Y47" i="18"/>
  <c r="Z47" i="18"/>
  <c r="AA47" i="18"/>
  <c r="AB47" i="18"/>
  <c r="AC47" i="18"/>
  <c r="R48" i="18"/>
  <c r="S48" i="18"/>
  <c r="T48" i="18"/>
  <c r="U48" i="18"/>
  <c r="V48" i="18"/>
  <c r="W48" i="18"/>
  <c r="X48" i="18"/>
  <c r="Y48" i="18"/>
  <c r="Z48" i="18"/>
  <c r="AA48" i="18"/>
  <c r="AB48" i="18"/>
  <c r="AC48" i="18"/>
  <c r="R49" i="18"/>
  <c r="S49" i="18"/>
  <c r="T49" i="18"/>
  <c r="U49" i="18"/>
  <c r="V49" i="18"/>
  <c r="W49" i="18"/>
  <c r="X49" i="18"/>
  <c r="Y49" i="18"/>
  <c r="Z49" i="18"/>
  <c r="AA49" i="18"/>
  <c r="AB49" i="18"/>
  <c r="AC49" i="18"/>
  <c r="R50" i="18"/>
  <c r="S50" i="18"/>
  <c r="T50" i="18"/>
  <c r="U50" i="18"/>
  <c r="V50" i="18"/>
  <c r="W50" i="18"/>
  <c r="X50" i="18"/>
  <c r="Y50" i="18"/>
  <c r="Z50" i="18"/>
  <c r="AA50" i="18"/>
  <c r="AB50" i="18"/>
  <c r="AC50" i="18"/>
  <c r="R51" i="18"/>
  <c r="S51" i="18"/>
  <c r="T51" i="18"/>
  <c r="U51" i="18"/>
  <c r="V51" i="18"/>
  <c r="W51" i="18"/>
  <c r="X51" i="18"/>
  <c r="Y51" i="18"/>
  <c r="Z51" i="18"/>
  <c r="AA51" i="18"/>
  <c r="AB51" i="18"/>
  <c r="AC51" i="18"/>
  <c r="R52" i="18"/>
  <c r="S52" i="18"/>
  <c r="T52" i="18"/>
  <c r="U52" i="18"/>
  <c r="V52" i="18"/>
  <c r="W52" i="18"/>
  <c r="X52" i="18"/>
  <c r="Y52" i="18"/>
  <c r="Z52" i="18"/>
  <c r="AA52" i="18"/>
  <c r="AB52" i="18"/>
  <c r="AC52" i="18"/>
  <c r="R53" i="18"/>
  <c r="S53" i="18"/>
  <c r="T53" i="18"/>
  <c r="U53" i="18"/>
  <c r="V53" i="18"/>
  <c r="W53" i="18"/>
  <c r="X53" i="18"/>
  <c r="Y53" i="18"/>
  <c r="Z53" i="18"/>
  <c r="AA53" i="18"/>
  <c r="AB53" i="18"/>
  <c r="AC53" i="18"/>
  <c r="R54" i="18"/>
  <c r="S54" i="18"/>
  <c r="T54" i="18"/>
  <c r="U54" i="18"/>
  <c r="V54" i="18"/>
  <c r="W54" i="18"/>
  <c r="X54" i="18"/>
  <c r="Y54" i="18"/>
  <c r="Z54" i="18"/>
  <c r="AA54" i="18"/>
  <c r="AB54" i="18"/>
  <c r="AC54" i="18"/>
  <c r="R55" i="18"/>
  <c r="S55" i="18"/>
  <c r="T55" i="18"/>
  <c r="U55" i="18"/>
  <c r="V55" i="18"/>
  <c r="W55" i="18"/>
  <c r="X55" i="18"/>
  <c r="Y55" i="18"/>
  <c r="Z55" i="18"/>
  <c r="AA55" i="18"/>
  <c r="AB55" i="18"/>
  <c r="AC55" i="18"/>
  <c r="R56" i="18"/>
  <c r="S56" i="18"/>
  <c r="T56" i="18"/>
  <c r="U56" i="18"/>
  <c r="V56" i="18"/>
  <c r="W56" i="18"/>
  <c r="X56" i="18"/>
  <c r="Y56" i="18"/>
  <c r="Z56" i="18"/>
  <c r="AA56" i="18"/>
  <c r="AB56" i="18"/>
  <c r="AC56" i="18"/>
  <c r="R57" i="18"/>
  <c r="S57" i="18"/>
  <c r="T57" i="18"/>
  <c r="U57" i="18"/>
  <c r="V57" i="18"/>
  <c r="W57" i="18"/>
  <c r="X57" i="18"/>
  <c r="Y57" i="18"/>
  <c r="Z57" i="18"/>
  <c r="AA57" i="18"/>
  <c r="AB57" i="18"/>
  <c r="AC57" i="18"/>
  <c r="R58" i="18"/>
  <c r="S58" i="18"/>
  <c r="T58" i="18"/>
  <c r="U58" i="18"/>
  <c r="V58" i="18"/>
  <c r="W58" i="18"/>
  <c r="X58" i="18"/>
  <c r="Y58" i="18"/>
  <c r="Z58" i="18"/>
  <c r="AA58" i="18"/>
  <c r="AB58" i="18"/>
  <c r="AC58" i="18"/>
  <c r="R59" i="18"/>
  <c r="S59" i="18"/>
  <c r="T59" i="18"/>
  <c r="U59" i="18"/>
  <c r="V59" i="18"/>
  <c r="W59" i="18"/>
  <c r="X59" i="18"/>
  <c r="Y59" i="18"/>
  <c r="Z59" i="18"/>
  <c r="AA59" i="18"/>
  <c r="AB59" i="18"/>
  <c r="AC59" i="18"/>
  <c r="R60" i="18"/>
  <c r="S60" i="18"/>
  <c r="T60" i="18"/>
  <c r="U60" i="18"/>
  <c r="V60" i="18"/>
  <c r="W60" i="18"/>
  <c r="X60" i="18"/>
  <c r="Y60" i="18"/>
  <c r="Z60" i="18"/>
  <c r="AA60" i="18"/>
  <c r="AB60" i="18"/>
  <c r="AC60" i="18"/>
  <c r="R61" i="18"/>
  <c r="S61" i="18"/>
  <c r="T61" i="18"/>
  <c r="U61" i="18"/>
  <c r="V61" i="18"/>
  <c r="W61" i="18"/>
  <c r="X61" i="18"/>
  <c r="Y61" i="18"/>
  <c r="Z61" i="18"/>
  <c r="AA61" i="18"/>
  <c r="AB61" i="18"/>
  <c r="AC61" i="18"/>
  <c r="R62" i="18"/>
  <c r="S62" i="18"/>
  <c r="T62" i="18"/>
  <c r="U62" i="18"/>
  <c r="V62" i="18"/>
  <c r="W62" i="18"/>
  <c r="X62" i="18"/>
  <c r="Y62" i="18"/>
  <c r="Z62" i="18"/>
  <c r="AA62" i="18"/>
  <c r="AB62" i="18"/>
  <c r="AC62" i="18"/>
  <c r="R63" i="18"/>
  <c r="S63" i="18"/>
  <c r="T63" i="18"/>
  <c r="U63" i="18"/>
  <c r="V63" i="18"/>
  <c r="W63" i="18"/>
  <c r="X63" i="18"/>
  <c r="Y63" i="18"/>
  <c r="Z63" i="18"/>
  <c r="AA63" i="18"/>
  <c r="AB63" i="18"/>
  <c r="AC63" i="18"/>
  <c r="R64" i="18"/>
  <c r="S64" i="18"/>
  <c r="T64" i="18"/>
  <c r="U64" i="18"/>
  <c r="V64" i="18"/>
  <c r="W64" i="18"/>
  <c r="X64" i="18"/>
  <c r="Y64" i="18"/>
  <c r="Z64" i="18"/>
  <c r="AA64" i="18"/>
  <c r="AB64" i="18"/>
  <c r="AC64" i="18"/>
  <c r="R65" i="18"/>
  <c r="S65" i="18"/>
  <c r="T65" i="18"/>
  <c r="U65" i="18"/>
  <c r="V65" i="18"/>
  <c r="W65" i="18"/>
  <c r="X65" i="18"/>
  <c r="Y65" i="18"/>
  <c r="Z65" i="18"/>
  <c r="AA65" i="18"/>
  <c r="AB65" i="18"/>
  <c r="AC65" i="18"/>
  <c r="R66" i="18"/>
  <c r="S66" i="18"/>
  <c r="T66" i="18"/>
  <c r="U66" i="18"/>
  <c r="V66" i="18"/>
  <c r="W66" i="18"/>
  <c r="X66" i="18"/>
  <c r="Y66" i="18"/>
  <c r="Z66" i="18"/>
  <c r="AA66" i="18"/>
  <c r="AB66" i="18"/>
  <c r="AC66" i="18"/>
  <c r="R67" i="18"/>
  <c r="S67" i="18"/>
  <c r="T67" i="18"/>
  <c r="U67" i="18"/>
  <c r="V67" i="18"/>
  <c r="W67" i="18"/>
  <c r="X67" i="18"/>
  <c r="Y67" i="18"/>
  <c r="Z67" i="18"/>
  <c r="AA67" i="18"/>
  <c r="AB67" i="18"/>
  <c r="AC67" i="18"/>
  <c r="R68" i="18"/>
  <c r="S68" i="18"/>
  <c r="T68" i="18"/>
  <c r="U68" i="18"/>
  <c r="V68" i="18"/>
  <c r="W68" i="18"/>
  <c r="X68" i="18"/>
  <c r="Y68" i="18"/>
  <c r="Z68" i="18"/>
  <c r="AA68" i="18"/>
  <c r="AB68" i="18"/>
  <c r="AC68" i="18"/>
  <c r="R69" i="18"/>
  <c r="S69" i="18"/>
  <c r="T69" i="18"/>
  <c r="U69" i="18"/>
  <c r="V69" i="18"/>
  <c r="W69" i="18"/>
  <c r="X69" i="18"/>
  <c r="Y69" i="18"/>
  <c r="Z69" i="18"/>
  <c r="AA69" i="18"/>
  <c r="AB69" i="18"/>
  <c r="AC69" i="18"/>
  <c r="R70" i="18"/>
  <c r="S70" i="18"/>
  <c r="T70" i="18"/>
  <c r="U70" i="18"/>
  <c r="V70" i="18"/>
  <c r="W70" i="18"/>
  <c r="X70" i="18"/>
  <c r="Y70" i="18"/>
  <c r="Z70" i="18"/>
  <c r="AA70" i="18"/>
  <c r="AB70" i="18"/>
  <c r="AC70" i="18"/>
  <c r="R71" i="18"/>
  <c r="S71" i="18"/>
  <c r="T71" i="18"/>
  <c r="U71" i="18"/>
  <c r="V71" i="18"/>
  <c r="W71" i="18"/>
  <c r="X71" i="18"/>
  <c r="Y71" i="18"/>
  <c r="Z71" i="18"/>
  <c r="AA71" i="18"/>
  <c r="AB71" i="18"/>
  <c r="AC71" i="18"/>
  <c r="R72" i="18"/>
  <c r="S72" i="18"/>
  <c r="T72" i="18"/>
  <c r="U72" i="18"/>
  <c r="V72" i="18"/>
  <c r="W72" i="18"/>
  <c r="X72" i="18"/>
  <c r="Y72" i="18"/>
  <c r="Z72" i="18"/>
  <c r="AA72" i="18"/>
  <c r="AB72" i="18"/>
  <c r="AC72" i="18"/>
  <c r="R73" i="18"/>
  <c r="S73" i="18"/>
  <c r="T73" i="18"/>
  <c r="U73" i="18"/>
  <c r="V73" i="18"/>
  <c r="W73" i="18"/>
  <c r="X73" i="18"/>
  <c r="Y73" i="18"/>
  <c r="Z73" i="18"/>
  <c r="AA73" i="18"/>
  <c r="AB73" i="18"/>
  <c r="AC73" i="18"/>
  <c r="R74" i="18"/>
  <c r="S74" i="18"/>
  <c r="T74" i="18"/>
  <c r="U74" i="18"/>
  <c r="V74" i="18"/>
  <c r="W74" i="18"/>
  <c r="X74" i="18"/>
  <c r="Y74" i="18"/>
  <c r="Z74" i="18"/>
  <c r="AA74" i="18"/>
  <c r="AB74" i="18"/>
  <c r="AC74" i="18"/>
  <c r="R75" i="18"/>
  <c r="S75" i="18"/>
  <c r="T75" i="18"/>
  <c r="U75" i="18"/>
  <c r="V75" i="18"/>
  <c r="W75" i="18"/>
  <c r="X75" i="18"/>
  <c r="Y75" i="18"/>
  <c r="Z75" i="18"/>
  <c r="AA75" i="18"/>
  <c r="AB75" i="18"/>
  <c r="AC75" i="18"/>
  <c r="R76" i="18"/>
  <c r="S76" i="18"/>
  <c r="T76" i="18"/>
  <c r="U76" i="18"/>
  <c r="V76" i="18"/>
  <c r="W76" i="18"/>
  <c r="X76" i="18"/>
  <c r="Y76" i="18"/>
  <c r="Z76" i="18"/>
  <c r="AA76" i="18"/>
  <c r="AB76" i="18"/>
  <c r="AC76" i="18"/>
  <c r="R77" i="18"/>
  <c r="S77" i="18"/>
  <c r="T77" i="18"/>
  <c r="U77" i="18"/>
  <c r="V77" i="18"/>
  <c r="W77" i="18"/>
  <c r="X77" i="18"/>
  <c r="Y77" i="18"/>
  <c r="Z77" i="18"/>
  <c r="AA77" i="18"/>
  <c r="AB77" i="18"/>
  <c r="AC77" i="18"/>
  <c r="R78" i="18"/>
  <c r="S78" i="18"/>
  <c r="T78" i="18"/>
  <c r="U78" i="18"/>
  <c r="V78" i="18"/>
  <c r="W78" i="18"/>
  <c r="X78" i="18"/>
  <c r="Y78" i="18"/>
  <c r="Z78" i="18"/>
  <c r="AA78" i="18"/>
  <c r="AB78" i="18"/>
  <c r="AC78" i="18"/>
  <c r="R79" i="18"/>
  <c r="S79" i="18"/>
  <c r="T79" i="18"/>
  <c r="U79" i="18"/>
  <c r="V79" i="18"/>
  <c r="W79" i="18"/>
  <c r="X79" i="18"/>
  <c r="Y79" i="18"/>
  <c r="Z79" i="18"/>
  <c r="AA79" i="18"/>
  <c r="AB79" i="18"/>
  <c r="AC79" i="18"/>
  <c r="R80" i="18"/>
  <c r="S80" i="18"/>
  <c r="T80" i="18"/>
  <c r="U80" i="18"/>
  <c r="V80" i="18"/>
  <c r="W80" i="18"/>
  <c r="X80" i="18"/>
  <c r="Y80" i="18"/>
  <c r="Z80" i="18"/>
  <c r="AA80" i="18"/>
  <c r="AB80" i="18"/>
  <c r="AC80" i="18"/>
  <c r="R81" i="18"/>
  <c r="S81" i="18"/>
  <c r="T81" i="18"/>
  <c r="U81" i="18"/>
  <c r="V81" i="18"/>
  <c r="W81" i="18"/>
  <c r="X81" i="18"/>
  <c r="Y81" i="18"/>
  <c r="Z81" i="18"/>
  <c r="AA81" i="18"/>
  <c r="AB81" i="18"/>
  <c r="AC81" i="18"/>
  <c r="R82" i="18"/>
  <c r="S82" i="18"/>
  <c r="T82" i="18"/>
  <c r="U82" i="18"/>
  <c r="V82" i="18"/>
  <c r="W82" i="18"/>
  <c r="X82" i="18"/>
  <c r="Y82" i="18"/>
  <c r="Z82" i="18"/>
  <c r="AA82" i="18"/>
  <c r="AB82" i="18"/>
  <c r="AC82" i="18"/>
  <c r="R83" i="18"/>
  <c r="S83" i="18"/>
  <c r="T83" i="18"/>
  <c r="U83" i="18"/>
  <c r="V83" i="18"/>
  <c r="W83" i="18"/>
  <c r="X83" i="18"/>
  <c r="Y83" i="18"/>
  <c r="Z83" i="18"/>
  <c r="AA83" i="18"/>
  <c r="AB83" i="18"/>
  <c r="AC83" i="18"/>
  <c r="R84" i="18"/>
  <c r="S84" i="18"/>
  <c r="T84" i="18"/>
  <c r="U84" i="18"/>
  <c r="V84" i="18"/>
  <c r="W84" i="18"/>
  <c r="X84" i="18"/>
  <c r="Y84" i="18"/>
  <c r="Z84" i="18"/>
  <c r="AA84" i="18"/>
  <c r="AB84" i="18"/>
  <c r="AC84" i="18"/>
  <c r="R85" i="18"/>
  <c r="S85" i="18"/>
  <c r="T85" i="18"/>
  <c r="U85" i="18"/>
  <c r="V85" i="18"/>
  <c r="W85" i="18"/>
  <c r="X85" i="18"/>
  <c r="Y85" i="18"/>
  <c r="Z85" i="18"/>
  <c r="AA85" i="18"/>
  <c r="AB85" i="18"/>
  <c r="AC85" i="18"/>
  <c r="R86" i="18"/>
  <c r="S86" i="18"/>
  <c r="T86" i="18"/>
  <c r="U86" i="18"/>
  <c r="V86" i="18"/>
  <c r="W86" i="18"/>
  <c r="X86" i="18"/>
  <c r="Y86" i="18"/>
  <c r="Z86" i="18"/>
  <c r="AA86" i="18"/>
  <c r="AB86" i="18"/>
  <c r="AC86" i="18"/>
  <c r="R87" i="18"/>
  <c r="S87" i="18"/>
  <c r="T87" i="18"/>
  <c r="U87" i="18"/>
  <c r="V87" i="18"/>
  <c r="W87" i="18"/>
  <c r="X87" i="18"/>
  <c r="Y87" i="18"/>
  <c r="Z87" i="18"/>
  <c r="AA87" i="18"/>
  <c r="AB87" i="18"/>
  <c r="AC87" i="18"/>
  <c r="R88" i="18"/>
  <c r="S88" i="18"/>
  <c r="T88" i="18"/>
  <c r="U88" i="18"/>
  <c r="V88" i="18"/>
  <c r="W88" i="18"/>
  <c r="X88" i="18"/>
  <c r="Y88" i="18"/>
  <c r="Z88" i="18"/>
  <c r="AA88" i="18"/>
  <c r="AB88" i="18"/>
  <c r="AC88" i="18"/>
  <c r="R89" i="18"/>
  <c r="S89" i="18"/>
  <c r="T89" i="18"/>
  <c r="U89" i="18"/>
  <c r="V89" i="18"/>
  <c r="W89" i="18"/>
  <c r="X89" i="18"/>
  <c r="Y89" i="18"/>
  <c r="Z89" i="18"/>
  <c r="AA89" i="18"/>
  <c r="AB89" i="18"/>
  <c r="AC89" i="18"/>
  <c r="R90" i="18"/>
  <c r="S90" i="18"/>
  <c r="T90" i="18"/>
  <c r="U90" i="18"/>
  <c r="V90" i="18"/>
  <c r="W90" i="18"/>
  <c r="X90" i="18"/>
  <c r="Y90" i="18"/>
  <c r="Z90" i="18"/>
  <c r="AA90" i="18"/>
  <c r="AB90" i="18"/>
  <c r="AC90" i="18"/>
  <c r="R91" i="18"/>
  <c r="S91" i="18"/>
  <c r="T91" i="18"/>
  <c r="U91" i="18"/>
  <c r="V91" i="18"/>
  <c r="W91" i="18"/>
  <c r="X91" i="18"/>
  <c r="Y91" i="18"/>
  <c r="Z91" i="18"/>
  <c r="AA91" i="18"/>
  <c r="AB91" i="18"/>
  <c r="AC91" i="18"/>
  <c r="R92" i="18"/>
  <c r="S92" i="18"/>
  <c r="T92" i="18"/>
  <c r="U92" i="18"/>
  <c r="V92" i="18"/>
  <c r="W92" i="18"/>
  <c r="X92" i="18"/>
  <c r="Y92" i="18"/>
  <c r="Z92" i="18"/>
  <c r="AA92" i="18"/>
  <c r="AB92" i="18"/>
  <c r="AC92" i="18"/>
  <c r="R93" i="18"/>
  <c r="S93" i="18"/>
  <c r="T93" i="18"/>
  <c r="U93" i="18"/>
  <c r="V93" i="18"/>
  <c r="W93" i="18"/>
  <c r="X93" i="18"/>
  <c r="Y93" i="18"/>
  <c r="Z93" i="18"/>
  <c r="AA93" i="18"/>
  <c r="AB93" i="18"/>
  <c r="AC93" i="18"/>
  <c r="R94" i="18"/>
  <c r="S94" i="18"/>
  <c r="T94" i="18"/>
  <c r="U94" i="18"/>
  <c r="V94" i="18"/>
  <c r="W94" i="18"/>
  <c r="X94" i="18"/>
  <c r="Y94" i="18"/>
  <c r="Z94" i="18"/>
  <c r="AA94" i="18"/>
  <c r="AB94" i="18"/>
  <c r="AC94" i="18"/>
  <c r="R95" i="18"/>
  <c r="S95" i="18"/>
  <c r="T95" i="18"/>
  <c r="U95" i="18"/>
  <c r="V95" i="18"/>
  <c r="W95" i="18"/>
  <c r="X95" i="18"/>
  <c r="Y95" i="18"/>
  <c r="Z95" i="18"/>
  <c r="AA95" i="18"/>
  <c r="AB95" i="18"/>
  <c r="AC95" i="18"/>
  <c r="R96" i="18"/>
  <c r="S96" i="18"/>
  <c r="T96" i="18"/>
  <c r="U96" i="18"/>
  <c r="V96" i="18"/>
  <c r="W96" i="18"/>
  <c r="X96" i="18"/>
  <c r="Y96" i="18"/>
  <c r="Z96" i="18"/>
  <c r="AA96" i="18"/>
  <c r="AB96" i="18"/>
  <c r="AC96" i="18"/>
  <c r="R97" i="18"/>
  <c r="S97" i="18"/>
  <c r="T97" i="18"/>
  <c r="U97" i="18"/>
  <c r="V97" i="18"/>
  <c r="W97" i="18"/>
  <c r="X97" i="18"/>
  <c r="Y97" i="18"/>
  <c r="Z97" i="18"/>
  <c r="AA97" i="18"/>
  <c r="AB97" i="18"/>
  <c r="AC97" i="18"/>
  <c r="R98" i="18"/>
  <c r="S98" i="18"/>
  <c r="T98" i="18"/>
  <c r="U98" i="18"/>
  <c r="V98" i="18"/>
  <c r="W98" i="18"/>
  <c r="X98" i="18"/>
  <c r="Y98" i="18"/>
  <c r="Z98" i="18"/>
  <c r="AA98" i="18"/>
  <c r="AB98" i="18"/>
  <c r="AC98" i="18"/>
  <c r="R99" i="18"/>
  <c r="S99" i="18"/>
  <c r="T99" i="18"/>
  <c r="U99" i="18"/>
  <c r="V99" i="18"/>
  <c r="W99" i="18"/>
  <c r="X99" i="18"/>
  <c r="Y99" i="18"/>
  <c r="Z99" i="18"/>
  <c r="AA99" i="18"/>
  <c r="AB99" i="18"/>
  <c r="AC99" i="18"/>
  <c r="R100" i="18"/>
  <c r="S100" i="18"/>
  <c r="T100" i="18"/>
  <c r="U100" i="18"/>
  <c r="V100" i="18"/>
  <c r="W100" i="18"/>
  <c r="X100" i="18"/>
  <c r="Y100" i="18"/>
  <c r="Z100" i="18"/>
  <c r="AA100" i="18"/>
  <c r="AB100" i="18"/>
  <c r="AC100" i="18"/>
  <c r="R101" i="18"/>
  <c r="S101" i="18"/>
  <c r="T101" i="18"/>
  <c r="U101" i="18"/>
  <c r="V101" i="18"/>
  <c r="W101" i="18"/>
  <c r="X101" i="18"/>
  <c r="Y101" i="18"/>
  <c r="Z101" i="18"/>
  <c r="AA101" i="18"/>
  <c r="AB101" i="18"/>
  <c r="AC101" i="18"/>
  <c r="R102" i="18"/>
  <c r="S102" i="18"/>
  <c r="T102" i="18"/>
  <c r="U102" i="18"/>
  <c r="V102" i="18"/>
  <c r="W102" i="18"/>
  <c r="X102" i="18"/>
  <c r="Y102" i="18"/>
  <c r="Z102" i="18"/>
  <c r="AA102" i="18"/>
  <c r="AB102" i="18"/>
  <c r="AC102" i="18"/>
  <c r="R103" i="18"/>
  <c r="S103" i="18"/>
  <c r="T103" i="18"/>
  <c r="U103" i="18"/>
  <c r="V103" i="18"/>
  <c r="W103" i="18"/>
  <c r="X103" i="18"/>
  <c r="Y103" i="18"/>
  <c r="Z103" i="18"/>
  <c r="AA103" i="18"/>
  <c r="AB103" i="18"/>
  <c r="AC103" i="18"/>
  <c r="R104" i="18"/>
  <c r="S104" i="18"/>
  <c r="T104" i="18"/>
  <c r="U104" i="18"/>
  <c r="V104" i="18"/>
  <c r="W104" i="18"/>
  <c r="X104" i="18"/>
  <c r="Y104" i="18"/>
  <c r="Z104" i="18"/>
  <c r="AA104" i="18"/>
  <c r="AB104" i="18"/>
  <c r="AC104" i="18"/>
  <c r="R105" i="18"/>
  <c r="S105" i="18"/>
  <c r="T105" i="18"/>
  <c r="U105" i="18"/>
  <c r="V105" i="18"/>
  <c r="W105" i="18"/>
  <c r="X105" i="18"/>
  <c r="Y105" i="18"/>
  <c r="Z105" i="18"/>
  <c r="AA105" i="18"/>
  <c r="AB105" i="18"/>
  <c r="AC105" i="18"/>
  <c r="R106" i="18"/>
  <c r="S106" i="18"/>
  <c r="T106" i="18"/>
  <c r="U106" i="18"/>
  <c r="V106" i="18"/>
  <c r="W106" i="18"/>
  <c r="X106" i="18"/>
  <c r="Y106" i="18"/>
  <c r="Z106" i="18"/>
  <c r="AA106" i="18"/>
  <c r="AB106" i="18"/>
  <c r="AC106" i="18"/>
  <c r="R107" i="18"/>
  <c r="S107" i="18"/>
  <c r="T107" i="18"/>
  <c r="U107" i="18"/>
  <c r="V107" i="18"/>
  <c r="W107" i="18"/>
  <c r="X107" i="18"/>
  <c r="Y107" i="18"/>
  <c r="Z107" i="18"/>
  <c r="AA107" i="18"/>
  <c r="AB107" i="18"/>
  <c r="AC107" i="18"/>
  <c r="R108" i="18"/>
  <c r="S108" i="18"/>
  <c r="T108" i="18"/>
  <c r="U108" i="18"/>
  <c r="V108" i="18"/>
  <c r="W108" i="18"/>
  <c r="X108" i="18"/>
  <c r="Y108" i="18"/>
  <c r="Z108" i="18"/>
  <c r="AA108" i="18"/>
  <c r="AB108" i="18"/>
  <c r="AC108" i="18"/>
  <c r="R109" i="18"/>
  <c r="S109" i="18"/>
  <c r="T109" i="18"/>
  <c r="U109" i="18"/>
  <c r="V109" i="18"/>
  <c r="W109" i="18"/>
  <c r="X109" i="18"/>
  <c r="Y109" i="18"/>
  <c r="Z109" i="18"/>
  <c r="AA109" i="18"/>
  <c r="AB109" i="18"/>
  <c r="AC109" i="18"/>
  <c r="R110" i="18"/>
  <c r="S110" i="18"/>
  <c r="T110" i="18"/>
  <c r="U110" i="18"/>
  <c r="V110" i="18"/>
  <c r="W110" i="18"/>
  <c r="X110" i="18"/>
  <c r="Y110" i="18"/>
  <c r="Z110" i="18"/>
  <c r="AA110" i="18"/>
  <c r="AB110" i="18"/>
  <c r="AC110" i="18"/>
  <c r="R111" i="18"/>
  <c r="S111" i="18"/>
  <c r="T111" i="18"/>
  <c r="U111" i="18"/>
  <c r="V111" i="18"/>
  <c r="W111" i="18"/>
  <c r="X111" i="18"/>
  <c r="Y111" i="18"/>
  <c r="Z111" i="18"/>
  <c r="AA111" i="18"/>
  <c r="AB111" i="18"/>
  <c r="AC111" i="18"/>
  <c r="R112" i="18"/>
  <c r="S112" i="18"/>
  <c r="T112" i="18"/>
  <c r="U112" i="18"/>
  <c r="V112" i="18"/>
  <c r="W112" i="18"/>
  <c r="X112" i="18"/>
  <c r="Y112" i="18"/>
  <c r="Z112" i="18"/>
  <c r="AA112" i="18"/>
  <c r="AB112" i="18"/>
  <c r="AC112" i="18"/>
  <c r="R113" i="18"/>
  <c r="S113" i="18"/>
  <c r="T113" i="18"/>
  <c r="U113" i="18"/>
  <c r="V113" i="18"/>
  <c r="W113" i="18"/>
  <c r="X113" i="18"/>
  <c r="Y113" i="18"/>
  <c r="Z113" i="18"/>
  <c r="AA113" i="18"/>
  <c r="AB113" i="18"/>
  <c r="AC113" i="18"/>
  <c r="R114" i="18"/>
  <c r="S114" i="18"/>
  <c r="T114" i="18"/>
  <c r="U114" i="18"/>
  <c r="V114" i="18"/>
  <c r="W114" i="18"/>
  <c r="X114" i="18"/>
  <c r="Y114" i="18"/>
  <c r="Z114" i="18"/>
  <c r="AA114" i="18"/>
  <c r="AB114" i="18"/>
  <c r="AC114" i="18"/>
  <c r="R115" i="18"/>
  <c r="S115" i="18"/>
  <c r="T115" i="18"/>
  <c r="U115" i="18"/>
  <c r="V115" i="18"/>
  <c r="W115" i="18"/>
  <c r="X115" i="18"/>
  <c r="Y115" i="18"/>
  <c r="Z115" i="18"/>
  <c r="AA115" i="18"/>
  <c r="AB115" i="18"/>
  <c r="AC115" i="18"/>
  <c r="R116" i="18"/>
  <c r="S116" i="18"/>
  <c r="T116" i="18"/>
  <c r="U116" i="18"/>
  <c r="V116" i="18"/>
  <c r="W116" i="18"/>
  <c r="X116" i="18"/>
  <c r="Y116" i="18"/>
  <c r="Z116" i="18"/>
  <c r="AA116" i="18"/>
  <c r="AB116" i="18"/>
  <c r="AC116" i="18"/>
  <c r="R117" i="18"/>
  <c r="S117" i="18"/>
  <c r="T117" i="18"/>
  <c r="U117" i="18"/>
  <c r="V117" i="18"/>
  <c r="W117" i="18"/>
  <c r="X117" i="18"/>
  <c r="Y117" i="18"/>
  <c r="Z117" i="18"/>
  <c r="AA117" i="18"/>
  <c r="AB117" i="18"/>
  <c r="AC117" i="18"/>
  <c r="R118" i="18"/>
  <c r="S118" i="18"/>
  <c r="T118" i="18"/>
  <c r="U118" i="18"/>
  <c r="V118" i="18"/>
  <c r="W118" i="18"/>
  <c r="X118" i="18"/>
  <c r="Y118" i="18"/>
  <c r="Z118" i="18"/>
  <c r="AA118" i="18"/>
  <c r="AB118" i="18"/>
  <c r="AC118" i="18"/>
  <c r="R119" i="18"/>
  <c r="S119" i="18"/>
  <c r="T119" i="18"/>
  <c r="U119" i="18"/>
  <c r="V119" i="18"/>
  <c r="W119" i="18"/>
  <c r="X119" i="18"/>
  <c r="Y119" i="18"/>
  <c r="Z119" i="18"/>
  <c r="AA119" i="18"/>
  <c r="AB119" i="18"/>
  <c r="AC119" i="18"/>
  <c r="R120" i="18"/>
  <c r="S120" i="18"/>
  <c r="T120" i="18"/>
  <c r="U120" i="18"/>
  <c r="V120" i="18"/>
  <c r="W120" i="18"/>
  <c r="X120" i="18"/>
  <c r="Y120" i="18"/>
  <c r="Z120" i="18"/>
  <c r="AA120" i="18"/>
  <c r="AB120" i="18"/>
  <c r="AC120" i="18"/>
  <c r="R121" i="18"/>
  <c r="S121" i="18"/>
  <c r="T121" i="18"/>
  <c r="U121" i="18"/>
  <c r="V121" i="18"/>
  <c r="W121" i="18"/>
  <c r="X121" i="18"/>
  <c r="Y121" i="18"/>
  <c r="Z121" i="18"/>
  <c r="AA121" i="18"/>
  <c r="AB121" i="18"/>
  <c r="AC121" i="18"/>
  <c r="R122" i="18"/>
  <c r="S122" i="18"/>
  <c r="T122" i="18"/>
  <c r="U122" i="18"/>
  <c r="V122" i="18"/>
  <c r="W122" i="18"/>
  <c r="X122" i="18"/>
  <c r="Y122" i="18"/>
  <c r="Z122" i="18"/>
  <c r="AA122" i="18"/>
  <c r="AB122" i="18"/>
  <c r="AC122" i="18"/>
  <c r="R123" i="18"/>
  <c r="S123" i="18"/>
  <c r="T123" i="18"/>
  <c r="U123" i="18"/>
  <c r="V123" i="18"/>
  <c r="W123" i="18"/>
  <c r="X123" i="18"/>
  <c r="Y123" i="18"/>
  <c r="Z123" i="18"/>
  <c r="AA123" i="18"/>
  <c r="AB123" i="18"/>
  <c r="AC123" i="18"/>
  <c r="R124" i="18"/>
  <c r="S124" i="18"/>
  <c r="T124" i="18"/>
  <c r="U124" i="18"/>
  <c r="V124" i="18"/>
  <c r="W124" i="18"/>
  <c r="X124" i="18"/>
  <c r="Y124" i="18"/>
  <c r="Z124" i="18"/>
  <c r="AA124" i="18"/>
  <c r="AB124" i="18"/>
  <c r="AC124" i="18"/>
  <c r="R125" i="18"/>
  <c r="S125" i="18"/>
  <c r="T125" i="18"/>
  <c r="U125" i="18"/>
  <c r="V125" i="18"/>
  <c r="W125" i="18"/>
  <c r="X125" i="18"/>
  <c r="Y125" i="18"/>
  <c r="Z125" i="18"/>
  <c r="AA125" i="18"/>
  <c r="AB125" i="18"/>
  <c r="AC125" i="18"/>
  <c r="R126" i="18"/>
  <c r="S126" i="18"/>
  <c r="T126" i="18"/>
  <c r="U126" i="18"/>
  <c r="V126" i="18"/>
  <c r="W126" i="18"/>
  <c r="X126" i="18"/>
  <c r="Y126" i="18"/>
  <c r="Z126" i="18"/>
  <c r="AA126" i="18"/>
  <c r="AB126" i="18"/>
  <c r="AC126" i="18"/>
  <c r="R127" i="18"/>
  <c r="S127" i="18"/>
  <c r="T127" i="18"/>
  <c r="U127" i="18"/>
  <c r="V127" i="18"/>
  <c r="W127" i="18"/>
  <c r="X127" i="18"/>
  <c r="Y127" i="18"/>
  <c r="Z127" i="18"/>
  <c r="AA127" i="18"/>
  <c r="AB127" i="18"/>
  <c r="AC127" i="18"/>
  <c r="R128" i="18"/>
  <c r="S128" i="18"/>
  <c r="T128" i="18"/>
  <c r="U128" i="18"/>
  <c r="V128" i="18"/>
  <c r="W128" i="18"/>
  <c r="X128" i="18"/>
  <c r="Y128" i="18"/>
  <c r="Z128" i="18"/>
  <c r="AA128" i="18"/>
  <c r="AB128" i="18"/>
  <c r="AC128" i="18"/>
  <c r="R129" i="18"/>
  <c r="S129" i="18"/>
  <c r="T129" i="18"/>
  <c r="U129" i="18"/>
  <c r="V129" i="18"/>
  <c r="W129" i="18"/>
  <c r="X129" i="18"/>
  <c r="Y129" i="18"/>
  <c r="Z129" i="18"/>
  <c r="AA129" i="18"/>
  <c r="AB129" i="18"/>
  <c r="AC129" i="18"/>
  <c r="R130" i="18"/>
  <c r="S130" i="18"/>
  <c r="T130" i="18"/>
  <c r="U130" i="18"/>
  <c r="V130" i="18"/>
  <c r="W130" i="18"/>
  <c r="X130" i="18"/>
  <c r="Y130" i="18"/>
  <c r="Z130" i="18"/>
  <c r="AA130" i="18"/>
  <c r="AB130" i="18"/>
  <c r="AC130" i="18"/>
  <c r="R131" i="18"/>
  <c r="S131" i="18"/>
  <c r="T131" i="18"/>
  <c r="U131" i="18"/>
  <c r="V131" i="18"/>
  <c r="W131" i="18"/>
  <c r="X131" i="18"/>
  <c r="Y131" i="18"/>
  <c r="Z131" i="18"/>
  <c r="AA131" i="18"/>
  <c r="AB131" i="18"/>
  <c r="AC131" i="18"/>
  <c r="R132" i="18"/>
  <c r="S132" i="18"/>
  <c r="T132" i="18"/>
  <c r="U132" i="18"/>
  <c r="V132" i="18"/>
  <c r="W132" i="18"/>
  <c r="X132" i="18"/>
  <c r="Y132" i="18"/>
  <c r="Z132" i="18"/>
  <c r="AA132" i="18"/>
  <c r="AB132" i="18"/>
  <c r="AC132" i="18"/>
  <c r="R133" i="18"/>
  <c r="S133" i="18"/>
  <c r="T133" i="18"/>
  <c r="U133" i="18"/>
  <c r="V133" i="18"/>
  <c r="W133" i="18"/>
  <c r="X133" i="18"/>
  <c r="Y133" i="18"/>
  <c r="Z133" i="18"/>
  <c r="AA133" i="18"/>
  <c r="AB133" i="18"/>
  <c r="AC133" i="18"/>
  <c r="R134" i="18"/>
  <c r="S134" i="18"/>
  <c r="T134" i="18"/>
  <c r="U134" i="18"/>
  <c r="V134" i="18"/>
  <c r="W134" i="18"/>
  <c r="X134" i="18"/>
  <c r="Y134" i="18"/>
  <c r="Z134" i="18"/>
  <c r="AA134" i="18"/>
  <c r="AB134" i="18"/>
  <c r="AC134" i="18"/>
  <c r="R135" i="18"/>
  <c r="S135" i="18"/>
  <c r="T135" i="18"/>
  <c r="U135" i="18"/>
  <c r="V135" i="18"/>
  <c r="W135" i="18"/>
  <c r="X135" i="18"/>
  <c r="Y135" i="18"/>
  <c r="Z135" i="18"/>
  <c r="AA135" i="18"/>
  <c r="AB135" i="18"/>
  <c r="AC135" i="18"/>
  <c r="R136" i="18"/>
  <c r="S136" i="18"/>
  <c r="T136" i="18"/>
  <c r="U136" i="18"/>
  <c r="V136" i="18"/>
  <c r="W136" i="18"/>
  <c r="X136" i="18"/>
  <c r="Y136" i="18"/>
  <c r="Z136" i="18"/>
  <c r="AA136" i="18"/>
  <c r="AB136" i="18"/>
  <c r="AC136" i="18"/>
  <c r="R137" i="18"/>
  <c r="S137" i="18"/>
  <c r="T137" i="18"/>
  <c r="U137" i="18"/>
  <c r="V137" i="18"/>
  <c r="W137" i="18"/>
  <c r="X137" i="18"/>
  <c r="Y137" i="18"/>
  <c r="Z137" i="18"/>
  <c r="AA137" i="18"/>
  <c r="AB137" i="18"/>
  <c r="AC137" i="18"/>
  <c r="R138" i="18"/>
  <c r="S138" i="18"/>
  <c r="T138" i="18"/>
  <c r="U138" i="18"/>
  <c r="V138" i="18"/>
  <c r="W138" i="18"/>
  <c r="X138" i="18"/>
  <c r="Y138" i="18"/>
  <c r="Z138" i="18"/>
  <c r="AA138" i="18"/>
  <c r="AB138" i="18"/>
  <c r="AC138" i="18"/>
  <c r="R139" i="18"/>
  <c r="S139" i="18"/>
  <c r="T139" i="18"/>
  <c r="U139" i="18"/>
  <c r="V139" i="18"/>
  <c r="W139" i="18"/>
  <c r="X139" i="18"/>
  <c r="Y139" i="18"/>
  <c r="Z139" i="18"/>
  <c r="AA139" i="18"/>
  <c r="AB139" i="18"/>
  <c r="AC139" i="18"/>
  <c r="R140" i="18"/>
  <c r="S140" i="18"/>
  <c r="T140" i="18"/>
  <c r="U140" i="18"/>
  <c r="V140" i="18"/>
  <c r="W140" i="18"/>
  <c r="X140" i="18"/>
  <c r="Y140" i="18"/>
  <c r="Z140" i="18"/>
  <c r="AA140" i="18"/>
  <c r="AB140" i="18"/>
  <c r="AC140" i="18"/>
  <c r="R141" i="18"/>
  <c r="S141" i="18"/>
  <c r="T141" i="18"/>
  <c r="U141" i="18"/>
  <c r="V141" i="18"/>
  <c r="W141" i="18"/>
  <c r="X141" i="18"/>
  <c r="Y141" i="18"/>
  <c r="Z141" i="18"/>
  <c r="AA141" i="18"/>
  <c r="AB141" i="18"/>
  <c r="AC141" i="18"/>
  <c r="R142" i="18"/>
  <c r="S142" i="18"/>
  <c r="T142" i="18"/>
  <c r="U142" i="18"/>
  <c r="V142" i="18"/>
  <c r="W142" i="18"/>
  <c r="X142" i="18"/>
  <c r="Y142" i="18"/>
  <c r="Z142" i="18"/>
  <c r="AA142" i="18"/>
  <c r="AB142" i="18"/>
  <c r="AC142" i="18"/>
  <c r="R143" i="18"/>
  <c r="S143" i="18"/>
  <c r="T143" i="18"/>
  <c r="U143" i="18"/>
  <c r="V143" i="18"/>
  <c r="W143" i="18"/>
  <c r="X143" i="18"/>
  <c r="Y143" i="18"/>
  <c r="Z143" i="18"/>
  <c r="AA143" i="18"/>
  <c r="AB143" i="18"/>
  <c r="AC143" i="18"/>
  <c r="R144" i="18"/>
  <c r="S144" i="18"/>
  <c r="T144" i="18"/>
  <c r="U144" i="18"/>
  <c r="V144" i="18"/>
  <c r="W144" i="18"/>
  <c r="X144" i="18"/>
  <c r="Y144" i="18"/>
  <c r="Z144" i="18"/>
  <c r="AA144" i="18"/>
  <c r="AB144" i="18"/>
  <c r="AC144" i="18"/>
  <c r="R145" i="18"/>
  <c r="S145" i="18"/>
  <c r="T145" i="18"/>
  <c r="U145" i="18"/>
  <c r="V145" i="18"/>
  <c r="W145" i="18"/>
  <c r="X145" i="18"/>
  <c r="Y145" i="18"/>
  <c r="Z145" i="18"/>
  <c r="AA145" i="18"/>
  <c r="AB145" i="18"/>
  <c r="AC145" i="18"/>
  <c r="R146" i="18"/>
  <c r="S146" i="18"/>
  <c r="T146" i="18"/>
  <c r="U146" i="18"/>
  <c r="V146" i="18"/>
  <c r="W146" i="18"/>
  <c r="X146" i="18"/>
  <c r="Y146" i="18"/>
  <c r="Z146" i="18"/>
  <c r="AA146" i="18"/>
  <c r="AB146" i="18"/>
  <c r="AC146" i="18"/>
  <c r="R147" i="18"/>
  <c r="S147" i="18"/>
  <c r="T147" i="18"/>
  <c r="U147" i="18"/>
  <c r="V147" i="18"/>
  <c r="W147" i="18"/>
  <c r="X147" i="18"/>
  <c r="Y147" i="18"/>
  <c r="Z147" i="18"/>
  <c r="AA147" i="18"/>
  <c r="AB147" i="18"/>
  <c r="AC147" i="18"/>
  <c r="R148" i="18"/>
  <c r="S148" i="18"/>
  <c r="T148" i="18"/>
  <c r="U148" i="18"/>
  <c r="V148" i="18"/>
  <c r="W148" i="18"/>
  <c r="X148" i="18"/>
  <c r="Y148" i="18"/>
  <c r="Z148" i="18"/>
  <c r="AA148" i="18"/>
  <c r="AB148" i="18"/>
  <c r="AC148" i="18"/>
  <c r="R149" i="18"/>
  <c r="S149" i="18"/>
  <c r="T149" i="18"/>
  <c r="U149" i="18"/>
  <c r="V149" i="18"/>
  <c r="W149" i="18"/>
  <c r="X149" i="18"/>
  <c r="Y149" i="18"/>
  <c r="Z149" i="18"/>
  <c r="AA149" i="18"/>
  <c r="AB149" i="18"/>
  <c r="AC149" i="18"/>
  <c r="R150" i="18"/>
  <c r="S150" i="18"/>
  <c r="T150" i="18"/>
  <c r="U150" i="18"/>
  <c r="V150" i="18"/>
  <c r="W150" i="18"/>
  <c r="X150" i="18"/>
  <c r="Y150" i="18"/>
  <c r="Z150" i="18"/>
  <c r="AA150" i="18"/>
  <c r="AB150" i="18"/>
  <c r="AC150" i="18"/>
  <c r="R151" i="18"/>
  <c r="S151" i="18"/>
  <c r="T151" i="18"/>
  <c r="U151" i="18"/>
  <c r="V151" i="18"/>
  <c r="W151" i="18"/>
  <c r="X151" i="18"/>
  <c r="Y151" i="18"/>
  <c r="Z151" i="18"/>
  <c r="AA151" i="18"/>
  <c r="AB151" i="18"/>
  <c r="AC151" i="18"/>
  <c r="R152" i="18"/>
  <c r="S152" i="18"/>
  <c r="T152" i="18"/>
  <c r="U152" i="18"/>
  <c r="V152" i="18"/>
  <c r="W152" i="18"/>
  <c r="X152" i="18"/>
  <c r="Y152" i="18"/>
  <c r="Z152" i="18"/>
  <c r="AA152" i="18"/>
  <c r="AB152" i="18"/>
  <c r="AC152" i="18"/>
  <c r="R153" i="18"/>
  <c r="S153" i="18"/>
  <c r="T153" i="18"/>
  <c r="U153" i="18"/>
  <c r="V153" i="18"/>
  <c r="W153" i="18"/>
  <c r="X153" i="18"/>
  <c r="Y153" i="18"/>
  <c r="Z153" i="18"/>
  <c r="AA153" i="18"/>
  <c r="AB153" i="18"/>
  <c r="AC153" i="18"/>
  <c r="R154" i="18"/>
  <c r="S154" i="18"/>
  <c r="T154" i="18"/>
  <c r="U154" i="18"/>
  <c r="V154" i="18"/>
  <c r="W154" i="18"/>
  <c r="X154" i="18"/>
  <c r="Y154" i="18"/>
  <c r="Z154" i="18"/>
  <c r="AA154" i="18"/>
  <c r="AB154" i="18"/>
  <c r="AC154" i="18"/>
  <c r="R155" i="18"/>
  <c r="S155" i="18"/>
  <c r="T155" i="18"/>
  <c r="U155" i="18"/>
  <c r="V155" i="18"/>
  <c r="W155" i="18"/>
  <c r="X155" i="18"/>
  <c r="Y155" i="18"/>
  <c r="Z155" i="18"/>
  <c r="AA155" i="18"/>
  <c r="AB155" i="18"/>
  <c r="AC155" i="18"/>
  <c r="R156" i="18"/>
  <c r="S156" i="18"/>
  <c r="T156" i="18"/>
  <c r="U156" i="18"/>
  <c r="V156" i="18"/>
  <c r="W156" i="18"/>
  <c r="X156" i="18"/>
  <c r="Y156" i="18"/>
  <c r="Z156" i="18"/>
  <c r="AA156" i="18"/>
  <c r="AB156" i="18"/>
  <c r="AC156" i="18"/>
  <c r="R157" i="18"/>
  <c r="S157" i="18"/>
  <c r="T157" i="18"/>
  <c r="U157" i="18"/>
  <c r="V157" i="18"/>
  <c r="W157" i="18"/>
  <c r="X157" i="18"/>
  <c r="Y157" i="18"/>
  <c r="Z157" i="18"/>
  <c r="AA157" i="18"/>
  <c r="AB157" i="18"/>
  <c r="AC157" i="18"/>
  <c r="R158" i="18"/>
  <c r="S158" i="18"/>
  <c r="T158" i="18"/>
  <c r="U158" i="18"/>
  <c r="V158" i="18"/>
  <c r="W158" i="18"/>
  <c r="X158" i="18"/>
  <c r="Y158" i="18"/>
  <c r="Z158" i="18"/>
  <c r="AA158" i="18"/>
  <c r="AB158" i="18"/>
  <c r="AC158" i="18"/>
  <c r="R159" i="18"/>
  <c r="S159" i="18"/>
  <c r="T159" i="18"/>
  <c r="U159" i="18"/>
  <c r="V159" i="18"/>
  <c r="W159" i="18"/>
  <c r="X159" i="18"/>
  <c r="Y159" i="18"/>
  <c r="Z159" i="18"/>
  <c r="AA159" i="18"/>
  <c r="AB159" i="18"/>
  <c r="AC159" i="18"/>
  <c r="R160" i="18"/>
  <c r="S160" i="18"/>
  <c r="T160" i="18"/>
  <c r="U160" i="18"/>
  <c r="V160" i="18"/>
  <c r="W160" i="18"/>
  <c r="X160" i="18"/>
  <c r="Y160" i="18"/>
  <c r="Z160" i="18"/>
  <c r="AA160" i="18"/>
  <c r="AB160" i="18"/>
  <c r="AC160" i="18"/>
  <c r="R161" i="18"/>
  <c r="S161" i="18"/>
  <c r="T161" i="18"/>
  <c r="U161" i="18"/>
  <c r="V161" i="18"/>
  <c r="W161" i="18"/>
  <c r="X161" i="18"/>
  <c r="Y161" i="18"/>
  <c r="Z161" i="18"/>
  <c r="AA161" i="18"/>
  <c r="AB161" i="18"/>
  <c r="AC161" i="18"/>
  <c r="R162" i="18"/>
  <c r="S162" i="18"/>
  <c r="T162" i="18"/>
  <c r="U162" i="18"/>
  <c r="V162" i="18"/>
  <c r="W162" i="18"/>
  <c r="X162" i="18"/>
  <c r="Y162" i="18"/>
  <c r="Z162" i="18"/>
  <c r="AA162" i="18"/>
  <c r="AB162" i="18"/>
  <c r="AC162" i="18"/>
  <c r="R163" i="18"/>
  <c r="S163" i="18"/>
  <c r="T163" i="18"/>
  <c r="U163" i="18"/>
  <c r="V163" i="18"/>
  <c r="W163" i="18"/>
  <c r="X163" i="18"/>
  <c r="Y163" i="18"/>
  <c r="Z163" i="18"/>
  <c r="AA163" i="18"/>
  <c r="AB163" i="18"/>
  <c r="AC163" i="18"/>
  <c r="R164" i="18"/>
  <c r="S164" i="18"/>
  <c r="T164" i="18"/>
  <c r="U164" i="18"/>
  <c r="V164" i="18"/>
  <c r="W164" i="18"/>
  <c r="X164" i="18"/>
  <c r="Y164" i="18"/>
  <c r="Z164" i="18"/>
  <c r="AA164" i="18"/>
  <c r="AB164" i="18"/>
  <c r="AC164" i="18"/>
  <c r="R165" i="18"/>
  <c r="S165" i="18"/>
  <c r="T165" i="18"/>
  <c r="U165" i="18"/>
  <c r="V165" i="18"/>
  <c r="W165" i="18"/>
  <c r="X165" i="18"/>
  <c r="Y165" i="18"/>
  <c r="Z165" i="18"/>
  <c r="AA165" i="18"/>
  <c r="AB165" i="18"/>
  <c r="AC165" i="18"/>
  <c r="R166" i="18"/>
  <c r="S166" i="18"/>
  <c r="T166" i="18"/>
  <c r="U166" i="18"/>
  <c r="V166" i="18"/>
  <c r="W166" i="18"/>
  <c r="X166" i="18"/>
  <c r="Y166" i="18"/>
  <c r="Z166" i="18"/>
  <c r="AA166" i="18"/>
  <c r="AB166" i="18"/>
  <c r="AC166" i="18"/>
  <c r="L16" i="29"/>
  <c r="E39" i="16"/>
  <c r="E42" i="17"/>
  <c r="E30" i="16" l="1" a="1"/>
  <c r="E30" i="16" s="1"/>
  <c r="E31" i="16" a="1"/>
  <c r="E31" i="16" s="1"/>
  <c r="E32" i="16" a="1"/>
  <c r="E32" i="16" s="1"/>
  <c r="E33" i="16" a="1"/>
  <c r="E33" i="16" s="1"/>
  <c r="E29" i="16" a="1"/>
  <c r="E29" i="16" s="1"/>
  <c r="E34" i="17" a="1"/>
  <c r="E34" i="17" s="1"/>
  <c r="E35" i="17" a="1"/>
  <c r="E35" i="17" s="1"/>
  <c r="E36" i="17" a="1"/>
  <c r="E36" i="17" s="1"/>
  <c r="E33" i="17" a="1"/>
  <c r="E33" i="17" s="1"/>
  <c r="E1236" i="29"/>
  <c r="E1254" i="29"/>
  <c r="E1218" i="29"/>
  <c r="E1200" i="29"/>
  <c r="E1182" i="29"/>
  <c r="E1164" i="29"/>
  <c r="E1146" i="29"/>
  <c r="E39" i="17" s="1" a="1"/>
  <c r="E39" i="17" s="1"/>
  <c r="E1128" i="29"/>
  <c r="E1110" i="29"/>
  <c r="E1074" i="29"/>
  <c r="E1253" i="29"/>
  <c r="E1235" i="29"/>
  <c r="E1217" i="29"/>
  <c r="E1199" i="29"/>
  <c r="E1181" i="29"/>
  <c r="E1163" i="29"/>
  <c r="E1145" i="29"/>
  <c r="E38" i="17" s="1" a="1"/>
  <c r="E38" i="17" s="1"/>
  <c r="E1127" i="29"/>
  <c r="E1109" i="29"/>
  <c r="E1073" i="29"/>
  <c r="E1015" i="29"/>
  <c r="E993" i="29"/>
  <c r="E971" i="29"/>
  <c r="E949" i="29"/>
  <c r="E927" i="29"/>
  <c r="E905" i="29"/>
  <c r="E883" i="29"/>
  <c r="E861" i="29"/>
  <c r="E839" i="29"/>
  <c r="E817" i="29"/>
  <c r="E795" i="29"/>
  <c r="E773" i="29"/>
  <c r="E751" i="29"/>
  <c r="E729" i="29"/>
  <c r="E707" i="29"/>
  <c r="E685" i="29"/>
  <c r="E663" i="29"/>
  <c r="E641" i="29"/>
  <c r="E619" i="29"/>
  <c r="E597" i="29"/>
  <c r="E575" i="29"/>
  <c r="E553" i="29"/>
  <c r="E531" i="29"/>
  <c r="E509" i="29"/>
  <c r="E487" i="29"/>
  <c r="E465" i="29"/>
  <c r="E443" i="29"/>
  <c r="E421" i="29"/>
  <c r="E399" i="29"/>
  <c r="E377" i="29"/>
  <c r="E355" i="29"/>
  <c r="E333" i="29"/>
  <c r="E311" i="29"/>
  <c r="E289" i="29"/>
  <c r="E267" i="29"/>
  <c r="E245" i="29"/>
  <c r="E223" i="29"/>
  <c r="E201" i="29"/>
  <c r="E179" i="29"/>
  <c r="E157" i="29"/>
  <c r="E135" i="29"/>
  <c r="E113" i="29"/>
  <c r="E91" i="29"/>
  <c r="E69" i="29"/>
  <c r="E47" i="29"/>
  <c r="E25" i="29"/>
  <c r="E1014" i="29"/>
  <c r="E992" i="29"/>
  <c r="E970" i="29"/>
  <c r="E948" i="29"/>
  <c r="E926" i="29"/>
  <c r="E904" i="29"/>
  <c r="E882" i="29"/>
  <c r="E860" i="29"/>
  <c r="E838" i="29"/>
  <c r="E816" i="29"/>
  <c r="E794" i="29"/>
  <c r="E772" i="29"/>
  <c r="E750" i="29"/>
  <c r="E728" i="29"/>
  <c r="E706" i="29"/>
  <c r="E684" i="29"/>
  <c r="E662" i="29"/>
  <c r="E640" i="29"/>
  <c r="E618" i="29"/>
  <c r="E596" i="29"/>
  <c r="E574" i="29"/>
  <c r="E552" i="29"/>
  <c r="E530" i="29"/>
  <c r="E508" i="29"/>
  <c r="E486" i="29"/>
  <c r="E464" i="29"/>
  <c r="E442" i="29"/>
  <c r="E420" i="29"/>
  <c r="E398" i="29"/>
  <c r="E376" i="29"/>
  <c r="E354" i="29"/>
  <c r="E332" i="29"/>
  <c r="E310" i="29"/>
  <c r="E288" i="29"/>
  <c r="E266" i="29"/>
  <c r="E244" i="29"/>
  <c r="E222" i="29"/>
  <c r="E200" i="29"/>
  <c r="E178" i="29"/>
  <c r="E156" i="29"/>
  <c r="E134" i="29"/>
  <c r="E112" i="29"/>
  <c r="E90" i="29"/>
  <c r="E68" i="29"/>
  <c r="E35" i="16" s="1" a="1"/>
  <c r="E35" i="16" s="1"/>
  <c r="E46" i="29"/>
  <c r="E24" i="29"/>
  <c r="R1255" i="29"/>
  <c r="K1265" i="29" s="1"/>
  <c r="R1237" i="29"/>
  <c r="G1247" i="29" s="1"/>
  <c r="R1219" i="29"/>
  <c r="L1229" i="29" s="1"/>
  <c r="R1201" i="29"/>
  <c r="R1183" i="29"/>
  <c r="R1165" i="29"/>
  <c r="R1147" i="29"/>
  <c r="R1129" i="29"/>
  <c r="R1093" i="29"/>
  <c r="R1075" i="29"/>
  <c r="M1085" i="29" s="1"/>
  <c r="R1057" i="29"/>
  <c r="R1039" i="29"/>
  <c r="I1047" i="29" s="1"/>
  <c r="G1263" i="29"/>
  <c r="M1155" i="29"/>
  <c r="I1065" i="29"/>
  <c r="P1257" i="29"/>
  <c r="O1257" i="29"/>
  <c r="N1257" i="29"/>
  <c r="M1257" i="29"/>
  <c r="L1257" i="29"/>
  <c r="K1257" i="29"/>
  <c r="J1257" i="29"/>
  <c r="I1257" i="29"/>
  <c r="H1257" i="29"/>
  <c r="G1257" i="29"/>
  <c r="F1257" i="29"/>
  <c r="P1239" i="29"/>
  <c r="O1239" i="29"/>
  <c r="N1239" i="29"/>
  <c r="M1239" i="29"/>
  <c r="L1239" i="29"/>
  <c r="K1239" i="29"/>
  <c r="J1239" i="29"/>
  <c r="I1239" i="29"/>
  <c r="H1239" i="29"/>
  <c r="G1239" i="29"/>
  <c r="F1239" i="29"/>
  <c r="E1239" i="29"/>
  <c r="P1221" i="29"/>
  <c r="O1221" i="29"/>
  <c r="N1221" i="29"/>
  <c r="M1221" i="29"/>
  <c r="L1221" i="29"/>
  <c r="K1221" i="29"/>
  <c r="J1221" i="29"/>
  <c r="I1221" i="29"/>
  <c r="H1221" i="29"/>
  <c r="G1221" i="29"/>
  <c r="F1221" i="29"/>
  <c r="E1221" i="29"/>
  <c r="P1203" i="29"/>
  <c r="O1203" i="29"/>
  <c r="N1203" i="29"/>
  <c r="M1203" i="29"/>
  <c r="L1203" i="29"/>
  <c r="K1203" i="29"/>
  <c r="J1203" i="29"/>
  <c r="I1203" i="29"/>
  <c r="H1203" i="29"/>
  <c r="G1203" i="29"/>
  <c r="F1203" i="29"/>
  <c r="E1203" i="29"/>
  <c r="P1185" i="29"/>
  <c r="O1185" i="29"/>
  <c r="N1185" i="29"/>
  <c r="M1185" i="29"/>
  <c r="L1185" i="29"/>
  <c r="K1185" i="29"/>
  <c r="J1185" i="29"/>
  <c r="I1185" i="29"/>
  <c r="H1185" i="29"/>
  <c r="G1185" i="29"/>
  <c r="F1185" i="29"/>
  <c r="E1185" i="29"/>
  <c r="P1167" i="29"/>
  <c r="O1167" i="29"/>
  <c r="N1167" i="29"/>
  <c r="M1167" i="29"/>
  <c r="L1167" i="29"/>
  <c r="K1167" i="29"/>
  <c r="J1167" i="29"/>
  <c r="I1167" i="29"/>
  <c r="H1167" i="29"/>
  <c r="G1167" i="29"/>
  <c r="F1167" i="29"/>
  <c r="E1167" i="29"/>
  <c r="P1149" i="29"/>
  <c r="O1149" i="29"/>
  <c r="N1149" i="29"/>
  <c r="M1149" i="29"/>
  <c r="L1149" i="29"/>
  <c r="K1149" i="29"/>
  <c r="J1149" i="29"/>
  <c r="I1149" i="29"/>
  <c r="H1149" i="29"/>
  <c r="G1149" i="29"/>
  <c r="F1149" i="29"/>
  <c r="E1149" i="29"/>
  <c r="P1131" i="29"/>
  <c r="O1131" i="29"/>
  <c r="N1131" i="29"/>
  <c r="M1131" i="29"/>
  <c r="L1131" i="29"/>
  <c r="K1131" i="29"/>
  <c r="J1131" i="29"/>
  <c r="I1131" i="29"/>
  <c r="H1131" i="29"/>
  <c r="G1131" i="29"/>
  <c r="F1131" i="29"/>
  <c r="E1131" i="29"/>
  <c r="P1113" i="29"/>
  <c r="O1113" i="29"/>
  <c r="N1113" i="29"/>
  <c r="M1113" i="29"/>
  <c r="L1113" i="29"/>
  <c r="K1113" i="29"/>
  <c r="J1113" i="29"/>
  <c r="I1113" i="29"/>
  <c r="H1113" i="29"/>
  <c r="G1113" i="29"/>
  <c r="F1113" i="29"/>
  <c r="E1113" i="29"/>
  <c r="P1095" i="29"/>
  <c r="O1095" i="29"/>
  <c r="N1095" i="29"/>
  <c r="M1095" i="29"/>
  <c r="L1095" i="29"/>
  <c r="K1095" i="29"/>
  <c r="J1095" i="29"/>
  <c r="I1095" i="29"/>
  <c r="H1095" i="29"/>
  <c r="G1095" i="29"/>
  <c r="F1095" i="29"/>
  <c r="P1077" i="29"/>
  <c r="O1077" i="29"/>
  <c r="N1077" i="29"/>
  <c r="M1077" i="29"/>
  <c r="L1077" i="29"/>
  <c r="K1077" i="29"/>
  <c r="J1077" i="29"/>
  <c r="I1077" i="29"/>
  <c r="H1077" i="29"/>
  <c r="G1077" i="29"/>
  <c r="F1077" i="29"/>
  <c r="P1059" i="29"/>
  <c r="O1059" i="29"/>
  <c r="N1059" i="29"/>
  <c r="M1059" i="29"/>
  <c r="L1059" i="29"/>
  <c r="K1059" i="29"/>
  <c r="J1059" i="29"/>
  <c r="I1059" i="29"/>
  <c r="H1059" i="29"/>
  <c r="G1059" i="29"/>
  <c r="F1059" i="29"/>
  <c r="P1041" i="29"/>
  <c r="O1041" i="29"/>
  <c r="N1041" i="29"/>
  <c r="M1041" i="29"/>
  <c r="L1041" i="29"/>
  <c r="K1041" i="29"/>
  <c r="J1041" i="29"/>
  <c r="I1041" i="29"/>
  <c r="H1041" i="29"/>
  <c r="G1041" i="29"/>
  <c r="F1041" i="29"/>
  <c r="P1266" i="29"/>
  <c r="O1266" i="29"/>
  <c r="N1266" i="29"/>
  <c r="M1266" i="29"/>
  <c r="L1266" i="29"/>
  <c r="K1266" i="29"/>
  <c r="J1266" i="29"/>
  <c r="I1266" i="29"/>
  <c r="H1266" i="29"/>
  <c r="G1266" i="29"/>
  <c r="F1266" i="29"/>
  <c r="P1248" i="29"/>
  <c r="O1248" i="29"/>
  <c r="N1248" i="29"/>
  <c r="M1248" i="29"/>
  <c r="L1248" i="29"/>
  <c r="K1248" i="29"/>
  <c r="J1248" i="29"/>
  <c r="I1248" i="29"/>
  <c r="H1248" i="29"/>
  <c r="G1248" i="29"/>
  <c r="F1248" i="29"/>
  <c r="E1248" i="29"/>
  <c r="P1230" i="29"/>
  <c r="O1230" i="29"/>
  <c r="N1230" i="29"/>
  <c r="M1230" i="29"/>
  <c r="L1230" i="29"/>
  <c r="K1230" i="29"/>
  <c r="J1230" i="29"/>
  <c r="I1230" i="29"/>
  <c r="H1230" i="29"/>
  <c r="G1230" i="29"/>
  <c r="F1230" i="29"/>
  <c r="E1230" i="29"/>
  <c r="P1212" i="29"/>
  <c r="O1212" i="29"/>
  <c r="N1212" i="29"/>
  <c r="M1212" i="29"/>
  <c r="L1212" i="29"/>
  <c r="K1212" i="29"/>
  <c r="J1212" i="29"/>
  <c r="I1212" i="29"/>
  <c r="H1212" i="29"/>
  <c r="G1212" i="29"/>
  <c r="F1212" i="29"/>
  <c r="E1212" i="29"/>
  <c r="P1194" i="29"/>
  <c r="O1194" i="29"/>
  <c r="N1194" i="29"/>
  <c r="M1194" i="29"/>
  <c r="L1194" i="29"/>
  <c r="K1194" i="29"/>
  <c r="J1194" i="29"/>
  <c r="I1194" i="29"/>
  <c r="H1194" i="29"/>
  <c r="G1194" i="29"/>
  <c r="F1194" i="29"/>
  <c r="E1194" i="29"/>
  <c r="P1176" i="29"/>
  <c r="O1176" i="29"/>
  <c r="N1176" i="29"/>
  <c r="M1176" i="29"/>
  <c r="L1176" i="29"/>
  <c r="K1176" i="29"/>
  <c r="J1176" i="29"/>
  <c r="I1176" i="29"/>
  <c r="H1176" i="29"/>
  <c r="G1176" i="29"/>
  <c r="F1176" i="29"/>
  <c r="E1176" i="29"/>
  <c r="P1158" i="29"/>
  <c r="O1158" i="29"/>
  <c r="N1158" i="29"/>
  <c r="M1158" i="29"/>
  <c r="L1158" i="29"/>
  <c r="K1158" i="29"/>
  <c r="J1158" i="29"/>
  <c r="I1158" i="29"/>
  <c r="H1158" i="29"/>
  <c r="G1158" i="29"/>
  <c r="F1158" i="29"/>
  <c r="E1158" i="29"/>
  <c r="P1140" i="29"/>
  <c r="O1140" i="29"/>
  <c r="N1140" i="29"/>
  <c r="M1140" i="29"/>
  <c r="L1140" i="29"/>
  <c r="K1140" i="29"/>
  <c r="J1140" i="29"/>
  <c r="I1140" i="29"/>
  <c r="H1140" i="29"/>
  <c r="G1140" i="29"/>
  <c r="F1140" i="29"/>
  <c r="E1140" i="29"/>
  <c r="P1122" i="29"/>
  <c r="O1122" i="29"/>
  <c r="N1122" i="29"/>
  <c r="M1122" i="29"/>
  <c r="L1122" i="29"/>
  <c r="K1122" i="29"/>
  <c r="J1122" i="29"/>
  <c r="I1122" i="29"/>
  <c r="H1122" i="29"/>
  <c r="G1122" i="29"/>
  <c r="F1122" i="29"/>
  <c r="E1122" i="29"/>
  <c r="P1104" i="29"/>
  <c r="O1104" i="29"/>
  <c r="N1104" i="29"/>
  <c r="M1104" i="29"/>
  <c r="L1104" i="29"/>
  <c r="K1104" i="29"/>
  <c r="J1104" i="29"/>
  <c r="I1104" i="29"/>
  <c r="H1104" i="29"/>
  <c r="G1104" i="29"/>
  <c r="F1104" i="29"/>
  <c r="E1104" i="29"/>
  <c r="P1086" i="29"/>
  <c r="O1086" i="29"/>
  <c r="N1086" i="29"/>
  <c r="M1086" i="29"/>
  <c r="L1086" i="29"/>
  <c r="K1086" i="29"/>
  <c r="J1086" i="29"/>
  <c r="I1086" i="29"/>
  <c r="H1086" i="29"/>
  <c r="G1086" i="29"/>
  <c r="F1086" i="29"/>
  <c r="P1068" i="29"/>
  <c r="O1068" i="29"/>
  <c r="N1068" i="29"/>
  <c r="M1068" i="29"/>
  <c r="L1068" i="29"/>
  <c r="K1068" i="29"/>
  <c r="J1068" i="29"/>
  <c r="I1068" i="29"/>
  <c r="H1068" i="29"/>
  <c r="G1068" i="29"/>
  <c r="F1068" i="29"/>
  <c r="P1050" i="29"/>
  <c r="O1050" i="29"/>
  <c r="N1050" i="29"/>
  <c r="M1050" i="29"/>
  <c r="L1050" i="29"/>
  <c r="K1050" i="29"/>
  <c r="J1050" i="29"/>
  <c r="I1050" i="29"/>
  <c r="H1050" i="29"/>
  <c r="G1050" i="29"/>
  <c r="F1050" i="29"/>
  <c r="L1209" i="29"/>
  <c r="G1209" i="29"/>
  <c r="J1173" i="29"/>
  <c r="E1173" i="29"/>
  <c r="P1155" i="29"/>
  <c r="N1155" i="29"/>
  <c r="N1137" i="29"/>
  <c r="L1101" i="29"/>
  <c r="F1083" i="29"/>
  <c r="L1065" i="29"/>
  <c r="J1065" i="29"/>
  <c r="H1065" i="29"/>
  <c r="F1065" i="29"/>
  <c r="N1211" i="29"/>
  <c r="O1175" i="29"/>
  <c r="M1175" i="29"/>
  <c r="L1175" i="29"/>
  <c r="J1175" i="29"/>
  <c r="G1175" i="29"/>
  <c r="N1157" i="29"/>
  <c r="H1157" i="29"/>
  <c r="F1139" i="29"/>
  <c r="N1103" i="29"/>
  <c r="I1103" i="29"/>
  <c r="K1049" i="29"/>
  <c r="H1049" i="29"/>
  <c r="P1261" i="29"/>
  <c r="O1261" i="29"/>
  <c r="N1261" i="29"/>
  <c r="M1261" i="29"/>
  <c r="L1261" i="29"/>
  <c r="K1261" i="29"/>
  <c r="J1261" i="29"/>
  <c r="I1261" i="29"/>
  <c r="H1261" i="29"/>
  <c r="G1261" i="29"/>
  <c r="F1261" i="29"/>
  <c r="P1243" i="29"/>
  <c r="O1243" i="29"/>
  <c r="N1243" i="29"/>
  <c r="M1243" i="29"/>
  <c r="L1243" i="29"/>
  <c r="K1243" i="29"/>
  <c r="J1243" i="29"/>
  <c r="I1243" i="29"/>
  <c r="H1243" i="29"/>
  <c r="G1243" i="29"/>
  <c r="F1243" i="29"/>
  <c r="E1243" i="29"/>
  <c r="P1225" i="29"/>
  <c r="O1225" i="29"/>
  <c r="N1225" i="29"/>
  <c r="M1225" i="29"/>
  <c r="L1225" i="29"/>
  <c r="K1225" i="29"/>
  <c r="J1225" i="29"/>
  <c r="I1225" i="29"/>
  <c r="H1225" i="29"/>
  <c r="G1225" i="29"/>
  <c r="F1225" i="29"/>
  <c r="E1225" i="29"/>
  <c r="P1207" i="29"/>
  <c r="O1207" i="29"/>
  <c r="N1207" i="29"/>
  <c r="M1207" i="29"/>
  <c r="L1207" i="29"/>
  <c r="K1207" i="29"/>
  <c r="J1207" i="29"/>
  <c r="I1207" i="29"/>
  <c r="H1207" i="29"/>
  <c r="G1207" i="29"/>
  <c r="F1207" i="29"/>
  <c r="E1207" i="29"/>
  <c r="P1189" i="29"/>
  <c r="O1189" i="29"/>
  <c r="N1189" i="29"/>
  <c r="M1189" i="29"/>
  <c r="L1189" i="29"/>
  <c r="K1189" i="29"/>
  <c r="J1189" i="29"/>
  <c r="I1189" i="29"/>
  <c r="H1189" i="29"/>
  <c r="G1189" i="29"/>
  <c r="F1189" i="29"/>
  <c r="E1189" i="29"/>
  <c r="P1171" i="29"/>
  <c r="O1171" i="29"/>
  <c r="N1171" i="29"/>
  <c r="M1171" i="29"/>
  <c r="L1171" i="29"/>
  <c r="K1171" i="29"/>
  <c r="J1171" i="29"/>
  <c r="I1171" i="29"/>
  <c r="H1171" i="29"/>
  <c r="G1171" i="29"/>
  <c r="F1171" i="29"/>
  <c r="E1171" i="29"/>
  <c r="P1153" i="29"/>
  <c r="O1153" i="29"/>
  <c r="N1153" i="29"/>
  <c r="M1153" i="29"/>
  <c r="L1153" i="29"/>
  <c r="K1153" i="29"/>
  <c r="J1153" i="29"/>
  <c r="I1153" i="29"/>
  <c r="H1153" i="29"/>
  <c r="G1153" i="29"/>
  <c r="F1153" i="29"/>
  <c r="E1153" i="29"/>
  <c r="P1135" i="29"/>
  <c r="O1135" i="29"/>
  <c r="N1135" i="29"/>
  <c r="M1135" i="29"/>
  <c r="L1135" i="29"/>
  <c r="K1135" i="29"/>
  <c r="J1135" i="29"/>
  <c r="I1135" i="29"/>
  <c r="H1135" i="29"/>
  <c r="G1135" i="29"/>
  <c r="F1135" i="29"/>
  <c r="E1135" i="29"/>
  <c r="P1117" i="29"/>
  <c r="O1117" i="29"/>
  <c r="N1117" i="29"/>
  <c r="M1117" i="29"/>
  <c r="L1117" i="29"/>
  <c r="K1117" i="29"/>
  <c r="J1117" i="29"/>
  <c r="I1117" i="29"/>
  <c r="H1117" i="29"/>
  <c r="G1117" i="29"/>
  <c r="F1117" i="29"/>
  <c r="P1099" i="29"/>
  <c r="O1099" i="29"/>
  <c r="N1099" i="29"/>
  <c r="M1099" i="29"/>
  <c r="L1099" i="29"/>
  <c r="K1099" i="29"/>
  <c r="J1099" i="29"/>
  <c r="I1099" i="29"/>
  <c r="H1099" i="29"/>
  <c r="G1099" i="29"/>
  <c r="F1099" i="29"/>
  <c r="P1081" i="29"/>
  <c r="O1081" i="29"/>
  <c r="N1081" i="29"/>
  <c r="M1081" i="29"/>
  <c r="L1081" i="29"/>
  <c r="K1081" i="29"/>
  <c r="J1081" i="29"/>
  <c r="I1081" i="29"/>
  <c r="H1081" i="29"/>
  <c r="G1081" i="29"/>
  <c r="F1081" i="29"/>
  <c r="P1063" i="29"/>
  <c r="O1063" i="29"/>
  <c r="N1063" i="29"/>
  <c r="M1063" i="29"/>
  <c r="L1063" i="29"/>
  <c r="K1063" i="29"/>
  <c r="J1063" i="29"/>
  <c r="I1063" i="29"/>
  <c r="H1063" i="29"/>
  <c r="G1063" i="29"/>
  <c r="F1063" i="29"/>
  <c r="P1045" i="29"/>
  <c r="O1045" i="29"/>
  <c r="N1045" i="29"/>
  <c r="M1045" i="29"/>
  <c r="L1045" i="29"/>
  <c r="K1045" i="29"/>
  <c r="J1045" i="29"/>
  <c r="I1045" i="29"/>
  <c r="H1045" i="29"/>
  <c r="G1045" i="29"/>
  <c r="F1045" i="29"/>
  <c r="P1260" i="29"/>
  <c r="O1260" i="29"/>
  <c r="N1260" i="29"/>
  <c r="M1260" i="29"/>
  <c r="L1260" i="29"/>
  <c r="K1260" i="29"/>
  <c r="J1260" i="29"/>
  <c r="I1260" i="29"/>
  <c r="H1260" i="29"/>
  <c r="G1260" i="29"/>
  <c r="F1260" i="29"/>
  <c r="P1242" i="29"/>
  <c r="O1242" i="29"/>
  <c r="N1242" i="29"/>
  <c r="M1242" i="29"/>
  <c r="L1242" i="29"/>
  <c r="K1242" i="29"/>
  <c r="J1242" i="29"/>
  <c r="I1242" i="29"/>
  <c r="H1242" i="29"/>
  <c r="G1242" i="29"/>
  <c r="F1242" i="29"/>
  <c r="E1242" i="29"/>
  <c r="P1224" i="29"/>
  <c r="O1224" i="29"/>
  <c r="N1224" i="29"/>
  <c r="M1224" i="29"/>
  <c r="L1224" i="29"/>
  <c r="K1224" i="29"/>
  <c r="J1224" i="29"/>
  <c r="I1224" i="29"/>
  <c r="H1224" i="29"/>
  <c r="G1224" i="29"/>
  <c r="F1224" i="29"/>
  <c r="E1224" i="29"/>
  <c r="P1206" i="29"/>
  <c r="O1206" i="29"/>
  <c r="N1206" i="29"/>
  <c r="M1206" i="29"/>
  <c r="L1206" i="29"/>
  <c r="K1206" i="29"/>
  <c r="J1206" i="29"/>
  <c r="I1206" i="29"/>
  <c r="H1206" i="29"/>
  <c r="G1206" i="29"/>
  <c r="F1206" i="29"/>
  <c r="E1206" i="29"/>
  <c r="P1188" i="29"/>
  <c r="O1188" i="29"/>
  <c r="N1188" i="29"/>
  <c r="M1188" i="29"/>
  <c r="L1188" i="29"/>
  <c r="K1188" i="29"/>
  <c r="J1188" i="29"/>
  <c r="I1188" i="29"/>
  <c r="H1188" i="29"/>
  <c r="G1188" i="29"/>
  <c r="F1188" i="29"/>
  <c r="E1188" i="29"/>
  <c r="P1170" i="29"/>
  <c r="O1170" i="29"/>
  <c r="N1170" i="29"/>
  <c r="M1170" i="29"/>
  <c r="L1170" i="29"/>
  <c r="K1170" i="29"/>
  <c r="J1170" i="29"/>
  <c r="I1170" i="29"/>
  <c r="H1170" i="29"/>
  <c r="G1170" i="29"/>
  <c r="F1170" i="29"/>
  <c r="E1170" i="29"/>
  <c r="P1152" i="29"/>
  <c r="O1152" i="29"/>
  <c r="N1152" i="29"/>
  <c r="M1152" i="29"/>
  <c r="L1152" i="29"/>
  <c r="K1152" i="29"/>
  <c r="J1152" i="29"/>
  <c r="I1152" i="29"/>
  <c r="H1152" i="29"/>
  <c r="G1152" i="29"/>
  <c r="F1152" i="29"/>
  <c r="E1152" i="29"/>
  <c r="P1134" i="29"/>
  <c r="O1134" i="29"/>
  <c r="N1134" i="29"/>
  <c r="M1134" i="29"/>
  <c r="L1134" i="29"/>
  <c r="K1134" i="29"/>
  <c r="J1134" i="29"/>
  <c r="I1134" i="29"/>
  <c r="H1134" i="29"/>
  <c r="G1134" i="29"/>
  <c r="F1134" i="29"/>
  <c r="E1134" i="29"/>
  <c r="P1116" i="29"/>
  <c r="O1116" i="29"/>
  <c r="N1116" i="29"/>
  <c r="M1116" i="29"/>
  <c r="L1116" i="29"/>
  <c r="K1116" i="29"/>
  <c r="J1116" i="29"/>
  <c r="I1116" i="29"/>
  <c r="H1116" i="29"/>
  <c r="G1116" i="29"/>
  <c r="F1116" i="29"/>
  <c r="P1098" i="29"/>
  <c r="O1098" i="29"/>
  <c r="N1098" i="29"/>
  <c r="M1098" i="29"/>
  <c r="L1098" i="29"/>
  <c r="K1098" i="29"/>
  <c r="J1098" i="29"/>
  <c r="I1098" i="29"/>
  <c r="H1098" i="29"/>
  <c r="G1098" i="29"/>
  <c r="F1098" i="29"/>
  <c r="P1080" i="29"/>
  <c r="O1080" i="29"/>
  <c r="N1080" i="29"/>
  <c r="M1080" i="29"/>
  <c r="L1080" i="29"/>
  <c r="K1080" i="29"/>
  <c r="J1080" i="29"/>
  <c r="I1080" i="29"/>
  <c r="H1080" i="29"/>
  <c r="G1080" i="29"/>
  <c r="F1080" i="29"/>
  <c r="P1062" i="29"/>
  <c r="O1062" i="29"/>
  <c r="N1062" i="29"/>
  <c r="M1062" i="29"/>
  <c r="L1062" i="29"/>
  <c r="K1062" i="29"/>
  <c r="J1062" i="29"/>
  <c r="I1062" i="29"/>
  <c r="H1062" i="29"/>
  <c r="G1062" i="29"/>
  <c r="F1062" i="29"/>
  <c r="P1044" i="29"/>
  <c r="O1044" i="29"/>
  <c r="N1044" i="29"/>
  <c r="M1044" i="29"/>
  <c r="L1044" i="29"/>
  <c r="K1044" i="29"/>
  <c r="J1044" i="29"/>
  <c r="I1044" i="29"/>
  <c r="H1044" i="29"/>
  <c r="G1044" i="29"/>
  <c r="F1044" i="29"/>
  <c r="P1259" i="29"/>
  <c r="O1259" i="29"/>
  <c r="N1259" i="29"/>
  <c r="M1259" i="29"/>
  <c r="L1259" i="29"/>
  <c r="K1259" i="29"/>
  <c r="J1259" i="29"/>
  <c r="I1259" i="29"/>
  <c r="H1259" i="29"/>
  <c r="G1259" i="29"/>
  <c r="F1259" i="29"/>
  <c r="P1241" i="29"/>
  <c r="O1241" i="29"/>
  <c r="N1241" i="29"/>
  <c r="M1241" i="29"/>
  <c r="L1241" i="29"/>
  <c r="K1241" i="29"/>
  <c r="J1241" i="29"/>
  <c r="I1241" i="29"/>
  <c r="H1241" i="29"/>
  <c r="G1241" i="29"/>
  <c r="F1241" i="29"/>
  <c r="E1241" i="29"/>
  <c r="P1223" i="29"/>
  <c r="O1223" i="29"/>
  <c r="N1223" i="29"/>
  <c r="M1223" i="29"/>
  <c r="L1223" i="29"/>
  <c r="K1223" i="29"/>
  <c r="J1223" i="29"/>
  <c r="I1223" i="29"/>
  <c r="H1223" i="29"/>
  <c r="G1223" i="29"/>
  <c r="F1223" i="29"/>
  <c r="E1223" i="29"/>
  <c r="P1205" i="29"/>
  <c r="O1205" i="29"/>
  <c r="N1205" i="29"/>
  <c r="M1205" i="29"/>
  <c r="L1205" i="29"/>
  <c r="K1205" i="29"/>
  <c r="J1205" i="29"/>
  <c r="I1205" i="29"/>
  <c r="H1205" i="29"/>
  <c r="G1205" i="29"/>
  <c r="F1205" i="29"/>
  <c r="E1205" i="29"/>
  <c r="P1187" i="29"/>
  <c r="O1187" i="29"/>
  <c r="N1187" i="29"/>
  <c r="M1187" i="29"/>
  <c r="L1187" i="29"/>
  <c r="K1187" i="29"/>
  <c r="J1187" i="29"/>
  <c r="I1187" i="29"/>
  <c r="H1187" i="29"/>
  <c r="G1187" i="29"/>
  <c r="F1187" i="29"/>
  <c r="E1187" i="29"/>
  <c r="P1169" i="29"/>
  <c r="O1169" i="29"/>
  <c r="N1169" i="29"/>
  <c r="M1169" i="29"/>
  <c r="L1169" i="29"/>
  <c r="K1169" i="29"/>
  <c r="J1169" i="29"/>
  <c r="I1169" i="29"/>
  <c r="H1169" i="29"/>
  <c r="G1169" i="29"/>
  <c r="F1169" i="29"/>
  <c r="E1169" i="29"/>
  <c r="P1151" i="29"/>
  <c r="O1151" i="29"/>
  <c r="N1151" i="29"/>
  <c r="M1151" i="29"/>
  <c r="L1151" i="29"/>
  <c r="K1151" i="29"/>
  <c r="J1151" i="29"/>
  <c r="I1151" i="29"/>
  <c r="H1151" i="29"/>
  <c r="G1151" i="29"/>
  <c r="F1151" i="29"/>
  <c r="E1151" i="29"/>
  <c r="P1133" i="29"/>
  <c r="O1133" i="29"/>
  <c r="N1133" i="29"/>
  <c r="M1133" i="29"/>
  <c r="L1133" i="29"/>
  <c r="K1133" i="29"/>
  <c r="J1133" i="29"/>
  <c r="I1133" i="29"/>
  <c r="H1133" i="29"/>
  <c r="G1133" i="29"/>
  <c r="F1133" i="29"/>
  <c r="E1133" i="29"/>
  <c r="P1115" i="29"/>
  <c r="O1115" i="29"/>
  <c r="N1115" i="29"/>
  <c r="M1115" i="29"/>
  <c r="L1115" i="29"/>
  <c r="K1115" i="29"/>
  <c r="J1115" i="29"/>
  <c r="I1115" i="29"/>
  <c r="H1115" i="29"/>
  <c r="G1115" i="29"/>
  <c r="F1115" i="29"/>
  <c r="P1097" i="29"/>
  <c r="O1097" i="29"/>
  <c r="N1097" i="29"/>
  <c r="M1097" i="29"/>
  <c r="L1097" i="29"/>
  <c r="K1097" i="29"/>
  <c r="J1097" i="29"/>
  <c r="I1097" i="29"/>
  <c r="H1097" i="29"/>
  <c r="G1097" i="29"/>
  <c r="F1097" i="29"/>
  <c r="P1079" i="29"/>
  <c r="O1079" i="29"/>
  <c r="N1079" i="29"/>
  <c r="M1079" i="29"/>
  <c r="L1079" i="29"/>
  <c r="K1079" i="29"/>
  <c r="J1079" i="29"/>
  <c r="I1079" i="29"/>
  <c r="H1079" i="29"/>
  <c r="G1079" i="29"/>
  <c r="F1079" i="29"/>
  <c r="P1061" i="29"/>
  <c r="O1061" i="29"/>
  <c r="N1061" i="29"/>
  <c r="M1061" i="29"/>
  <c r="L1061" i="29"/>
  <c r="K1061" i="29"/>
  <c r="J1061" i="29"/>
  <c r="I1061" i="29"/>
  <c r="H1061" i="29"/>
  <c r="G1061" i="29"/>
  <c r="F1061" i="29"/>
  <c r="P1043" i="29"/>
  <c r="O1043" i="29"/>
  <c r="N1043" i="29"/>
  <c r="M1043" i="29"/>
  <c r="L1043" i="29"/>
  <c r="K1043" i="29"/>
  <c r="J1043" i="29"/>
  <c r="I1043" i="29"/>
  <c r="H1043" i="29"/>
  <c r="G1043" i="29"/>
  <c r="F1043" i="29"/>
  <c r="P1258" i="29"/>
  <c r="O1258" i="29"/>
  <c r="N1258" i="29"/>
  <c r="M1258" i="29"/>
  <c r="L1258" i="29"/>
  <c r="K1258" i="29"/>
  <c r="J1258" i="29"/>
  <c r="I1258" i="29"/>
  <c r="H1258" i="29"/>
  <c r="G1258" i="29"/>
  <c r="F1258" i="29"/>
  <c r="P1240" i="29"/>
  <c r="O1240" i="29"/>
  <c r="N1240" i="29"/>
  <c r="M1240" i="29"/>
  <c r="L1240" i="29"/>
  <c r="K1240" i="29"/>
  <c r="J1240" i="29"/>
  <c r="I1240" i="29"/>
  <c r="H1240" i="29"/>
  <c r="G1240" i="29"/>
  <c r="F1240" i="29"/>
  <c r="E1240" i="29"/>
  <c r="P1222" i="29"/>
  <c r="O1222" i="29"/>
  <c r="N1222" i="29"/>
  <c r="M1222" i="29"/>
  <c r="L1222" i="29"/>
  <c r="K1222" i="29"/>
  <c r="J1222" i="29"/>
  <c r="I1222" i="29"/>
  <c r="H1222" i="29"/>
  <c r="G1222" i="29"/>
  <c r="F1222" i="29"/>
  <c r="E1222" i="29"/>
  <c r="P1204" i="29"/>
  <c r="O1204" i="29"/>
  <c r="N1204" i="29"/>
  <c r="M1204" i="29"/>
  <c r="L1204" i="29"/>
  <c r="K1204" i="29"/>
  <c r="J1204" i="29"/>
  <c r="I1204" i="29"/>
  <c r="H1204" i="29"/>
  <c r="G1204" i="29"/>
  <c r="F1204" i="29"/>
  <c r="E1204" i="29"/>
  <c r="P1186" i="29"/>
  <c r="O1186" i="29"/>
  <c r="N1186" i="29"/>
  <c r="M1186" i="29"/>
  <c r="L1186" i="29"/>
  <c r="K1186" i="29"/>
  <c r="J1186" i="29"/>
  <c r="I1186" i="29"/>
  <c r="H1186" i="29"/>
  <c r="G1186" i="29"/>
  <c r="F1186" i="29"/>
  <c r="E1186" i="29"/>
  <c r="P1168" i="29"/>
  <c r="O1168" i="29"/>
  <c r="N1168" i="29"/>
  <c r="M1168" i="29"/>
  <c r="L1168" i="29"/>
  <c r="K1168" i="29"/>
  <c r="J1168" i="29"/>
  <c r="I1168" i="29"/>
  <c r="H1168" i="29"/>
  <c r="G1168" i="29"/>
  <c r="F1168" i="29"/>
  <c r="E1168" i="29"/>
  <c r="P1150" i="29"/>
  <c r="O1150" i="29"/>
  <c r="N1150" i="29"/>
  <c r="M1150" i="29"/>
  <c r="L1150" i="29"/>
  <c r="K1150" i="29"/>
  <c r="J1150" i="29"/>
  <c r="I1150" i="29"/>
  <c r="H1150" i="29"/>
  <c r="G1150" i="29"/>
  <c r="F1150" i="29"/>
  <c r="E1150" i="29"/>
  <c r="P1132" i="29"/>
  <c r="O1132" i="29"/>
  <c r="N1132" i="29"/>
  <c r="M1132" i="29"/>
  <c r="L1132" i="29"/>
  <c r="K1132" i="29"/>
  <c r="J1132" i="29"/>
  <c r="I1132" i="29"/>
  <c r="H1132" i="29"/>
  <c r="G1132" i="29"/>
  <c r="F1132" i="29"/>
  <c r="E1132" i="29"/>
  <c r="P1114" i="29"/>
  <c r="P20" i="17" s="1" a="1"/>
  <c r="P20" i="17" s="1"/>
  <c r="O1114" i="29"/>
  <c r="O20" i="17" s="1" a="1"/>
  <c r="O20" i="17" s="1"/>
  <c r="N1114" i="29"/>
  <c r="N20" i="17" s="1" a="1"/>
  <c r="N20" i="17" s="1"/>
  <c r="M1114" i="29"/>
  <c r="M20" i="17" s="1" a="1"/>
  <c r="M20" i="17" s="1"/>
  <c r="L1114" i="29"/>
  <c r="L20" i="17" s="1" a="1"/>
  <c r="L20" i="17" s="1"/>
  <c r="K1114" i="29"/>
  <c r="K20" i="17" s="1" a="1"/>
  <c r="K20" i="17" s="1"/>
  <c r="J1114" i="29"/>
  <c r="J20" i="17" s="1" a="1"/>
  <c r="J20" i="17" s="1"/>
  <c r="I1114" i="29"/>
  <c r="I20" i="17" s="1" a="1"/>
  <c r="I20" i="17" s="1"/>
  <c r="H1114" i="29"/>
  <c r="H20" i="17" s="1" a="1"/>
  <c r="H20" i="17" s="1"/>
  <c r="G1114" i="29"/>
  <c r="G20" i="17" s="1" a="1"/>
  <c r="G20" i="17" s="1"/>
  <c r="F1114" i="29"/>
  <c r="F20" i="17" s="1" a="1"/>
  <c r="F20" i="17" s="1"/>
  <c r="P1096" i="29"/>
  <c r="O1096" i="29"/>
  <c r="N1096" i="29"/>
  <c r="M1096" i="29"/>
  <c r="L1096" i="29"/>
  <c r="K1096" i="29"/>
  <c r="J1096" i="29"/>
  <c r="I1096" i="29"/>
  <c r="H1096" i="29"/>
  <c r="G1096" i="29"/>
  <c r="F1096" i="29"/>
  <c r="P1078" i="29"/>
  <c r="O1078" i="29"/>
  <c r="N1078" i="29"/>
  <c r="M1078" i="29"/>
  <c r="L1078" i="29"/>
  <c r="K1078" i="29"/>
  <c r="J1078" i="29"/>
  <c r="I1078" i="29"/>
  <c r="H1078" i="29"/>
  <c r="G1078" i="29"/>
  <c r="F1078" i="29"/>
  <c r="P1060" i="29"/>
  <c r="O1060" i="29"/>
  <c r="N1060" i="29"/>
  <c r="M1060" i="29"/>
  <c r="L1060" i="29"/>
  <c r="K1060" i="29"/>
  <c r="J1060" i="29"/>
  <c r="I1060" i="29"/>
  <c r="H1060" i="29"/>
  <c r="G1060" i="29"/>
  <c r="F1060" i="29"/>
  <c r="P1042" i="29"/>
  <c r="O1042" i="29"/>
  <c r="N1042" i="29"/>
  <c r="M1042" i="29"/>
  <c r="L1042" i="29"/>
  <c r="K1042" i="29"/>
  <c r="J1042" i="29"/>
  <c r="I1042" i="29"/>
  <c r="H1042" i="29"/>
  <c r="G1042" i="29"/>
  <c r="F1042" i="29"/>
  <c r="F1256" i="29"/>
  <c r="G1256" i="29"/>
  <c r="H1256" i="29"/>
  <c r="I1256" i="29"/>
  <c r="J1256" i="29"/>
  <c r="K1256" i="29"/>
  <c r="L1256" i="29"/>
  <c r="M1256" i="29"/>
  <c r="N1256" i="29"/>
  <c r="O1256" i="29"/>
  <c r="P1256" i="29"/>
  <c r="E1238" i="29"/>
  <c r="F1238" i="29"/>
  <c r="G1238" i="29"/>
  <c r="H1238" i="29"/>
  <c r="I1238" i="29"/>
  <c r="J1238" i="29"/>
  <c r="K1238" i="29"/>
  <c r="L1238" i="29"/>
  <c r="M1238" i="29"/>
  <c r="N1238" i="29"/>
  <c r="O1238" i="29"/>
  <c r="P1238" i="29"/>
  <c r="E1220" i="29"/>
  <c r="F1220" i="29"/>
  <c r="G1220" i="29"/>
  <c r="H1220" i="29"/>
  <c r="I1220" i="29"/>
  <c r="J1220" i="29"/>
  <c r="K1220" i="29"/>
  <c r="L1220" i="29"/>
  <c r="M1220" i="29"/>
  <c r="N1220" i="29"/>
  <c r="O1220" i="29"/>
  <c r="P1220" i="29"/>
  <c r="E1202" i="29"/>
  <c r="F1202" i="29"/>
  <c r="G1202" i="29"/>
  <c r="H1202" i="29"/>
  <c r="I1202" i="29"/>
  <c r="J1202" i="29"/>
  <c r="K1202" i="29"/>
  <c r="L1202" i="29"/>
  <c r="M1202" i="29"/>
  <c r="N1202" i="29"/>
  <c r="O1202" i="29"/>
  <c r="P1202" i="29"/>
  <c r="E1184" i="29"/>
  <c r="F1184" i="29"/>
  <c r="G1184" i="29"/>
  <c r="H1184" i="29"/>
  <c r="I1184" i="29"/>
  <c r="J1184" i="29"/>
  <c r="K1184" i="29"/>
  <c r="L1184" i="29"/>
  <c r="M1184" i="29"/>
  <c r="N1184" i="29"/>
  <c r="O1184" i="29"/>
  <c r="P1184" i="29"/>
  <c r="E1166" i="29"/>
  <c r="F1166" i="29"/>
  <c r="G1166" i="29"/>
  <c r="H1166" i="29"/>
  <c r="I1166" i="29"/>
  <c r="J1166" i="29"/>
  <c r="K1166" i="29"/>
  <c r="L1166" i="29"/>
  <c r="M1166" i="29"/>
  <c r="N1166" i="29"/>
  <c r="O1166" i="29"/>
  <c r="P1166" i="29"/>
  <c r="E1148" i="29"/>
  <c r="F1148" i="29"/>
  <c r="G1148" i="29"/>
  <c r="H1148" i="29"/>
  <c r="I1148" i="29"/>
  <c r="J1148" i="29"/>
  <c r="K1148" i="29"/>
  <c r="L1148" i="29"/>
  <c r="M1148" i="29"/>
  <c r="N1148" i="29"/>
  <c r="O1148" i="29"/>
  <c r="P1148" i="29"/>
  <c r="E1130" i="29"/>
  <c r="F1130" i="29"/>
  <c r="G1130" i="29"/>
  <c r="H1130" i="29"/>
  <c r="I1130" i="29"/>
  <c r="J1130" i="29"/>
  <c r="K1130" i="29"/>
  <c r="L1130" i="29"/>
  <c r="M1130" i="29"/>
  <c r="N1130" i="29"/>
  <c r="O1130" i="29"/>
  <c r="P1130" i="29"/>
  <c r="E1112" i="29"/>
  <c r="F1112" i="29"/>
  <c r="G1112" i="29"/>
  <c r="H1112" i="29"/>
  <c r="I1112" i="29"/>
  <c r="J1112" i="29"/>
  <c r="K1112" i="29"/>
  <c r="L1112" i="29"/>
  <c r="M1112" i="29"/>
  <c r="N1112" i="29"/>
  <c r="O1112" i="29"/>
  <c r="P1112" i="29"/>
  <c r="F1094" i="29"/>
  <c r="G1094" i="29"/>
  <c r="H1094" i="29"/>
  <c r="I1094" i="29"/>
  <c r="J1094" i="29"/>
  <c r="K1094" i="29"/>
  <c r="L1094" i="29"/>
  <c r="M1094" i="29"/>
  <c r="N1094" i="29"/>
  <c r="O1094" i="29"/>
  <c r="P1094" i="29"/>
  <c r="F1076" i="29"/>
  <c r="G1076" i="29"/>
  <c r="H1076" i="29"/>
  <c r="I1076" i="29"/>
  <c r="J1076" i="29"/>
  <c r="K1076" i="29"/>
  <c r="L1076" i="29"/>
  <c r="M1076" i="29"/>
  <c r="N1076" i="29"/>
  <c r="O1076" i="29"/>
  <c r="P1076" i="29"/>
  <c r="E1058" i="29"/>
  <c r="F1058" i="29"/>
  <c r="G1058" i="29"/>
  <c r="H1058" i="29"/>
  <c r="I1058" i="29"/>
  <c r="J1058" i="29"/>
  <c r="K1058" i="29"/>
  <c r="L1058" i="29"/>
  <c r="M1058" i="29"/>
  <c r="N1058" i="29"/>
  <c r="O1058" i="29"/>
  <c r="P1058" i="29"/>
  <c r="F1040" i="29"/>
  <c r="G1040" i="29"/>
  <c r="H1040" i="29"/>
  <c r="I1040" i="29"/>
  <c r="J1040" i="29"/>
  <c r="K1040" i="29"/>
  <c r="L1040" i="29"/>
  <c r="M1040" i="29"/>
  <c r="N1040" i="29"/>
  <c r="O1040" i="29"/>
  <c r="P1040" i="29"/>
  <c r="P1255" i="29"/>
  <c r="O1255" i="29"/>
  <c r="N1255" i="29"/>
  <c r="M1255" i="29"/>
  <c r="L1255" i="29"/>
  <c r="K1255" i="29"/>
  <c r="J1255" i="29"/>
  <c r="I1255" i="29"/>
  <c r="H1255" i="29"/>
  <c r="G1255" i="29"/>
  <c r="F1255" i="29"/>
  <c r="P1237" i="29"/>
  <c r="O1237" i="29"/>
  <c r="N1237" i="29"/>
  <c r="M1237" i="29"/>
  <c r="L1237" i="29"/>
  <c r="K1237" i="29"/>
  <c r="J1237" i="29"/>
  <c r="I1237" i="29"/>
  <c r="H1237" i="29"/>
  <c r="G1237" i="29"/>
  <c r="F1237" i="29"/>
  <c r="E1237" i="29"/>
  <c r="P1219" i="29"/>
  <c r="O1219" i="29"/>
  <c r="N1219" i="29"/>
  <c r="M1219" i="29"/>
  <c r="L1219" i="29"/>
  <c r="K1219" i="29"/>
  <c r="J1219" i="29"/>
  <c r="I1219" i="29"/>
  <c r="H1219" i="29"/>
  <c r="G1219" i="29"/>
  <c r="F1219" i="29"/>
  <c r="E1219" i="29"/>
  <c r="P1201" i="29"/>
  <c r="O1201" i="29"/>
  <c r="N1201" i="29"/>
  <c r="M1201" i="29"/>
  <c r="L1201" i="29"/>
  <c r="K1201" i="29"/>
  <c r="J1201" i="29"/>
  <c r="I1201" i="29"/>
  <c r="H1201" i="29"/>
  <c r="G1201" i="29"/>
  <c r="F1201" i="29"/>
  <c r="E1201" i="29"/>
  <c r="P1183" i="29"/>
  <c r="O1183" i="29"/>
  <c r="N1183" i="29"/>
  <c r="M1183" i="29"/>
  <c r="L1183" i="29"/>
  <c r="K1183" i="29"/>
  <c r="J1183" i="29"/>
  <c r="I1183" i="29"/>
  <c r="H1183" i="29"/>
  <c r="G1183" i="29"/>
  <c r="F1183" i="29"/>
  <c r="E1183" i="29"/>
  <c r="P1165" i="29"/>
  <c r="O1165" i="29"/>
  <c r="N1165" i="29"/>
  <c r="M1165" i="29"/>
  <c r="L1165" i="29"/>
  <c r="K1165" i="29"/>
  <c r="J1165" i="29"/>
  <c r="I1165" i="29"/>
  <c r="H1165" i="29"/>
  <c r="G1165" i="29"/>
  <c r="F1165" i="29"/>
  <c r="E1165" i="29"/>
  <c r="P1147" i="29"/>
  <c r="O1147" i="29"/>
  <c r="N1147" i="29"/>
  <c r="M1147" i="29"/>
  <c r="L1147" i="29"/>
  <c r="K1147" i="29"/>
  <c r="J1147" i="29"/>
  <c r="I1147" i="29"/>
  <c r="H1147" i="29"/>
  <c r="G1147" i="29"/>
  <c r="F1147" i="29"/>
  <c r="E1147" i="29"/>
  <c r="P1129" i="29"/>
  <c r="O1129" i="29"/>
  <c r="N1129" i="29"/>
  <c r="M1129" i="29"/>
  <c r="L1129" i="29"/>
  <c r="K1129" i="29"/>
  <c r="J1129" i="29"/>
  <c r="I1129" i="29"/>
  <c r="H1129" i="29"/>
  <c r="G1129" i="29"/>
  <c r="F1129" i="29"/>
  <c r="E1129" i="29"/>
  <c r="P1111" i="29"/>
  <c r="O1111" i="29"/>
  <c r="N1111" i="29"/>
  <c r="M1111" i="29"/>
  <c r="L1111" i="29"/>
  <c r="K1111" i="29"/>
  <c r="J1111" i="29"/>
  <c r="I1111" i="29"/>
  <c r="H1111" i="29"/>
  <c r="G1111" i="29"/>
  <c r="F1111" i="29"/>
  <c r="E1111" i="29"/>
  <c r="E16" i="17" s="1" a="1"/>
  <c r="E16" i="17" s="1"/>
  <c r="P1093" i="29"/>
  <c r="O1093" i="29"/>
  <c r="N1093" i="29"/>
  <c r="M1093" i="29"/>
  <c r="L1093" i="29"/>
  <c r="K1093" i="29"/>
  <c r="J1093" i="29"/>
  <c r="I1093" i="29"/>
  <c r="H1093" i="29"/>
  <c r="G1093" i="29"/>
  <c r="F1093" i="29"/>
  <c r="P1075" i="29"/>
  <c r="O1075" i="29"/>
  <c r="N1075" i="29"/>
  <c r="M1075" i="29"/>
  <c r="L1075" i="29"/>
  <c r="K1075" i="29"/>
  <c r="J1075" i="29"/>
  <c r="I1075" i="29"/>
  <c r="H1075" i="29"/>
  <c r="G1075" i="29"/>
  <c r="F1075" i="29"/>
  <c r="P1057" i="29"/>
  <c r="O1057" i="29"/>
  <c r="N1057" i="29"/>
  <c r="M1057" i="29"/>
  <c r="L1057" i="29"/>
  <c r="K1057" i="29"/>
  <c r="J1057" i="29"/>
  <c r="I1057" i="29"/>
  <c r="H1057" i="29"/>
  <c r="G1057" i="29"/>
  <c r="F1057" i="29"/>
  <c r="P1039" i="29"/>
  <c r="O1039" i="29"/>
  <c r="N1039" i="29"/>
  <c r="M1039" i="29"/>
  <c r="L1039" i="29"/>
  <c r="K1039" i="29"/>
  <c r="J1039" i="29"/>
  <c r="I1039" i="29"/>
  <c r="H1039" i="29"/>
  <c r="G1039" i="29"/>
  <c r="F1039" i="29"/>
  <c r="E1008" i="29"/>
  <c r="E986" i="29"/>
  <c r="E964" i="29"/>
  <c r="E942" i="29"/>
  <c r="E920" i="29"/>
  <c r="E898" i="29"/>
  <c r="E876" i="29"/>
  <c r="E854" i="29"/>
  <c r="E832" i="29"/>
  <c r="E810" i="29"/>
  <c r="E788" i="29"/>
  <c r="E766" i="29"/>
  <c r="E744" i="29"/>
  <c r="E722" i="29"/>
  <c r="E700" i="29"/>
  <c r="E678" i="29"/>
  <c r="E656" i="29"/>
  <c r="E634" i="29"/>
  <c r="E612" i="29"/>
  <c r="E590" i="29"/>
  <c r="E568" i="29"/>
  <c r="E546" i="29"/>
  <c r="E524" i="29"/>
  <c r="E502" i="29"/>
  <c r="E480" i="29"/>
  <c r="E458" i="29"/>
  <c r="E436" i="29"/>
  <c r="E414" i="29"/>
  <c r="E392" i="29"/>
  <c r="E370" i="29"/>
  <c r="E348" i="29"/>
  <c r="E326" i="29"/>
  <c r="E304" i="29"/>
  <c r="E282" i="29"/>
  <c r="E260" i="29"/>
  <c r="E238" i="29"/>
  <c r="E216" i="29"/>
  <c r="E194" i="29"/>
  <c r="E172" i="29"/>
  <c r="E150" i="29"/>
  <c r="E128" i="29"/>
  <c r="E106" i="29"/>
  <c r="E84" i="29"/>
  <c r="E62" i="29"/>
  <c r="E40" i="29"/>
  <c r="E18" i="29"/>
  <c r="E1007" i="29"/>
  <c r="E985" i="29"/>
  <c r="E963" i="29"/>
  <c r="E941" i="29"/>
  <c r="E919" i="29"/>
  <c r="E897" i="29"/>
  <c r="E875" i="29"/>
  <c r="E853" i="29"/>
  <c r="E831" i="29"/>
  <c r="E809" i="29"/>
  <c r="E787" i="29"/>
  <c r="E765" i="29"/>
  <c r="E743" i="29"/>
  <c r="E721" i="29"/>
  <c r="E699" i="29"/>
  <c r="E677" i="29"/>
  <c r="E655" i="29"/>
  <c r="E633" i="29"/>
  <c r="E611" i="29"/>
  <c r="E589" i="29"/>
  <c r="E567" i="29"/>
  <c r="E545" i="29"/>
  <c r="E523" i="29"/>
  <c r="E501" i="29"/>
  <c r="E479" i="29"/>
  <c r="E457" i="29"/>
  <c r="E435" i="29"/>
  <c r="E413" i="29"/>
  <c r="E391" i="29"/>
  <c r="E369" i="29"/>
  <c r="E347" i="29"/>
  <c r="E325" i="29"/>
  <c r="E303" i="29"/>
  <c r="E281" i="29"/>
  <c r="E259" i="29"/>
  <c r="E237" i="29"/>
  <c r="E215" i="29"/>
  <c r="E193" i="29"/>
  <c r="E171" i="29"/>
  <c r="E149" i="29"/>
  <c r="E127" i="29"/>
  <c r="E105" i="29"/>
  <c r="E83" i="29"/>
  <c r="E61" i="29"/>
  <c r="E39" i="29"/>
  <c r="E17" i="29"/>
  <c r="E368" i="29"/>
  <c r="P1028" i="29"/>
  <c r="O1028" i="29"/>
  <c r="N1028" i="29"/>
  <c r="M1028" i="29"/>
  <c r="L1028" i="29"/>
  <c r="K1028" i="29"/>
  <c r="J1028" i="29"/>
  <c r="I1028" i="29"/>
  <c r="H1028" i="29"/>
  <c r="G1028" i="29"/>
  <c r="F1028" i="29"/>
  <c r="P1006" i="29"/>
  <c r="O1006" i="29"/>
  <c r="N1006" i="29"/>
  <c r="M1006" i="29"/>
  <c r="L1006" i="29"/>
  <c r="K1006" i="29"/>
  <c r="J1006" i="29"/>
  <c r="I1006" i="29"/>
  <c r="H1006" i="29"/>
  <c r="G1006" i="29"/>
  <c r="F1006" i="29"/>
  <c r="E1006" i="29"/>
  <c r="P984" i="29"/>
  <c r="O984" i="29"/>
  <c r="N984" i="29"/>
  <c r="M984" i="29"/>
  <c r="L984" i="29"/>
  <c r="K984" i="29"/>
  <c r="J984" i="29"/>
  <c r="I984" i="29"/>
  <c r="H984" i="29"/>
  <c r="G984" i="29"/>
  <c r="F984" i="29"/>
  <c r="E984" i="29"/>
  <c r="P962" i="29"/>
  <c r="O962" i="29"/>
  <c r="N962" i="29"/>
  <c r="M962" i="29"/>
  <c r="L962" i="29"/>
  <c r="K962" i="29"/>
  <c r="J962" i="29"/>
  <c r="I962" i="29"/>
  <c r="H962" i="29"/>
  <c r="G962" i="29"/>
  <c r="F962" i="29"/>
  <c r="E962" i="29"/>
  <c r="P940" i="29"/>
  <c r="O940" i="29"/>
  <c r="N940" i="29"/>
  <c r="M940" i="29"/>
  <c r="L940" i="29"/>
  <c r="K940" i="29"/>
  <c r="J940" i="29"/>
  <c r="I940" i="29"/>
  <c r="H940" i="29"/>
  <c r="G940" i="29"/>
  <c r="F940" i="29"/>
  <c r="E940" i="29"/>
  <c r="P918" i="29"/>
  <c r="O918" i="29"/>
  <c r="N918" i="29"/>
  <c r="M918" i="29"/>
  <c r="L918" i="29"/>
  <c r="K918" i="29"/>
  <c r="J918" i="29"/>
  <c r="I918" i="29"/>
  <c r="H918" i="29"/>
  <c r="G918" i="29"/>
  <c r="F918" i="29"/>
  <c r="E918" i="29"/>
  <c r="P896" i="29"/>
  <c r="O896" i="29"/>
  <c r="N896" i="29"/>
  <c r="M896" i="29"/>
  <c r="L896" i="29"/>
  <c r="K896" i="29"/>
  <c r="J896" i="29"/>
  <c r="I896" i="29"/>
  <c r="H896" i="29"/>
  <c r="G896" i="29"/>
  <c r="F896" i="29"/>
  <c r="E896" i="29"/>
  <c r="P874" i="29"/>
  <c r="O874" i="29"/>
  <c r="N874" i="29"/>
  <c r="M874" i="29"/>
  <c r="L874" i="29"/>
  <c r="K874" i="29"/>
  <c r="J874" i="29"/>
  <c r="I874" i="29"/>
  <c r="H874" i="29"/>
  <c r="G874" i="29"/>
  <c r="F874" i="29"/>
  <c r="E874" i="29"/>
  <c r="P852" i="29"/>
  <c r="O852" i="29"/>
  <c r="N852" i="29"/>
  <c r="M852" i="29"/>
  <c r="L852" i="29"/>
  <c r="K852" i="29"/>
  <c r="J852" i="29"/>
  <c r="I852" i="29"/>
  <c r="H852" i="29"/>
  <c r="G852" i="29"/>
  <c r="F852" i="29"/>
  <c r="E852" i="29"/>
  <c r="P830" i="29"/>
  <c r="O830" i="29"/>
  <c r="N830" i="29"/>
  <c r="M830" i="29"/>
  <c r="L830" i="29"/>
  <c r="K830" i="29"/>
  <c r="J830" i="29"/>
  <c r="I830" i="29"/>
  <c r="H830" i="29"/>
  <c r="G830" i="29"/>
  <c r="F830" i="29"/>
  <c r="E830" i="29"/>
  <c r="P808" i="29"/>
  <c r="O808" i="29"/>
  <c r="N808" i="29"/>
  <c r="M808" i="29"/>
  <c r="L808" i="29"/>
  <c r="K808" i="29"/>
  <c r="J808" i="29"/>
  <c r="I808" i="29"/>
  <c r="H808" i="29"/>
  <c r="G808" i="29"/>
  <c r="F808" i="29"/>
  <c r="E808" i="29"/>
  <c r="P786" i="29"/>
  <c r="O786" i="29"/>
  <c r="N786" i="29"/>
  <c r="M786" i="29"/>
  <c r="L786" i="29"/>
  <c r="K786" i="29"/>
  <c r="J786" i="29"/>
  <c r="I786" i="29"/>
  <c r="H786" i="29"/>
  <c r="G786" i="29"/>
  <c r="F786" i="29"/>
  <c r="E786" i="29"/>
  <c r="P764" i="29"/>
  <c r="O764" i="29"/>
  <c r="N764" i="29"/>
  <c r="M764" i="29"/>
  <c r="L764" i="29"/>
  <c r="K764" i="29"/>
  <c r="J764" i="29"/>
  <c r="I764" i="29"/>
  <c r="H764" i="29"/>
  <c r="G764" i="29"/>
  <c r="F764" i="29"/>
  <c r="E764" i="29"/>
  <c r="P742" i="29"/>
  <c r="O742" i="29"/>
  <c r="N742" i="29"/>
  <c r="M742" i="29"/>
  <c r="L742" i="29"/>
  <c r="K742" i="29"/>
  <c r="J742" i="29"/>
  <c r="I742" i="29"/>
  <c r="H742" i="29"/>
  <c r="G742" i="29"/>
  <c r="F742" i="29"/>
  <c r="E742" i="29"/>
  <c r="P720" i="29"/>
  <c r="O720" i="29"/>
  <c r="N720" i="29"/>
  <c r="M720" i="29"/>
  <c r="L720" i="29"/>
  <c r="K720" i="29"/>
  <c r="J720" i="29"/>
  <c r="I720" i="29"/>
  <c r="H720" i="29"/>
  <c r="G720" i="29"/>
  <c r="F720" i="29"/>
  <c r="E720" i="29"/>
  <c r="P698" i="29"/>
  <c r="O698" i="29"/>
  <c r="N698" i="29"/>
  <c r="M698" i="29"/>
  <c r="L698" i="29"/>
  <c r="K698" i="29"/>
  <c r="J698" i="29"/>
  <c r="I698" i="29"/>
  <c r="H698" i="29"/>
  <c r="G698" i="29"/>
  <c r="F698" i="29"/>
  <c r="E698" i="29"/>
  <c r="P676" i="29"/>
  <c r="O676" i="29"/>
  <c r="N676" i="29"/>
  <c r="M676" i="29"/>
  <c r="L676" i="29"/>
  <c r="K676" i="29"/>
  <c r="J676" i="29"/>
  <c r="I676" i="29"/>
  <c r="H676" i="29"/>
  <c r="G676" i="29"/>
  <c r="F676" i="29"/>
  <c r="E676" i="29"/>
  <c r="P654" i="29"/>
  <c r="O654" i="29"/>
  <c r="N654" i="29"/>
  <c r="M654" i="29"/>
  <c r="L654" i="29"/>
  <c r="K654" i="29"/>
  <c r="J654" i="29"/>
  <c r="I654" i="29"/>
  <c r="H654" i="29"/>
  <c r="G654" i="29"/>
  <c r="F654" i="29"/>
  <c r="E654" i="29"/>
  <c r="P632" i="29"/>
  <c r="O632" i="29"/>
  <c r="N632" i="29"/>
  <c r="M632" i="29"/>
  <c r="L632" i="29"/>
  <c r="K632" i="29"/>
  <c r="J632" i="29"/>
  <c r="I632" i="29"/>
  <c r="H632" i="29"/>
  <c r="G632" i="29"/>
  <c r="F632" i="29"/>
  <c r="E632" i="29"/>
  <c r="P610" i="29"/>
  <c r="O610" i="29"/>
  <c r="N610" i="29"/>
  <c r="M610" i="29"/>
  <c r="L610" i="29"/>
  <c r="K610" i="29"/>
  <c r="J610" i="29"/>
  <c r="I610" i="29"/>
  <c r="H610" i="29"/>
  <c r="G610" i="29"/>
  <c r="F610" i="29"/>
  <c r="E610" i="29"/>
  <c r="P588" i="29"/>
  <c r="O588" i="29"/>
  <c r="N588" i="29"/>
  <c r="M588" i="29"/>
  <c r="L588" i="29"/>
  <c r="K588" i="29"/>
  <c r="J588" i="29"/>
  <c r="I588" i="29"/>
  <c r="H588" i="29"/>
  <c r="G588" i="29"/>
  <c r="F588" i="29"/>
  <c r="E588" i="29"/>
  <c r="P566" i="29"/>
  <c r="O566" i="29"/>
  <c r="N566" i="29"/>
  <c r="M566" i="29"/>
  <c r="L566" i="29"/>
  <c r="K566" i="29"/>
  <c r="J566" i="29"/>
  <c r="I566" i="29"/>
  <c r="H566" i="29"/>
  <c r="G566" i="29"/>
  <c r="F566" i="29"/>
  <c r="E566" i="29"/>
  <c r="P544" i="29"/>
  <c r="O544" i="29"/>
  <c r="N544" i="29"/>
  <c r="M544" i="29"/>
  <c r="L544" i="29"/>
  <c r="K544" i="29"/>
  <c r="J544" i="29"/>
  <c r="I544" i="29"/>
  <c r="H544" i="29"/>
  <c r="G544" i="29"/>
  <c r="F544" i="29"/>
  <c r="E544" i="29"/>
  <c r="P522" i="29"/>
  <c r="O522" i="29"/>
  <c r="N522" i="29"/>
  <c r="M522" i="29"/>
  <c r="L522" i="29"/>
  <c r="K522" i="29"/>
  <c r="J522" i="29"/>
  <c r="I522" i="29"/>
  <c r="H522" i="29"/>
  <c r="G522" i="29"/>
  <c r="F522" i="29"/>
  <c r="E522" i="29"/>
  <c r="P500" i="29"/>
  <c r="O500" i="29"/>
  <c r="N500" i="29"/>
  <c r="M500" i="29"/>
  <c r="L500" i="29"/>
  <c r="K500" i="29"/>
  <c r="J500" i="29"/>
  <c r="I500" i="29"/>
  <c r="H500" i="29"/>
  <c r="G500" i="29"/>
  <c r="F500" i="29"/>
  <c r="E500" i="29"/>
  <c r="P478" i="29"/>
  <c r="O478" i="29"/>
  <c r="N478" i="29"/>
  <c r="M478" i="29"/>
  <c r="L478" i="29"/>
  <c r="K478" i="29"/>
  <c r="J478" i="29"/>
  <c r="I478" i="29"/>
  <c r="H478" i="29"/>
  <c r="G478" i="29"/>
  <c r="F478" i="29"/>
  <c r="E478" i="29"/>
  <c r="P456" i="29"/>
  <c r="O456" i="29"/>
  <c r="N456" i="29"/>
  <c r="M456" i="29"/>
  <c r="L456" i="29"/>
  <c r="K456" i="29"/>
  <c r="J456" i="29"/>
  <c r="I456" i="29"/>
  <c r="H456" i="29"/>
  <c r="G456" i="29"/>
  <c r="F456" i="29"/>
  <c r="E456" i="29"/>
  <c r="P434" i="29"/>
  <c r="O434" i="29"/>
  <c r="N434" i="29"/>
  <c r="M434" i="29"/>
  <c r="L434" i="29"/>
  <c r="K434" i="29"/>
  <c r="J434" i="29"/>
  <c r="I434" i="29"/>
  <c r="H434" i="29"/>
  <c r="G434" i="29"/>
  <c r="F434" i="29"/>
  <c r="E434" i="29"/>
  <c r="P412" i="29"/>
  <c r="O412" i="29"/>
  <c r="N412" i="29"/>
  <c r="M412" i="29"/>
  <c r="L412" i="29"/>
  <c r="K412" i="29"/>
  <c r="J412" i="29"/>
  <c r="I412" i="29"/>
  <c r="H412" i="29"/>
  <c r="G412" i="29"/>
  <c r="F412" i="29"/>
  <c r="E412" i="29"/>
  <c r="P390" i="29"/>
  <c r="O390" i="29"/>
  <c r="N390" i="29"/>
  <c r="M390" i="29"/>
  <c r="L390" i="29"/>
  <c r="K390" i="29"/>
  <c r="J390" i="29"/>
  <c r="I390" i="29"/>
  <c r="H390" i="29"/>
  <c r="G390" i="29"/>
  <c r="F390" i="29"/>
  <c r="E390" i="29"/>
  <c r="P368" i="29"/>
  <c r="O368" i="29"/>
  <c r="N368" i="29"/>
  <c r="M368" i="29"/>
  <c r="L368" i="29"/>
  <c r="K368" i="29"/>
  <c r="J368" i="29"/>
  <c r="I368" i="29"/>
  <c r="H368" i="29"/>
  <c r="G368" i="29"/>
  <c r="F368" i="29"/>
  <c r="P346" i="29"/>
  <c r="O346" i="29"/>
  <c r="N346" i="29"/>
  <c r="M346" i="29"/>
  <c r="L346" i="29"/>
  <c r="K346" i="29"/>
  <c r="J346" i="29"/>
  <c r="I346" i="29"/>
  <c r="H346" i="29"/>
  <c r="G346" i="29"/>
  <c r="F346" i="29"/>
  <c r="E346" i="29"/>
  <c r="P324" i="29"/>
  <c r="O324" i="29"/>
  <c r="N324" i="29"/>
  <c r="M324" i="29"/>
  <c r="L324" i="29"/>
  <c r="K324" i="29"/>
  <c r="J324" i="29"/>
  <c r="I324" i="29"/>
  <c r="H324" i="29"/>
  <c r="G324" i="29"/>
  <c r="F324" i="29"/>
  <c r="E324" i="29"/>
  <c r="P302" i="29"/>
  <c r="O302" i="29"/>
  <c r="N302" i="29"/>
  <c r="M302" i="29"/>
  <c r="L302" i="29"/>
  <c r="K302" i="29"/>
  <c r="J302" i="29"/>
  <c r="I302" i="29"/>
  <c r="H302" i="29"/>
  <c r="G302" i="29"/>
  <c r="F302" i="29"/>
  <c r="E302" i="29"/>
  <c r="P280" i="29"/>
  <c r="O280" i="29"/>
  <c r="N280" i="29"/>
  <c r="M280" i="29"/>
  <c r="L280" i="29"/>
  <c r="K280" i="29"/>
  <c r="J280" i="29"/>
  <c r="I280" i="29"/>
  <c r="H280" i="29"/>
  <c r="G280" i="29"/>
  <c r="F280" i="29"/>
  <c r="E280" i="29"/>
  <c r="P258" i="29"/>
  <c r="O258" i="29"/>
  <c r="N258" i="29"/>
  <c r="M258" i="29"/>
  <c r="L258" i="29"/>
  <c r="K258" i="29"/>
  <c r="J258" i="29"/>
  <c r="I258" i="29"/>
  <c r="H258" i="29"/>
  <c r="G258" i="29"/>
  <c r="F258" i="29"/>
  <c r="E258" i="29"/>
  <c r="P236" i="29"/>
  <c r="O236" i="29"/>
  <c r="N236" i="29"/>
  <c r="M236" i="29"/>
  <c r="L236" i="29"/>
  <c r="K236" i="29"/>
  <c r="J236" i="29"/>
  <c r="I236" i="29"/>
  <c r="H236" i="29"/>
  <c r="G236" i="29"/>
  <c r="F236" i="29"/>
  <c r="E236" i="29"/>
  <c r="P214" i="29"/>
  <c r="O214" i="29"/>
  <c r="N214" i="29"/>
  <c r="M214" i="29"/>
  <c r="L214" i="29"/>
  <c r="K214" i="29"/>
  <c r="J214" i="29"/>
  <c r="I214" i="29"/>
  <c r="H214" i="29"/>
  <c r="G214" i="29"/>
  <c r="F214" i="29"/>
  <c r="E214" i="29"/>
  <c r="P192" i="29"/>
  <c r="O192" i="29"/>
  <c r="N192" i="29"/>
  <c r="M192" i="29"/>
  <c r="L192" i="29"/>
  <c r="K192" i="29"/>
  <c r="J192" i="29"/>
  <c r="I192" i="29"/>
  <c r="H192" i="29"/>
  <c r="G192" i="29"/>
  <c r="F192" i="29"/>
  <c r="E192" i="29"/>
  <c r="P170" i="29"/>
  <c r="O170" i="29"/>
  <c r="N170" i="29"/>
  <c r="M170" i="29"/>
  <c r="L170" i="29"/>
  <c r="K170" i="29"/>
  <c r="J170" i="29"/>
  <c r="I170" i="29"/>
  <c r="H170" i="29"/>
  <c r="G170" i="29"/>
  <c r="F170" i="29"/>
  <c r="E170" i="29"/>
  <c r="P148" i="29"/>
  <c r="O148" i="29"/>
  <c r="N148" i="29"/>
  <c r="M148" i="29"/>
  <c r="L148" i="29"/>
  <c r="K148" i="29"/>
  <c r="J148" i="29"/>
  <c r="I148" i="29"/>
  <c r="H148" i="29"/>
  <c r="G148" i="29"/>
  <c r="F148" i="29"/>
  <c r="E148" i="29"/>
  <c r="P126" i="29"/>
  <c r="O126" i="29"/>
  <c r="N126" i="29"/>
  <c r="M126" i="29"/>
  <c r="L126" i="29"/>
  <c r="K126" i="29"/>
  <c r="J126" i="29"/>
  <c r="I126" i="29"/>
  <c r="H126" i="29"/>
  <c r="G126" i="29"/>
  <c r="F126" i="29"/>
  <c r="E126" i="29"/>
  <c r="P104" i="29"/>
  <c r="O104" i="29"/>
  <c r="N104" i="29"/>
  <c r="M104" i="29"/>
  <c r="L104" i="29"/>
  <c r="K104" i="29"/>
  <c r="J104" i="29"/>
  <c r="I104" i="29"/>
  <c r="H104" i="29"/>
  <c r="G104" i="29"/>
  <c r="F104" i="29"/>
  <c r="E104" i="29"/>
  <c r="P82" i="29"/>
  <c r="O82" i="29"/>
  <c r="N82" i="29"/>
  <c r="M82" i="29"/>
  <c r="L82" i="29"/>
  <c r="K82" i="29"/>
  <c r="J82" i="29"/>
  <c r="I82" i="29"/>
  <c r="H82" i="29"/>
  <c r="G82" i="29"/>
  <c r="F82" i="29"/>
  <c r="E82" i="29"/>
  <c r="P60" i="29"/>
  <c r="O60" i="29"/>
  <c r="N60" i="29"/>
  <c r="M60" i="29"/>
  <c r="L60" i="29"/>
  <c r="K60" i="29"/>
  <c r="J60" i="29"/>
  <c r="I60" i="29"/>
  <c r="H60" i="29"/>
  <c r="G60" i="29"/>
  <c r="F60" i="29"/>
  <c r="E60" i="29"/>
  <c r="P38" i="29"/>
  <c r="O38" i="29"/>
  <c r="N38" i="29"/>
  <c r="M38" i="29"/>
  <c r="L38" i="29"/>
  <c r="K38" i="29"/>
  <c r="J38" i="29"/>
  <c r="I38" i="29"/>
  <c r="H38" i="29"/>
  <c r="G38" i="29"/>
  <c r="F38" i="29"/>
  <c r="E38" i="29"/>
  <c r="P16" i="29"/>
  <c r="O16" i="29"/>
  <c r="N16" i="29"/>
  <c r="M16" i="29"/>
  <c r="K16" i="29"/>
  <c r="J16" i="29"/>
  <c r="I16" i="29"/>
  <c r="H16" i="29"/>
  <c r="G16" i="29"/>
  <c r="F16" i="29"/>
  <c r="E16" i="29"/>
  <c r="E301" i="29"/>
  <c r="P1027" i="29"/>
  <c r="O1027" i="29"/>
  <c r="N1027" i="29"/>
  <c r="M1027" i="29"/>
  <c r="L1027" i="29"/>
  <c r="K1027" i="29"/>
  <c r="J1027" i="29"/>
  <c r="I1027" i="29"/>
  <c r="H1027" i="29"/>
  <c r="G1027" i="29"/>
  <c r="F1027" i="29"/>
  <c r="P1005" i="29"/>
  <c r="O1005" i="29"/>
  <c r="N1005" i="29"/>
  <c r="M1005" i="29"/>
  <c r="L1005" i="29"/>
  <c r="K1005" i="29"/>
  <c r="J1005" i="29"/>
  <c r="I1005" i="29"/>
  <c r="H1005" i="29"/>
  <c r="G1005" i="29"/>
  <c r="F1005" i="29"/>
  <c r="E1005" i="29"/>
  <c r="P983" i="29"/>
  <c r="O983" i="29"/>
  <c r="N983" i="29"/>
  <c r="M983" i="29"/>
  <c r="L983" i="29"/>
  <c r="K983" i="29"/>
  <c r="J983" i="29"/>
  <c r="I983" i="29"/>
  <c r="H983" i="29"/>
  <c r="G983" i="29"/>
  <c r="F983" i="29"/>
  <c r="E983" i="29"/>
  <c r="P961" i="29"/>
  <c r="O961" i="29"/>
  <c r="N961" i="29"/>
  <c r="M961" i="29"/>
  <c r="L961" i="29"/>
  <c r="K961" i="29"/>
  <c r="J961" i="29"/>
  <c r="I961" i="29"/>
  <c r="H961" i="29"/>
  <c r="G961" i="29"/>
  <c r="F961" i="29"/>
  <c r="E961" i="29"/>
  <c r="P939" i="29"/>
  <c r="O939" i="29"/>
  <c r="N939" i="29"/>
  <c r="M939" i="29"/>
  <c r="L939" i="29"/>
  <c r="K939" i="29"/>
  <c r="J939" i="29"/>
  <c r="I939" i="29"/>
  <c r="H939" i="29"/>
  <c r="G939" i="29"/>
  <c r="F939" i="29"/>
  <c r="E939" i="29"/>
  <c r="P917" i="29"/>
  <c r="O917" i="29"/>
  <c r="N917" i="29"/>
  <c r="M917" i="29"/>
  <c r="L917" i="29"/>
  <c r="K917" i="29"/>
  <c r="J917" i="29"/>
  <c r="I917" i="29"/>
  <c r="H917" i="29"/>
  <c r="G917" i="29"/>
  <c r="F917" i="29"/>
  <c r="E917" i="29"/>
  <c r="P895" i="29"/>
  <c r="O895" i="29"/>
  <c r="N895" i="29"/>
  <c r="M895" i="29"/>
  <c r="L895" i="29"/>
  <c r="K895" i="29"/>
  <c r="J895" i="29"/>
  <c r="I895" i="29"/>
  <c r="H895" i="29"/>
  <c r="G895" i="29"/>
  <c r="F895" i="29"/>
  <c r="E895" i="29"/>
  <c r="P873" i="29"/>
  <c r="O873" i="29"/>
  <c r="N873" i="29"/>
  <c r="M873" i="29"/>
  <c r="L873" i="29"/>
  <c r="K873" i="29"/>
  <c r="J873" i="29"/>
  <c r="I873" i="29"/>
  <c r="H873" i="29"/>
  <c r="G873" i="29"/>
  <c r="F873" i="29"/>
  <c r="E873" i="29"/>
  <c r="P851" i="29"/>
  <c r="O851" i="29"/>
  <c r="N851" i="29"/>
  <c r="M851" i="29"/>
  <c r="L851" i="29"/>
  <c r="K851" i="29"/>
  <c r="J851" i="29"/>
  <c r="I851" i="29"/>
  <c r="H851" i="29"/>
  <c r="G851" i="29"/>
  <c r="F851" i="29"/>
  <c r="E851" i="29"/>
  <c r="P829" i="29"/>
  <c r="O829" i="29"/>
  <c r="N829" i="29"/>
  <c r="M829" i="29"/>
  <c r="L829" i="29"/>
  <c r="K829" i="29"/>
  <c r="J829" i="29"/>
  <c r="I829" i="29"/>
  <c r="H829" i="29"/>
  <c r="G829" i="29"/>
  <c r="F829" i="29"/>
  <c r="E829" i="29"/>
  <c r="P807" i="29"/>
  <c r="O807" i="29"/>
  <c r="N807" i="29"/>
  <c r="M807" i="29"/>
  <c r="L807" i="29"/>
  <c r="K807" i="29"/>
  <c r="J807" i="29"/>
  <c r="I807" i="29"/>
  <c r="H807" i="29"/>
  <c r="G807" i="29"/>
  <c r="F807" i="29"/>
  <c r="E807" i="29"/>
  <c r="P785" i="29"/>
  <c r="O785" i="29"/>
  <c r="N785" i="29"/>
  <c r="M785" i="29"/>
  <c r="L785" i="29"/>
  <c r="K785" i="29"/>
  <c r="J785" i="29"/>
  <c r="I785" i="29"/>
  <c r="H785" i="29"/>
  <c r="G785" i="29"/>
  <c r="F785" i="29"/>
  <c r="E785" i="29"/>
  <c r="P763" i="29"/>
  <c r="O763" i="29"/>
  <c r="N763" i="29"/>
  <c r="M763" i="29"/>
  <c r="L763" i="29"/>
  <c r="K763" i="29"/>
  <c r="J763" i="29"/>
  <c r="I763" i="29"/>
  <c r="H763" i="29"/>
  <c r="G763" i="29"/>
  <c r="F763" i="29"/>
  <c r="E763" i="29"/>
  <c r="P741" i="29"/>
  <c r="O741" i="29"/>
  <c r="N741" i="29"/>
  <c r="M741" i="29"/>
  <c r="L741" i="29"/>
  <c r="K741" i="29"/>
  <c r="J741" i="29"/>
  <c r="I741" i="29"/>
  <c r="H741" i="29"/>
  <c r="G741" i="29"/>
  <c r="F741" i="29"/>
  <c r="E741" i="29"/>
  <c r="P719" i="29"/>
  <c r="O719" i="29"/>
  <c r="N719" i="29"/>
  <c r="M719" i="29"/>
  <c r="L719" i="29"/>
  <c r="K719" i="29"/>
  <c r="J719" i="29"/>
  <c r="I719" i="29"/>
  <c r="H719" i="29"/>
  <c r="G719" i="29"/>
  <c r="F719" i="29"/>
  <c r="E719" i="29"/>
  <c r="P697" i="29"/>
  <c r="O697" i="29"/>
  <c r="N697" i="29"/>
  <c r="M697" i="29"/>
  <c r="L697" i="29"/>
  <c r="K697" i="29"/>
  <c r="J697" i="29"/>
  <c r="I697" i="29"/>
  <c r="H697" i="29"/>
  <c r="G697" i="29"/>
  <c r="F697" i="29"/>
  <c r="E697" i="29"/>
  <c r="P675" i="29"/>
  <c r="O675" i="29"/>
  <c r="N675" i="29"/>
  <c r="M675" i="29"/>
  <c r="L675" i="29"/>
  <c r="K675" i="29"/>
  <c r="J675" i="29"/>
  <c r="I675" i="29"/>
  <c r="H675" i="29"/>
  <c r="G675" i="29"/>
  <c r="F675" i="29"/>
  <c r="E675" i="29"/>
  <c r="P653" i="29"/>
  <c r="O653" i="29"/>
  <c r="N653" i="29"/>
  <c r="M653" i="29"/>
  <c r="L653" i="29"/>
  <c r="K653" i="29"/>
  <c r="J653" i="29"/>
  <c r="I653" i="29"/>
  <c r="H653" i="29"/>
  <c r="G653" i="29"/>
  <c r="F653" i="29"/>
  <c r="E653" i="29"/>
  <c r="P631" i="29"/>
  <c r="O631" i="29"/>
  <c r="N631" i="29"/>
  <c r="M631" i="29"/>
  <c r="L631" i="29"/>
  <c r="K631" i="29"/>
  <c r="J631" i="29"/>
  <c r="I631" i="29"/>
  <c r="H631" i="29"/>
  <c r="G631" i="29"/>
  <c r="F631" i="29"/>
  <c r="E631" i="29"/>
  <c r="P609" i="29"/>
  <c r="O609" i="29"/>
  <c r="N609" i="29"/>
  <c r="M609" i="29"/>
  <c r="L609" i="29"/>
  <c r="K609" i="29"/>
  <c r="J609" i="29"/>
  <c r="I609" i="29"/>
  <c r="H609" i="29"/>
  <c r="G609" i="29"/>
  <c r="F609" i="29"/>
  <c r="E609" i="29"/>
  <c r="P587" i="29"/>
  <c r="O587" i="29"/>
  <c r="N587" i="29"/>
  <c r="M587" i="29"/>
  <c r="L587" i="29"/>
  <c r="K587" i="29"/>
  <c r="J587" i="29"/>
  <c r="I587" i="29"/>
  <c r="H587" i="29"/>
  <c r="G587" i="29"/>
  <c r="F587" i="29"/>
  <c r="E587" i="29"/>
  <c r="P565" i="29"/>
  <c r="O565" i="29"/>
  <c r="N565" i="29"/>
  <c r="M565" i="29"/>
  <c r="L565" i="29"/>
  <c r="K565" i="29"/>
  <c r="J565" i="29"/>
  <c r="I565" i="29"/>
  <c r="H565" i="29"/>
  <c r="G565" i="29"/>
  <c r="F565" i="29"/>
  <c r="E565" i="29"/>
  <c r="P543" i="29"/>
  <c r="O543" i="29"/>
  <c r="N543" i="29"/>
  <c r="M543" i="29"/>
  <c r="L543" i="29"/>
  <c r="K543" i="29"/>
  <c r="J543" i="29"/>
  <c r="I543" i="29"/>
  <c r="H543" i="29"/>
  <c r="G543" i="29"/>
  <c r="F543" i="29"/>
  <c r="E543" i="29"/>
  <c r="P521" i="29"/>
  <c r="O521" i="29"/>
  <c r="N521" i="29"/>
  <c r="M521" i="29"/>
  <c r="L521" i="29"/>
  <c r="K521" i="29"/>
  <c r="J521" i="29"/>
  <c r="I521" i="29"/>
  <c r="H521" i="29"/>
  <c r="G521" i="29"/>
  <c r="F521" i="29"/>
  <c r="E521" i="29"/>
  <c r="P499" i="29"/>
  <c r="O499" i="29"/>
  <c r="N499" i="29"/>
  <c r="M499" i="29"/>
  <c r="L499" i="29"/>
  <c r="K499" i="29"/>
  <c r="J499" i="29"/>
  <c r="I499" i="29"/>
  <c r="H499" i="29"/>
  <c r="G499" i="29"/>
  <c r="F499" i="29"/>
  <c r="E499" i="29"/>
  <c r="P477" i="29"/>
  <c r="O477" i="29"/>
  <c r="N477" i="29"/>
  <c r="M477" i="29"/>
  <c r="L477" i="29"/>
  <c r="K477" i="29"/>
  <c r="J477" i="29"/>
  <c r="I477" i="29"/>
  <c r="H477" i="29"/>
  <c r="G477" i="29"/>
  <c r="F477" i="29"/>
  <c r="E477" i="29"/>
  <c r="P455" i="29"/>
  <c r="O455" i="29"/>
  <c r="N455" i="29"/>
  <c r="M455" i="29"/>
  <c r="L455" i="29"/>
  <c r="K455" i="29"/>
  <c r="J455" i="29"/>
  <c r="I455" i="29"/>
  <c r="H455" i="29"/>
  <c r="G455" i="29"/>
  <c r="F455" i="29"/>
  <c r="E455" i="29"/>
  <c r="P433" i="29"/>
  <c r="O433" i="29"/>
  <c r="N433" i="29"/>
  <c r="M433" i="29"/>
  <c r="L433" i="29"/>
  <c r="K433" i="29"/>
  <c r="J433" i="29"/>
  <c r="I433" i="29"/>
  <c r="H433" i="29"/>
  <c r="G433" i="29"/>
  <c r="F433" i="29"/>
  <c r="E433" i="29"/>
  <c r="P411" i="29"/>
  <c r="O411" i="29"/>
  <c r="N411" i="29"/>
  <c r="M411" i="29"/>
  <c r="L411" i="29"/>
  <c r="K411" i="29"/>
  <c r="J411" i="29"/>
  <c r="I411" i="29"/>
  <c r="H411" i="29"/>
  <c r="G411" i="29"/>
  <c r="F411" i="29"/>
  <c r="E411" i="29"/>
  <c r="P389" i="29"/>
  <c r="O389" i="29"/>
  <c r="N389" i="29"/>
  <c r="M389" i="29"/>
  <c r="L389" i="29"/>
  <c r="K389" i="29"/>
  <c r="J389" i="29"/>
  <c r="I389" i="29"/>
  <c r="H389" i="29"/>
  <c r="G389" i="29"/>
  <c r="F389" i="29"/>
  <c r="E389" i="29"/>
  <c r="P367" i="29"/>
  <c r="O367" i="29"/>
  <c r="N367" i="29"/>
  <c r="M367" i="29"/>
  <c r="L367" i="29"/>
  <c r="K367" i="29"/>
  <c r="J367" i="29"/>
  <c r="I367" i="29"/>
  <c r="H367" i="29"/>
  <c r="G367" i="29"/>
  <c r="F367" i="29"/>
  <c r="E367" i="29"/>
  <c r="P345" i="29"/>
  <c r="O345" i="29"/>
  <c r="N345" i="29"/>
  <c r="M345" i="29"/>
  <c r="L345" i="29"/>
  <c r="K345" i="29"/>
  <c r="J345" i="29"/>
  <c r="I345" i="29"/>
  <c r="H345" i="29"/>
  <c r="G345" i="29"/>
  <c r="F345" i="29"/>
  <c r="E345" i="29"/>
  <c r="P323" i="29"/>
  <c r="O323" i="29"/>
  <c r="N323" i="29"/>
  <c r="M323" i="29"/>
  <c r="L323" i="29"/>
  <c r="K323" i="29"/>
  <c r="J323" i="29"/>
  <c r="I323" i="29"/>
  <c r="H323" i="29"/>
  <c r="G323" i="29"/>
  <c r="F323" i="29"/>
  <c r="E323" i="29"/>
  <c r="P301" i="29"/>
  <c r="O301" i="29"/>
  <c r="N301" i="29"/>
  <c r="M301" i="29"/>
  <c r="L301" i="29"/>
  <c r="K301" i="29"/>
  <c r="J301" i="29"/>
  <c r="I301" i="29"/>
  <c r="H301" i="29"/>
  <c r="G301" i="29"/>
  <c r="F301" i="29"/>
  <c r="P279" i="29"/>
  <c r="O279" i="29"/>
  <c r="N279" i="29"/>
  <c r="M279" i="29"/>
  <c r="L279" i="29"/>
  <c r="K279" i="29"/>
  <c r="J279" i="29"/>
  <c r="I279" i="29"/>
  <c r="H279" i="29"/>
  <c r="G279" i="29"/>
  <c r="F279" i="29"/>
  <c r="E279" i="29"/>
  <c r="P257" i="29"/>
  <c r="O257" i="29"/>
  <c r="N257" i="29"/>
  <c r="M257" i="29"/>
  <c r="L257" i="29"/>
  <c r="K257" i="29"/>
  <c r="J257" i="29"/>
  <c r="I257" i="29"/>
  <c r="H257" i="29"/>
  <c r="G257" i="29"/>
  <c r="F257" i="29"/>
  <c r="E257" i="29"/>
  <c r="P235" i="29"/>
  <c r="O235" i="29"/>
  <c r="N235" i="29"/>
  <c r="M235" i="29"/>
  <c r="L235" i="29"/>
  <c r="K235" i="29"/>
  <c r="J235" i="29"/>
  <c r="I235" i="29"/>
  <c r="H235" i="29"/>
  <c r="G235" i="29"/>
  <c r="F235" i="29"/>
  <c r="E235" i="29"/>
  <c r="P213" i="29"/>
  <c r="O213" i="29"/>
  <c r="N213" i="29"/>
  <c r="M213" i="29"/>
  <c r="L213" i="29"/>
  <c r="K213" i="29"/>
  <c r="J213" i="29"/>
  <c r="I213" i="29"/>
  <c r="H213" i="29"/>
  <c r="G213" i="29"/>
  <c r="F213" i="29"/>
  <c r="E213" i="29"/>
  <c r="P191" i="29"/>
  <c r="O191" i="29"/>
  <c r="N191" i="29"/>
  <c r="M191" i="29"/>
  <c r="L191" i="29"/>
  <c r="K191" i="29"/>
  <c r="J191" i="29"/>
  <c r="I191" i="29"/>
  <c r="H191" i="29"/>
  <c r="G191" i="29"/>
  <c r="F191" i="29"/>
  <c r="E191" i="29"/>
  <c r="P169" i="29"/>
  <c r="O169" i="29"/>
  <c r="N169" i="29"/>
  <c r="M169" i="29"/>
  <c r="L169" i="29"/>
  <c r="K169" i="29"/>
  <c r="J169" i="29"/>
  <c r="I169" i="29"/>
  <c r="H169" i="29"/>
  <c r="G169" i="29"/>
  <c r="F169" i="29"/>
  <c r="E169" i="29"/>
  <c r="P147" i="29"/>
  <c r="O147" i="29"/>
  <c r="N147" i="29"/>
  <c r="M147" i="29"/>
  <c r="L147" i="29"/>
  <c r="K147" i="29"/>
  <c r="J147" i="29"/>
  <c r="I147" i="29"/>
  <c r="H147" i="29"/>
  <c r="G147" i="29"/>
  <c r="F147" i="29"/>
  <c r="E147" i="29"/>
  <c r="P125" i="29"/>
  <c r="O125" i="29"/>
  <c r="N125" i="29"/>
  <c r="M125" i="29"/>
  <c r="L125" i="29"/>
  <c r="K125" i="29"/>
  <c r="J125" i="29"/>
  <c r="I125" i="29"/>
  <c r="H125" i="29"/>
  <c r="G125" i="29"/>
  <c r="F125" i="29"/>
  <c r="E125" i="29"/>
  <c r="P103" i="29"/>
  <c r="O103" i="29"/>
  <c r="N103" i="29"/>
  <c r="M103" i="29"/>
  <c r="L103" i="29"/>
  <c r="K103" i="29"/>
  <c r="J103" i="29"/>
  <c r="I103" i="29"/>
  <c r="H103" i="29"/>
  <c r="G103" i="29"/>
  <c r="F103" i="29"/>
  <c r="E103" i="29"/>
  <c r="P81" i="29"/>
  <c r="O81" i="29"/>
  <c r="N81" i="29"/>
  <c r="M81" i="29"/>
  <c r="L81" i="29"/>
  <c r="K81" i="29"/>
  <c r="J81" i="29"/>
  <c r="I81" i="29"/>
  <c r="H81" i="29"/>
  <c r="G81" i="29"/>
  <c r="F81" i="29"/>
  <c r="E81" i="29"/>
  <c r="P59" i="29"/>
  <c r="O59" i="29"/>
  <c r="N59" i="29"/>
  <c r="M59" i="29"/>
  <c r="L59" i="29"/>
  <c r="K59" i="29"/>
  <c r="J59" i="29"/>
  <c r="I59" i="29"/>
  <c r="H59" i="29"/>
  <c r="G59" i="29"/>
  <c r="F59" i="29"/>
  <c r="E59" i="29"/>
  <c r="P37" i="29"/>
  <c r="O37" i="29"/>
  <c r="N37" i="29"/>
  <c r="M37" i="29"/>
  <c r="L37" i="29"/>
  <c r="K37" i="29"/>
  <c r="J37" i="29"/>
  <c r="I37" i="29"/>
  <c r="H37" i="29"/>
  <c r="G37" i="29"/>
  <c r="F37" i="29"/>
  <c r="E37" i="29"/>
  <c r="P15" i="29"/>
  <c r="O15" i="29"/>
  <c r="N15" i="29"/>
  <c r="M15" i="29"/>
  <c r="L15" i="29"/>
  <c r="K15" i="29"/>
  <c r="J15" i="29"/>
  <c r="I15" i="29"/>
  <c r="H15" i="29"/>
  <c r="G15" i="29"/>
  <c r="F15" i="29"/>
  <c r="E15" i="29"/>
  <c r="E762" i="29"/>
  <c r="E410" i="29"/>
  <c r="E14" i="29"/>
  <c r="P1018" i="29"/>
  <c r="O1018" i="29"/>
  <c r="N1018" i="29"/>
  <c r="M1018" i="29"/>
  <c r="L1018" i="29"/>
  <c r="K1018" i="29"/>
  <c r="J1018" i="29"/>
  <c r="I1018" i="29"/>
  <c r="H1018" i="29"/>
  <c r="G1018" i="29"/>
  <c r="F1018" i="29"/>
  <c r="P996" i="29"/>
  <c r="O996" i="29"/>
  <c r="N996" i="29"/>
  <c r="M996" i="29"/>
  <c r="L996" i="29"/>
  <c r="K996" i="29"/>
  <c r="J996" i="29"/>
  <c r="I996" i="29"/>
  <c r="H996" i="29"/>
  <c r="G996" i="29"/>
  <c r="F996" i="29"/>
  <c r="E996" i="29"/>
  <c r="P974" i="29"/>
  <c r="O974" i="29"/>
  <c r="N974" i="29"/>
  <c r="M974" i="29"/>
  <c r="L974" i="29"/>
  <c r="K974" i="29"/>
  <c r="J974" i="29"/>
  <c r="I974" i="29"/>
  <c r="H974" i="29"/>
  <c r="G974" i="29"/>
  <c r="F974" i="29"/>
  <c r="E974" i="29"/>
  <c r="P952" i="29"/>
  <c r="O952" i="29"/>
  <c r="N952" i="29"/>
  <c r="M952" i="29"/>
  <c r="L952" i="29"/>
  <c r="K952" i="29"/>
  <c r="J952" i="29"/>
  <c r="I952" i="29"/>
  <c r="H952" i="29"/>
  <c r="G952" i="29"/>
  <c r="F952" i="29"/>
  <c r="E952" i="29"/>
  <c r="P930" i="29"/>
  <c r="O930" i="29"/>
  <c r="N930" i="29"/>
  <c r="M930" i="29"/>
  <c r="L930" i="29"/>
  <c r="K930" i="29"/>
  <c r="J930" i="29"/>
  <c r="I930" i="29"/>
  <c r="H930" i="29"/>
  <c r="G930" i="29"/>
  <c r="F930" i="29"/>
  <c r="E930" i="29"/>
  <c r="P908" i="29"/>
  <c r="O908" i="29"/>
  <c r="N908" i="29"/>
  <c r="M908" i="29"/>
  <c r="L908" i="29"/>
  <c r="K908" i="29"/>
  <c r="J908" i="29"/>
  <c r="I908" i="29"/>
  <c r="H908" i="29"/>
  <c r="G908" i="29"/>
  <c r="F908" i="29"/>
  <c r="E908" i="29"/>
  <c r="P886" i="29"/>
  <c r="O886" i="29"/>
  <c r="N886" i="29"/>
  <c r="M886" i="29"/>
  <c r="L886" i="29"/>
  <c r="K886" i="29"/>
  <c r="J886" i="29"/>
  <c r="I886" i="29"/>
  <c r="H886" i="29"/>
  <c r="G886" i="29"/>
  <c r="F886" i="29"/>
  <c r="E886" i="29"/>
  <c r="P864" i="29"/>
  <c r="O864" i="29"/>
  <c r="N864" i="29"/>
  <c r="M864" i="29"/>
  <c r="L864" i="29"/>
  <c r="K864" i="29"/>
  <c r="J864" i="29"/>
  <c r="I864" i="29"/>
  <c r="H864" i="29"/>
  <c r="G864" i="29"/>
  <c r="F864" i="29"/>
  <c r="E864" i="29"/>
  <c r="P842" i="29"/>
  <c r="O842" i="29"/>
  <c r="N842" i="29"/>
  <c r="M842" i="29"/>
  <c r="L842" i="29"/>
  <c r="K842" i="29"/>
  <c r="J842" i="29"/>
  <c r="I842" i="29"/>
  <c r="H842" i="29"/>
  <c r="G842" i="29"/>
  <c r="F842" i="29"/>
  <c r="E842" i="29"/>
  <c r="P820" i="29"/>
  <c r="O820" i="29"/>
  <c r="N820" i="29"/>
  <c r="M820" i="29"/>
  <c r="L820" i="29"/>
  <c r="K820" i="29"/>
  <c r="J820" i="29"/>
  <c r="I820" i="29"/>
  <c r="H820" i="29"/>
  <c r="G820" i="29"/>
  <c r="F820" i="29"/>
  <c r="E820" i="29"/>
  <c r="P798" i="29"/>
  <c r="O798" i="29"/>
  <c r="N798" i="29"/>
  <c r="M798" i="29"/>
  <c r="L798" i="29"/>
  <c r="K798" i="29"/>
  <c r="J798" i="29"/>
  <c r="I798" i="29"/>
  <c r="H798" i="29"/>
  <c r="G798" i="29"/>
  <c r="F798" i="29"/>
  <c r="E798" i="29"/>
  <c r="P776" i="29"/>
  <c r="O776" i="29"/>
  <c r="N776" i="29"/>
  <c r="M776" i="29"/>
  <c r="L776" i="29"/>
  <c r="K776" i="29"/>
  <c r="J776" i="29"/>
  <c r="I776" i="29"/>
  <c r="H776" i="29"/>
  <c r="G776" i="29"/>
  <c r="F776" i="29"/>
  <c r="E776" i="29"/>
  <c r="P754" i="29"/>
  <c r="O754" i="29"/>
  <c r="N754" i="29"/>
  <c r="M754" i="29"/>
  <c r="L754" i="29"/>
  <c r="K754" i="29"/>
  <c r="J754" i="29"/>
  <c r="I754" i="29"/>
  <c r="H754" i="29"/>
  <c r="G754" i="29"/>
  <c r="F754" i="29"/>
  <c r="E754" i="29"/>
  <c r="P732" i="29"/>
  <c r="O732" i="29"/>
  <c r="N732" i="29"/>
  <c r="M732" i="29"/>
  <c r="L732" i="29"/>
  <c r="K732" i="29"/>
  <c r="J732" i="29"/>
  <c r="I732" i="29"/>
  <c r="H732" i="29"/>
  <c r="G732" i="29"/>
  <c r="F732" i="29"/>
  <c r="E732" i="29"/>
  <c r="P710" i="29"/>
  <c r="O710" i="29"/>
  <c r="N710" i="29"/>
  <c r="M710" i="29"/>
  <c r="L710" i="29"/>
  <c r="K710" i="29"/>
  <c r="J710" i="29"/>
  <c r="I710" i="29"/>
  <c r="H710" i="29"/>
  <c r="G710" i="29"/>
  <c r="F710" i="29"/>
  <c r="E710" i="29"/>
  <c r="P688" i="29"/>
  <c r="O688" i="29"/>
  <c r="N688" i="29"/>
  <c r="M688" i="29"/>
  <c r="L688" i="29"/>
  <c r="K688" i="29"/>
  <c r="J688" i="29"/>
  <c r="I688" i="29"/>
  <c r="H688" i="29"/>
  <c r="G688" i="29"/>
  <c r="F688" i="29"/>
  <c r="E688" i="29"/>
  <c r="P666" i="29"/>
  <c r="O666" i="29"/>
  <c r="N666" i="29"/>
  <c r="M666" i="29"/>
  <c r="L666" i="29"/>
  <c r="K666" i="29"/>
  <c r="J666" i="29"/>
  <c r="I666" i="29"/>
  <c r="H666" i="29"/>
  <c r="G666" i="29"/>
  <c r="F666" i="29"/>
  <c r="E666" i="29"/>
  <c r="P644" i="29"/>
  <c r="O644" i="29"/>
  <c r="N644" i="29"/>
  <c r="M644" i="29"/>
  <c r="L644" i="29"/>
  <c r="K644" i="29"/>
  <c r="J644" i="29"/>
  <c r="I644" i="29"/>
  <c r="H644" i="29"/>
  <c r="G644" i="29"/>
  <c r="F644" i="29"/>
  <c r="E644" i="29"/>
  <c r="P622" i="29"/>
  <c r="O622" i="29"/>
  <c r="N622" i="29"/>
  <c r="M622" i="29"/>
  <c r="L622" i="29"/>
  <c r="K622" i="29"/>
  <c r="J622" i="29"/>
  <c r="I622" i="29"/>
  <c r="H622" i="29"/>
  <c r="G622" i="29"/>
  <c r="F622" i="29"/>
  <c r="E622" i="29"/>
  <c r="P600" i="29"/>
  <c r="O600" i="29"/>
  <c r="N600" i="29"/>
  <c r="M600" i="29"/>
  <c r="L600" i="29"/>
  <c r="K600" i="29"/>
  <c r="J600" i="29"/>
  <c r="I600" i="29"/>
  <c r="H600" i="29"/>
  <c r="G600" i="29"/>
  <c r="F600" i="29"/>
  <c r="E600" i="29"/>
  <c r="P578" i="29"/>
  <c r="O578" i="29"/>
  <c r="N578" i="29"/>
  <c r="M578" i="29"/>
  <c r="L578" i="29"/>
  <c r="K578" i="29"/>
  <c r="J578" i="29"/>
  <c r="I578" i="29"/>
  <c r="H578" i="29"/>
  <c r="G578" i="29"/>
  <c r="F578" i="29"/>
  <c r="E578" i="29"/>
  <c r="P556" i="29"/>
  <c r="O556" i="29"/>
  <c r="N556" i="29"/>
  <c r="M556" i="29"/>
  <c r="L556" i="29"/>
  <c r="K556" i="29"/>
  <c r="J556" i="29"/>
  <c r="I556" i="29"/>
  <c r="H556" i="29"/>
  <c r="G556" i="29"/>
  <c r="F556" i="29"/>
  <c r="E556" i="29"/>
  <c r="P534" i="29"/>
  <c r="O534" i="29"/>
  <c r="N534" i="29"/>
  <c r="M534" i="29"/>
  <c r="L534" i="29"/>
  <c r="K534" i="29"/>
  <c r="J534" i="29"/>
  <c r="I534" i="29"/>
  <c r="H534" i="29"/>
  <c r="G534" i="29"/>
  <c r="F534" i="29"/>
  <c r="E534" i="29"/>
  <c r="P512" i="29"/>
  <c r="O512" i="29"/>
  <c r="N512" i="29"/>
  <c r="M512" i="29"/>
  <c r="L512" i="29"/>
  <c r="K512" i="29"/>
  <c r="J512" i="29"/>
  <c r="I512" i="29"/>
  <c r="H512" i="29"/>
  <c r="G512" i="29"/>
  <c r="F512" i="29"/>
  <c r="E512" i="29"/>
  <c r="P490" i="29"/>
  <c r="O490" i="29"/>
  <c r="N490" i="29"/>
  <c r="M490" i="29"/>
  <c r="L490" i="29"/>
  <c r="K490" i="29"/>
  <c r="J490" i="29"/>
  <c r="I490" i="29"/>
  <c r="H490" i="29"/>
  <c r="G490" i="29"/>
  <c r="F490" i="29"/>
  <c r="E490" i="29"/>
  <c r="P468" i="29"/>
  <c r="O468" i="29"/>
  <c r="N468" i="29"/>
  <c r="M468" i="29"/>
  <c r="L468" i="29"/>
  <c r="K468" i="29"/>
  <c r="J468" i="29"/>
  <c r="I468" i="29"/>
  <c r="H468" i="29"/>
  <c r="G468" i="29"/>
  <c r="F468" i="29"/>
  <c r="E468" i="29"/>
  <c r="P446" i="29"/>
  <c r="O446" i="29"/>
  <c r="N446" i="29"/>
  <c r="M446" i="29"/>
  <c r="L446" i="29"/>
  <c r="K446" i="29"/>
  <c r="J446" i="29"/>
  <c r="I446" i="29"/>
  <c r="H446" i="29"/>
  <c r="G446" i="29"/>
  <c r="F446" i="29"/>
  <c r="E446" i="29"/>
  <c r="P424" i="29"/>
  <c r="O424" i="29"/>
  <c r="N424" i="29"/>
  <c r="M424" i="29"/>
  <c r="L424" i="29"/>
  <c r="K424" i="29"/>
  <c r="J424" i="29"/>
  <c r="I424" i="29"/>
  <c r="H424" i="29"/>
  <c r="G424" i="29"/>
  <c r="F424" i="29"/>
  <c r="E424" i="29"/>
  <c r="P402" i="29"/>
  <c r="O402" i="29"/>
  <c r="N402" i="29"/>
  <c r="M402" i="29"/>
  <c r="L402" i="29"/>
  <c r="K402" i="29"/>
  <c r="J402" i="29"/>
  <c r="I402" i="29"/>
  <c r="H402" i="29"/>
  <c r="G402" i="29"/>
  <c r="F402" i="29"/>
  <c r="E402" i="29"/>
  <c r="P380" i="29"/>
  <c r="O380" i="29"/>
  <c r="N380" i="29"/>
  <c r="M380" i="29"/>
  <c r="L380" i="29"/>
  <c r="K380" i="29"/>
  <c r="J380" i="29"/>
  <c r="I380" i="29"/>
  <c r="H380" i="29"/>
  <c r="G380" i="29"/>
  <c r="F380" i="29"/>
  <c r="E380" i="29"/>
  <c r="P358" i="29"/>
  <c r="O358" i="29"/>
  <c r="N358" i="29"/>
  <c r="M358" i="29"/>
  <c r="L358" i="29"/>
  <c r="K358" i="29"/>
  <c r="J358" i="29"/>
  <c r="I358" i="29"/>
  <c r="H358" i="29"/>
  <c r="G358" i="29"/>
  <c r="F358" i="29"/>
  <c r="E358" i="29"/>
  <c r="P336" i="29"/>
  <c r="O336" i="29"/>
  <c r="N336" i="29"/>
  <c r="M336" i="29"/>
  <c r="L336" i="29"/>
  <c r="K336" i="29"/>
  <c r="J336" i="29"/>
  <c r="I336" i="29"/>
  <c r="H336" i="29"/>
  <c r="G336" i="29"/>
  <c r="F336" i="29"/>
  <c r="E336" i="29"/>
  <c r="P314" i="29"/>
  <c r="O314" i="29"/>
  <c r="N314" i="29"/>
  <c r="M314" i="29"/>
  <c r="L314" i="29"/>
  <c r="K314" i="29"/>
  <c r="J314" i="29"/>
  <c r="I314" i="29"/>
  <c r="H314" i="29"/>
  <c r="G314" i="29"/>
  <c r="F314" i="29"/>
  <c r="E314" i="29"/>
  <c r="P292" i="29"/>
  <c r="O292" i="29"/>
  <c r="N292" i="29"/>
  <c r="M292" i="29"/>
  <c r="L292" i="29"/>
  <c r="K292" i="29"/>
  <c r="J292" i="29"/>
  <c r="I292" i="29"/>
  <c r="H292" i="29"/>
  <c r="G292" i="29"/>
  <c r="F292" i="29"/>
  <c r="E292" i="29"/>
  <c r="P270" i="29"/>
  <c r="O270" i="29"/>
  <c r="N270" i="29"/>
  <c r="M270" i="29"/>
  <c r="L270" i="29"/>
  <c r="K270" i="29"/>
  <c r="J270" i="29"/>
  <c r="I270" i="29"/>
  <c r="H270" i="29"/>
  <c r="G270" i="29"/>
  <c r="F270" i="29"/>
  <c r="E270" i="29"/>
  <c r="P248" i="29"/>
  <c r="O248" i="29"/>
  <c r="N248" i="29"/>
  <c r="M248" i="29"/>
  <c r="L248" i="29"/>
  <c r="K248" i="29"/>
  <c r="J248" i="29"/>
  <c r="I248" i="29"/>
  <c r="H248" i="29"/>
  <c r="G248" i="29"/>
  <c r="F248" i="29"/>
  <c r="E248" i="29"/>
  <c r="P226" i="29"/>
  <c r="O226" i="29"/>
  <c r="N226" i="29"/>
  <c r="M226" i="29"/>
  <c r="L226" i="29"/>
  <c r="K226" i="29"/>
  <c r="J226" i="29"/>
  <c r="I226" i="29"/>
  <c r="H226" i="29"/>
  <c r="G226" i="29"/>
  <c r="F226" i="29"/>
  <c r="E226" i="29"/>
  <c r="P204" i="29"/>
  <c r="O204" i="29"/>
  <c r="N204" i="29"/>
  <c r="M204" i="29"/>
  <c r="L204" i="29"/>
  <c r="K204" i="29"/>
  <c r="J204" i="29"/>
  <c r="I204" i="29"/>
  <c r="H204" i="29"/>
  <c r="G204" i="29"/>
  <c r="F204" i="29"/>
  <c r="E204" i="29"/>
  <c r="P182" i="29"/>
  <c r="O182" i="29"/>
  <c r="N182" i="29"/>
  <c r="M182" i="29"/>
  <c r="L182" i="29"/>
  <c r="K182" i="29"/>
  <c r="J182" i="29"/>
  <c r="I182" i="29"/>
  <c r="H182" i="29"/>
  <c r="G182" i="29"/>
  <c r="F182" i="29"/>
  <c r="E182" i="29"/>
  <c r="P160" i="29"/>
  <c r="O160" i="29"/>
  <c r="N160" i="29"/>
  <c r="M160" i="29"/>
  <c r="L160" i="29"/>
  <c r="K160" i="29"/>
  <c r="J160" i="29"/>
  <c r="I160" i="29"/>
  <c r="H160" i="29"/>
  <c r="G160" i="29"/>
  <c r="F160" i="29"/>
  <c r="E160" i="29"/>
  <c r="P138" i="29"/>
  <c r="O138" i="29"/>
  <c r="N138" i="29"/>
  <c r="M138" i="29"/>
  <c r="L138" i="29"/>
  <c r="K138" i="29"/>
  <c r="J138" i="29"/>
  <c r="I138" i="29"/>
  <c r="H138" i="29"/>
  <c r="G138" i="29"/>
  <c r="F138" i="29"/>
  <c r="E138" i="29"/>
  <c r="P116" i="29"/>
  <c r="O116" i="29"/>
  <c r="N116" i="29"/>
  <c r="M116" i="29"/>
  <c r="L116" i="29"/>
  <c r="K116" i="29"/>
  <c r="J116" i="29"/>
  <c r="I116" i="29"/>
  <c r="H116" i="29"/>
  <c r="G116" i="29"/>
  <c r="F116" i="29"/>
  <c r="E116" i="29"/>
  <c r="P94" i="29"/>
  <c r="O94" i="29"/>
  <c r="N94" i="29"/>
  <c r="M94" i="29"/>
  <c r="L94" i="29"/>
  <c r="K94" i="29"/>
  <c r="J94" i="29"/>
  <c r="I94" i="29"/>
  <c r="H94" i="29"/>
  <c r="G94" i="29"/>
  <c r="F94" i="29"/>
  <c r="E94" i="29"/>
  <c r="P72" i="29"/>
  <c r="O72" i="29"/>
  <c r="N72" i="29"/>
  <c r="M72" i="29"/>
  <c r="L72" i="29"/>
  <c r="K72" i="29"/>
  <c r="J72" i="29"/>
  <c r="I72" i="29"/>
  <c r="H72" i="29"/>
  <c r="G72" i="29"/>
  <c r="F72" i="29"/>
  <c r="E72" i="29"/>
  <c r="P50" i="29"/>
  <c r="O50" i="29"/>
  <c r="N50" i="29"/>
  <c r="M50" i="29"/>
  <c r="L50" i="29"/>
  <c r="K50" i="29"/>
  <c r="J50" i="29"/>
  <c r="I50" i="29"/>
  <c r="H50" i="29"/>
  <c r="G50" i="29"/>
  <c r="F50" i="29"/>
  <c r="E50" i="29"/>
  <c r="E12" i="16" s="1" a="1"/>
  <c r="E12" i="16" s="1"/>
  <c r="P28" i="29"/>
  <c r="O28" i="29"/>
  <c r="N28" i="29"/>
  <c r="M28" i="29"/>
  <c r="L28" i="29"/>
  <c r="K28" i="29"/>
  <c r="J28" i="29"/>
  <c r="I28" i="29"/>
  <c r="H28" i="29"/>
  <c r="G28" i="29"/>
  <c r="F28" i="29"/>
  <c r="E28" i="29"/>
  <c r="P6" i="29"/>
  <c r="O6" i="29"/>
  <c r="N6" i="29"/>
  <c r="M6" i="29"/>
  <c r="L6" i="29"/>
  <c r="K6" i="29"/>
  <c r="J6" i="29"/>
  <c r="I6" i="29"/>
  <c r="H6" i="29"/>
  <c r="G6" i="29"/>
  <c r="F6" i="29"/>
  <c r="E6" i="29"/>
  <c r="E5" i="29"/>
  <c r="P1017" i="29"/>
  <c r="O1017" i="29"/>
  <c r="N1017" i="29"/>
  <c r="M1017" i="29"/>
  <c r="L1017" i="29"/>
  <c r="K1017" i="29"/>
  <c r="J1017" i="29"/>
  <c r="I1017" i="29"/>
  <c r="H1017" i="29"/>
  <c r="G1017" i="29"/>
  <c r="F1017" i="29"/>
  <c r="P995" i="29"/>
  <c r="O995" i="29"/>
  <c r="N995" i="29"/>
  <c r="M995" i="29"/>
  <c r="L995" i="29"/>
  <c r="K995" i="29"/>
  <c r="J995" i="29"/>
  <c r="I995" i="29"/>
  <c r="H995" i="29"/>
  <c r="G995" i="29"/>
  <c r="F995" i="29"/>
  <c r="E995" i="29"/>
  <c r="P973" i="29"/>
  <c r="O973" i="29"/>
  <c r="N973" i="29"/>
  <c r="M973" i="29"/>
  <c r="L973" i="29"/>
  <c r="K973" i="29"/>
  <c r="J973" i="29"/>
  <c r="I973" i="29"/>
  <c r="H973" i="29"/>
  <c r="G973" i="29"/>
  <c r="F973" i="29"/>
  <c r="E973" i="29"/>
  <c r="P951" i="29"/>
  <c r="O951" i="29"/>
  <c r="N951" i="29"/>
  <c r="M951" i="29"/>
  <c r="L951" i="29"/>
  <c r="K951" i="29"/>
  <c r="J951" i="29"/>
  <c r="I951" i="29"/>
  <c r="H951" i="29"/>
  <c r="G951" i="29"/>
  <c r="F951" i="29"/>
  <c r="E951" i="29"/>
  <c r="P929" i="29"/>
  <c r="O929" i="29"/>
  <c r="N929" i="29"/>
  <c r="M929" i="29"/>
  <c r="L929" i="29"/>
  <c r="K929" i="29"/>
  <c r="J929" i="29"/>
  <c r="I929" i="29"/>
  <c r="H929" i="29"/>
  <c r="G929" i="29"/>
  <c r="F929" i="29"/>
  <c r="E929" i="29"/>
  <c r="P907" i="29"/>
  <c r="O907" i="29"/>
  <c r="N907" i="29"/>
  <c r="M907" i="29"/>
  <c r="L907" i="29"/>
  <c r="K907" i="29"/>
  <c r="J907" i="29"/>
  <c r="I907" i="29"/>
  <c r="H907" i="29"/>
  <c r="G907" i="29"/>
  <c r="F907" i="29"/>
  <c r="E907" i="29"/>
  <c r="P885" i="29"/>
  <c r="O885" i="29"/>
  <c r="N885" i="29"/>
  <c r="M885" i="29"/>
  <c r="L885" i="29"/>
  <c r="K885" i="29"/>
  <c r="J885" i="29"/>
  <c r="I885" i="29"/>
  <c r="H885" i="29"/>
  <c r="G885" i="29"/>
  <c r="F885" i="29"/>
  <c r="E885" i="29"/>
  <c r="P863" i="29"/>
  <c r="O863" i="29"/>
  <c r="N863" i="29"/>
  <c r="M863" i="29"/>
  <c r="L863" i="29"/>
  <c r="K863" i="29"/>
  <c r="J863" i="29"/>
  <c r="I863" i="29"/>
  <c r="H863" i="29"/>
  <c r="G863" i="29"/>
  <c r="F863" i="29"/>
  <c r="E863" i="29"/>
  <c r="P841" i="29"/>
  <c r="O841" i="29"/>
  <c r="N841" i="29"/>
  <c r="M841" i="29"/>
  <c r="L841" i="29"/>
  <c r="K841" i="29"/>
  <c r="J841" i="29"/>
  <c r="I841" i="29"/>
  <c r="H841" i="29"/>
  <c r="G841" i="29"/>
  <c r="F841" i="29"/>
  <c r="E841" i="29"/>
  <c r="P819" i="29"/>
  <c r="O819" i="29"/>
  <c r="N819" i="29"/>
  <c r="M819" i="29"/>
  <c r="L819" i="29"/>
  <c r="K819" i="29"/>
  <c r="J819" i="29"/>
  <c r="I819" i="29"/>
  <c r="H819" i="29"/>
  <c r="G819" i="29"/>
  <c r="F819" i="29"/>
  <c r="E819" i="29"/>
  <c r="P797" i="29"/>
  <c r="O797" i="29"/>
  <c r="N797" i="29"/>
  <c r="M797" i="29"/>
  <c r="L797" i="29"/>
  <c r="K797" i="29"/>
  <c r="J797" i="29"/>
  <c r="I797" i="29"/>
  <c r="H797" i="29"/>
  <c r="G797" i="29"/>
  <c r="F797" i="29"/>
  <c r="E797" i="29"/>
  <c r="P775" i="29"/>
  <c r="O775" i="29"/>
  <c r="N775" i="29"/>
  <c r="M775" i="29"/>
  <c r="L775" i="29"/>
  <c r="K775" i="29"/>
  <c r="J775" i="29"/>
  <c r="I775" i="29"/>
  <c r="H775" i="29"/>
  <c r="G775" i="29"/>
  <c r="F775" i="29"/>
  <c r="E775" i="29"/>
  <c r="P753" i="29"/>
  <c r="O753" i="29"/>
  <c r="N753" i="29"/>
  <c r="M753" i="29"/>
  <c r="L753" i="29"/>
  <c r="K753" i="29"/>
  <c r="J753" i="29"/>
  <c r="I753" i="29"/>
  <c r="H753" i="29"/>
  <c r="G753" i="29"/>
  <c r="F753" i="29"/>
  <c r="E753" i="29"/>
  <c r="P731" i="29"/>
  <c r="O731" i="29"/>
  <c r="N731" i="29"/>
  <c r="M731" i="29"/>
  <c r="L731" i="29"/>
  <c r="K731" i="29"/>
  <c r="J731" i="29"/>
  <c r="I731" i="29"/>
  <c r="H731" i="29"/>
  <c r="G731" i="29"/>
  <c r="F731" i="29"/>
  <c r="E731" i="29"/>
  <c r="P709" i="29"/>
  <c r="O709" i="29"/>
  <c r="N709" i="29"/>
  <c r="M709" i="29"/>
  <c r="L709" i="29"/>
  <c r="K709" i="29"/>
  <c r="J709" i="29"/>
  <c r="I709" i="29"/>
  <c r="H709" i="29"/>
  <c r="G709" i="29"/>
  <c r="F709" i="29"/>
  <c r="E709" i="29"/>
  <c r="P687" i="29"/>
  <c r="O687" i="29"/>
  <c r="N687" i="29"/>
  <c r="M687" i="29"/>
  <c r="L687" i="29"/>
  <c r="K687" i="29"/>
  <c r="J687" i="29"/>
  <c r="I687" i="29"/>
  <c r="H687" i="29"/>
  <c r="G687" i="29"/>
  <c r="F687" i="29"/>
  <c r="E687" i="29"/>
  <c r="P665" i="29"/>
  <c r="O665" i="29"/>
  <c r="N665" i="29"/>
  <c r="M665" i="29"/>
  <c r="L665" i="29"/>
  <c r="K665" i="29"/>
  <c r="J665" i="29"/>
  <c r="I665" i="29"/>
  <c r="H665" i="29"/>
  <c r="G665" i="29"/>
  <c r="F665" i="29"/>
  <c r="E665" i="29"/>
  <c r="P643" i="29"/>
  <c r="O643" i="29"/>
  <c r="N643" i="29"/>
  <c r="M643" i="29"/>
  <c r="L643" i="29"/>
  <c r="K643" i="29"/>
  <c r="J643" i="29"/>
  <c r="I643" i="29"/>
  <c r="H643" i="29"/>
  <c r="G643" i="29"/>
  <c r="F643" i="29"/>
  <c r="E643" i="29"/>
  <c r="P621" i="29"/>
  <c r="O621" i="29"/>
  <c r="N621" i="29"/>
  <c r="M621" i="29"/>
  <c r="L621" i="29"/>
  <c r="K621" i="29"/>
  <c r="J621" i="29"/>
  <c r="I621" i="29"/>
  <c r="H621" i="29"/>
  <c r="G621" i="29"/>
  <c r="F621" i="29"/>
  <c r="E621" i="29"/>
  <c r="P599" i="29"/>
  <c r="O599" i="29"/>
  <c r="N599" i="29"/>
  <c r="M599" i="29"/>
  <c r="L599" i="29"/>
  <c r="K599" i="29"/>
  <c r="J599" i="29"/>
  <c r="I599" i="29"/>
  <c r="H599" i="29"/>
  <c r="G599" i="29"/>
  <c r="F599" i="29"/>
  <c r="E599" i="29"/>
  <c r="P577" i="29"/>
  <c r="O577" i="29"/>
  <c r="N577" i="29"/>
  <c r="M577" i="29"/>
  <c r="L577" i="29"/>
  <c r="K577" i="29"/>
  <c r="J577" i="29"/>
  <c r="I577" i="29"/>
  <c r="H577" i="29"/>
  <c r="G577" i="29"/>
  <c r="F577" i="29"/>
  <c r="E577" i="29"/>
  <c r="P555" i="29"/>
  <c r="O555" i="29"/>
  <c r="N555" i="29"/>
  <c r="M555" i="29"/>
  <c r="L555" i="29"/>
  <c r="K555" i="29"/>
  <c r="J555" i="29"/>
  <c r="I555" i="29"/>
  <c r="H555" i="29"/>
  <c r="G555" i="29"/>
  <c r="F555" i="29"/>
  <c r="E555" i="29"/>
  <c r="P533" i="29"/>
  <c r="O533" i="29"/>
  <c r="N533" i="29"/>
  <c r="M533" i="29"/>
  <c r="L533" i="29"/>
  <c r="K533" i="29"/>
  <c r="J533" i="29"/>
  <c r="I533" i="29"/>
  <c r="H533" i="29"/>
  <c r="G533" i="29"/>
  <c r="F533" i="29"/>
  <c r="E533" i="29"/>
  <c r="P511" i="29"/>
  <c r="O511" i="29"/>
  <c r="N511" i="29"/>
  <c r="M511" i="29"/>
  <c r="L511" i="29"/>
  <c r="K511" i="29"/>
  <c r="J511" i="29"/>
  <c r="I511" i="29"/>
  <c r="H511" i="29"/>
  <c r="G511" i="29"/>
  <c r="F511" i="29"/>
  <c r="E511" i="29"/>
  <c r="P489" i="29"/>
  <c r="O489" i="29"/>
  <c r="N489" i="29"/>
  <c r="M489" i="29"/>
  <c r="L489" i="29"/>
  <c r="K489" i="29"/>
  <c r="J489" i="29"/>
  <c r="I489" i="29"/>
  <c r="H489" i="29"/>
  <c r="G489" i="29"/>
  <c r="F489" i="29"/>
  <c r="E489" i="29"/>
  <c r="P467" i="29"/>
  <c r="O467" i="29"/>
  <c r="N467" i="29"/>
  <c r="M467" i="29"/>
  <c r="L467" i="29"/>
  <c r="K467" i="29"/>
  <c r="J467" i="29"/>
  <c r="I467" i="29"/>
  <c r="H467" i="29"/>
  <c r="G467" i="29"/>
  <c r="F467" i="29"/>
  <c r="E467" i="29"/>
  <c r="P445" i="29"/>
  <c r="O445" i="29"/>
  <c r="N445" i="29"/>
  <c r="M445" i="29"/>
  <c r="L445" i="29"/>
  <c r="K445" i="29"/>
  <c r="J445" i="29"/>
  <c r="I445" i="29"/>
  <c r="H445" i="29"/>
  <c r="G445" i="29"/>
  <c r="F445" i="29"/>
  <c r="E445" i="29"/>
  <c r="P423" i="29"/>
  <c r="O423" i="29"/>
  <c r="N423" i="29"/>
  <c r="M423" i="29"/>
  <c r="L423" i="29"/>
  <c r="K423" i="29"/>
  <c r="J423" i="29"/>
  <c r="I423" i="29"/>
  <c r="H423" i="29"/>
  <c r="G423" i="29"/>
  <c r="F423" i="29"/>
  <c r="E423" i="29"/>
  <c r="P401" i="29"/>
  <c r="O401" i="29"/>
  <c r="N401" i="29"/>
  <c r="M401" i="29"/>
  <c r="L401" i="29"/>
  <c r="K401" i="29"/>
  <c r="J401" i="29"/>
  <c r="I401" i="29"/>
  <c r="H401" i="29"/>
  <c r="G401" i="29"/>
  <c r="F401" i="29"/>
  <c r="E401" i="29"/>
  <c r="P379" i="29"/>
  <c r="O379" i="29"/>
  <c r="N379" i="29"/>
  <c r="M379" i="29"/>
  <c r="L379" i="29"/>
  <c r="K379" i="29"/>
  <c r="J379" i="29"/>
  <c r="I379" i="29"/>
  <c r="H379" i="29"/>
  <c r="G379" i="29"/>
  <c r="F379" i="29"/>
  <c r="E379" i="29"/>
  <c r="P357" i="29"/>
  <c r="O357" i="29"/>
  <c r="N357" i="29"/>
  <c r="M357" i="29"/>
  <c r="L357" i="29"/>
  <c r="K357" i="29"/>
  <c r="J357" i="29"/>
  <c r="I357" i="29"/>
  <c r="H357" i="29"/>
  <c r="G357" i="29"/>
  <c r="F357" i="29"/>
  <c r="E357" i="29"/>
  <c r="P335" i="29"/>
  <c r="O335" i="29"/>
  <c r="N335" i="29"/>
  <c r="M335" i="29"/>
  <c r="L335" i="29"/>
  <c r="K335" i="29"/>
  <c r="J335" i="29"/>
  <c r="I335" i="29"/>
  <c r="H335" i="29"/>
  <c r="G335" i="29"/>
  <c r="F335" i="29"/>
  <c r="E335" i="29"/>
  <c r="P313" i="29"/>
  <c r="O313" i="29"/>
  <c r="N313" i="29"/>
  <c r="M313" i="29"/>
  <c r="L313" i="29"/>
  <c r="K313" i="29"/>
  <c r="J313" i="29"/>
  <c r="I313" i="29"/>
  <c r="H313" i="29"/>
  <c r="G313" i="29"/>
  <c r="F313" i="29"/>
  <c r="E313" i="29"/>
  <c r="P291" i="29"/>
  <c r="O291" i="29"/>
  <c r="N291" i="29"/>
  <c r="M291" i="29"/>
  <c r="L291" i="29"/>
  <c r="K291" i="29"/>
  <c r="J291" i="29"/>
  <c r="I291" i="29"/>
  <c r="H291" i="29"/>
  <c r="G291" i="29"/>
  <c r="F291" i="29"/>
  <c r="E291" i="29"/>
  <c r="P269" i="29"/>
  <c r="O269" i="29"/>
  <c r="N269" i="29"/>
  <c r="M269" i="29"/>
  <c r="L269" i="29"/>
  <c r="K269" i="29"/>
  <c r="J269" i="29"/>
  <c r="I269" i="29"/>
  <c r="H269" i="29"/>
  <c r="G269" i="29"/>
  <c r="F269" i="29"/>
  <c r="E269" i="29"/>
  <c r="P247" i="29"/>
  <c r="O247" i="29"/>
  <c r="N247" i="29"/>
  <c r="M247" i="29"/>
  <c r="L247" i="29"/>
  <c r="K247" i="29"/>
  <c r="J247" i="29"/>
  <c r="I247" i="29"/>
  <c r="H247" i="29"/>
  <c r="G247" i="29"/>
  <c r="F247" i="29"/>
  <c r="E247" i="29"/>
  <c r="P225" i="29"/>
  <c r="O225" i="29"/>
  <c r="N225" i="29"/>
  <c r="M225" i="29"/>
  <c r="L225" i="29"/>
  <c r="K225" i="29"/>
  <c r="J225" i="29"/>
  <c r="I225" i="29"/>
  <c r="H225" i="29"/>
  <c r="G225" i="29"/>
  <c r="F225" i="29"/>
  <c r="E225" i="29"/>
  <c r="P203" i="29"/>
  <c r="O203" i="29"/>
  <c r="N203" i="29"/>
  <c r="M203" i="29"/>
  <c r="L203" i="29"/>
  <c r="K203" i="29"/>
  <c r="J203" i="29"/>
  <c r="I203" i="29"/>
  <c r="H203" i="29"/>
  <c r="G203" i="29"/>
  <c r="F203" i="29"/>
  <c r="E203" i="29"/>
  <c r="P181" i="29"/>
  <c r="O181" i="29"/>
  <c r="N181" i="29"/>
  <c r="M181" i="29"/>
  <c r="L181" i="29"/>
  <c r="K181" i="29"/>
  <c r="J181" i="29"/>
  <c r="I181" i="29"/>
  <c r="H181" i="29"/>
  <c r="G181" i="29"/>
  <c r="F181" i="29"/>
  <c r="E181" i="29"/>
  <c r="P159" i="29"/>
  <c r="O159" i="29"/>
  <c r="N159" i="29"/>
  <c r="M159" i="29"/>
  <c r="L159" i="29"/>
  <c r="K159" i="29"/>
  <c r="J159" i="29"/>
  <c r="I159" i="29"/>
  <c r="H159" i="29"/>
  <c r="G159" i="29"/>
  <c r="F159" i="29"/>
  <c r="E159" i="29"/>
  <c r="P137" i="29"/>
  <c r="O137" i="29"/>
  <c r="N137" i="29"/>
  <c r="M137" i="29"/>
  <c r="L137" i="29"/>
  <c r="K137" i="29"/>
  <c r="J137" i="29"/>
  <c r="I137" i="29"/>
  <c r="H137" i="29"/>
  <c r="G137" i="29"/>
  <c r="F137" i="29"/>
  <c r="E137" i="29"/>
  <c r="P115" i="29"/>
  <c r="O115" i="29"/>
  <c r="N115" i="29"/>
  <c r="M115" i="29"/>
  <c r="L115" i="29"/>
  <c r="K115" i="29"/>
  <c r="J115" i="29"/>
  <c r="I115" i="29"/>
  <c r="H115" i="29"/>
  <c r="G115" i="29"/>
  <c r="F115" i="29"/>
  <c r="E115" i="29"/>
  <c r="P93" i="29"/>
  <c r="O93" i="29"/>
  <c r="N93" i="29"/>
  <c r="M93" i="29"/>
  <c r="L93" i="29"/>
  <c r="K93" i="29"/>
  <c r="J93" i="29"/>
  <c r="I93" i="29"/>
  <c r="H93" i="29"/>
  <c r="G93" i="29"/>
  <c r="F93" i="29"/>
  <c r="E93" i="29"/>
  <c r="P71" i="29"/>
  <c r="O71" i="29"/>
  <c r="N71" i="29"/>
  <c r="M71" i="29"/>
  <c r="L71" i="29"/>
  <c r="K71" i="29"/>
  <c r="J71" i="29"/>
  <c r="I71" i="29"/>
  <c r="H71" i="29"/>
  <c r="G71" i="29"/>
  <c r="F71" i="29"/>
  <c r="E71" i="29"/>
  <c r="P49" i="29"/>
  <c r="O49" i="29"/>
  <c r="N49" i="29"/>
  <c r="M49" i="29"/>
  <c r="L49" i="29"/>
  <c r="K49" i="29"/>
  <c r="J49" i="29"/>
  <c r="I49" i="29"/>
  <c r="H49" i="29"/>
  <c r="G49" i="29"/>
  <c r="F49" i="29"/>
  <c r="E49" i="29"/>
  <c r="E11" i="16" s="1" a="1"/>
  <c r="E11" i="16" s="1"/>
  <c r="P27" i="29"/>
  <c r="O27" i="29"/>
  <c r="N27" i="29"/>
  <c r="M27" i="29"/>
  <c r="L27" i="29"/>
  <c r="K27" i="29"/>
  <c r="J27" i="29"/>
  <c r="I27" i="29"/>
  <c r="H27" i="29"/>
  <c r="G27" i="29"/>
  <c r="F27" i="29"/>
  <c r="E27" i="29"/>
  <c r="P5" i="29"/>
  <c r="O5" i="29"/>
  <c r="N5" i="29"/>
  <c r="M5" i="29"/>
  <c r="L5" i="29"/>
  <c r="K5" i="29"/>
  <c r="J5" i="29"/>
  <c r="I5" i="29"/>
  <c r="H5" i="29"/>
  <c r="G5" i="29"/>
  <c r="F5" i="29"/>
  <c r="P1016" i="29"/>
  <c r="O1016" i="29"/>
  <c r="N1016" i="29"/>
  <c r="M1016" i="29"/>
  <c r="L1016" i="29"/>
  <c r="K1016" i="29"/>
  <c r="J1016" i="29"/>
  <c r="I1016" i="29"/>
  <c r="H1016" i="29"/>
  <c r="G1016" i="29"/>
  <c r="F1016" i="29"/>
  <c r="P994" i="29"/>
  <c r="O994" i="29"/>
  <c r="N994" i="29"/>
  <c r="M994" i="29"/>
  <c r="L994" i="29"/>
  <c r="K994" i="29"/>
  <c r="J994" i="29"/>
  <c r="I994" i="29"/>
  <c r="H994" i="29"/>
  <c r="G994" i="29"/>
  <c r="F994" i="29"/>
  <c r="E994" i="29"/>
  <c r="P972" i="29"/>
  <c r="O972" i="29"/>
  <c r="N972" i="29"/>
  <c r="M972" i="29"/>
  <c r="L972" i="29"/>
  <c r="K972" i="29"/>
  <c r="J972" i="29"/>
  <c r="I972" i="29"/>
  <c r="H972" i="29"/>
  <c r="G972" i="29"/>
  <c r="F972" i="29"/>
  <c r="E972" i="29"/>
  <c r="P950" i="29"/>
  <c r="O950" i="29"/>
  <c r="N950" i="29"/>
  <c r="M950" i="29"/>
  <c r="L950" i="29"/>
  <c r="K950" i="29"/>
  <c r="J950" i="29"/>
  <c r="I950" i="29"/>
  <c r="H950" i="29"/>
  <c r="G950" i="29"/>
  <c r="F950" i="29"/>
  <c r="E950" i="29"/>
  <c r="P928" i="29"/>
  <c r="O928" i="29"/>
  <c r="N928" i="29"/>
  <c r="M928" i="29"/>
  <c r="L928" i="29"/>
  <c r="K928" i="29"/>
  <c r="J928" i="29"/>
  <c r="I928" i="29"/>
  <c r="H928" i="29"/>
  <c r="G928" i="29"/>
  <c r="F928" i="29"/>
  <c r="E928" i="29"/>
  <c r="P906" i="29"/>
  <c r="O906" i="29"/>
  <c r="N906" i="29"/>
  <c r="M906" i="29"/>
  <c r="L906" i="29"/>
  <c r="K906" i="29"/>
  <c r="J906" i="29"/>
  <c r="I906" i="29"/>
  <c r="H906" i="29"/>
  <c r="G906" i="29"/>
  <c r="F906" i="29"/>
  <c r="E906" i="29"/>
  <c r="P884" i="29"/>
  <c r="O884" i="29"/>
  <c r="N884" i="29"/>
  <c r="M884" i="29"/>
  <c r="L884" i="29"/>
  <c r="K884" i="29"/>
  <c r="J884" i="29"/>
  <c r="I884" i="29"/>
  <c r="H884" i="29"/>
  <c r="G884" i="29"/>
  <c r="F884" i="29"/>
  <c r="E884" i="29"/>
  <c r="P862" i="29"/>
  <c r="O862" i="29"/>
  <c r="N862" i="29"/>
  <c r="M862" i="29"/>
  <c r="L862" i="29"/>
  <c r="K862" i="29"/>
  <c r="J862" i="29"/>
  <c r="I862" i="29"/>
  <c r="H862" i="29"/>
  <c r="G862" i="29"/>
  <c r="F862" i="29"/>
  <c r="E862" i="29"/>
  <c r="P840" i="29"/>
  <c r="O840" i="29"/>
  <c r="N840" i="29"/>
  <c r="M840" i="29"/>
  <c r="L840" i="29"/>
  <c r="K840" i="29"/>
  <c r="J840" i="29"/>
  <c r="I840" i="29"/>
  <c r="H840" i="29"/>
  <c r="G840" i="29"/>
  <c r="F840" i="29"/>
  <c r="E840" i="29"/>
  <c r="P818" i="29"/>
  <c r="O818" i="29"/>
  <c r="N818" i="29"/>
  <c r="M818" i="29"/>
  <c r="L818" i="29"/>
  <c r="K818" i="29"/>
  <c r="J818" i="29"/>
  <c r="I818" i="29"/>
  <c r="H818" i="29"/>
  <c r="G818" i="29"/>
  <c r="F818" i="29"/>
  <c r="E818" i="29"/>
  <c r="P796" i="29"/>
  <c r="O796" i="29"/>
  <c r="N796" i="29"/>
  <c r="M796" i="29"/>
  <c r="L796" i="29"/>
  <c r="K796" i="29"/>
  <c r="J796" i="29"/>
  <c r="I796" i="29"/>
  <c r="H796" i="29"/>
  <c r="G796" i="29"/>
  <c r="F796" i="29"/>
  <c r="E796" i="29"/>
  <c r="P774" i="29"/>
  <c r="O774" i="29"/>
  <c r="N774" i="29"/>
  <c r="M774" i="29"/>
  <c r="L774" i="29"/>
  <c r="K774" i="29"/>
  <c r="J774" i="29"/>
  <c r="I774" i="29"/>
  <c r="H774" i="29"/>
  <c r="G774" i="29"/>
  <c r="F774" i="29"/>
  <c r="E774" i="29"/>
  <c r="P752" i="29"/>
  <c r="O752" i="29"/>
  <c r="N752" i="29"/>
  <c r="M752" i="29"/>
  <c r="L752" i="29"/>
  <c r="K752" i="29"/>
  <c r="J752" i="29"/>
  <c r="I752" i="29"/>
  <c r="H752" i="29"/>
  <c r="G752" i="29"/>
  <c r="F752" i="29"/>
  <c r="E752" i="29"/>
  <c r="P730" i="29"/>
  <c r="O730" i="29"/>
  <c r="N730" i="29"/>
  <c r="M730" i="29"/>
  <c r="L730" i="29"/>
  <c r="K730" i="29"/>
  <c r="J730" i="29"/>
  <c r="I730" i="29"/>
  <c r="H730" i="29"/>
  <c r="G730" i="29"/>
  <c r="F730" i="29"/>
  <c r="E730" i="29"/>
  <c r="P708" i="29"/>
  <c r="O708" i="29"/>
  <c r="N708" i="29"/>
  <c r="M708" i="29"/>
  <c r="L708" i="29"/>
  <c r="K708" i="29"/>
  <c r="J708" i="29"/>
  <c r="I708" i="29"/>
  <c r="H708" i="29"/>
  <c r="G708" i="29"/>
  <c r="F708" i="29"/>
  <c r="E708" i="29"/>
  <c r="P686" i="29"/>
  <c r="O686" i="29"/>
  <c r="N686" i="29"/>
  <c r="M686" i="29"/>
  <c r="L686" i="29"/>
  <c r="K686" i="29"/>
  <c r="J686" i="29"/>
  <c r="I686" i="29"/>
  <c r="H686" i="29"/>
  <c r="G686" i="29"/>
  <c r="F686" i="29"/>
  <c r="E686" i="29"/>
  <c r="P664" i="29"/>
  <c r="O664" i="29"/>
  <c r="N664" i="29"/>
  <c r="M664" i="29"/>
  <c r="L664" i="29"/>
  <c r="K664" i="29"/>
  <c r="J664" i="29"/>
  <c r="I664" i="29"/>
  <c r="H664" i="29"/>
  <c r="G664" i="29"/>
  <c r="F664" i="29"/>
  <c r="E664" i="29"/>
  <c r="P642" i="29"/>
  <c r="O642" i="29"/>
  <c r="N642" i="29"/>
  <c r="M642" i="29"/>
  <c r="L642" i="29"/>
  <c r="K642" i="29"/>
  <c r="J642" i="29"/>
  <c r="I642" i="29"/>
  <c r="H642" i="29"/>
  <c r="G642" i="29"/>
  <c r="F642" i="29"/>
  <c r="E642" i="29"/>
  <c r="P620" i="29"/>
  <c r="O620" i="29"/>
  <c r="N620" i="29"/>
  <c r="M620" i="29"/>
  <c r="L620" i="29"/>
  <c r="K620" i="29"/>
  <c r="J620" i="29"/>
  <c r="I620" i="29"/>
  <c r="H620" i="29"/>
  <c r="G620" i="29"/>
  <c r="F620" i="29"/>
  <c r="E620" i="29"/>
  <c r="P598" i="29"/>
  <c r="O598" i="29"/>
  <c r="N598" i="29"/>
  <c r="M598" i="29"/>
  <c r="L598" i="29"/>
  <c r="K598" i="29"/>
  <c r="J598" i="29"/>
  <c r="I598" i="29"/>
  <c r="H598" i="29"/>
  <c r="G598" i="29"/>
  <c r="F598" i="29"/>
  <c r="E598" i="29"/>
  <c r="P576" i="29"/>
  <c r="O576" i="29"/>
  <c r="N576" i="29"/>
  <c r="M576" i="29"/>
  <c r="L576" i="29"/>
  <c r="K576" i="29"/>
  <c r="J576" i="29"/>
  <c r="I576" i="29"/>
  <c r="H576" i="29"/>
  <c r="G576" i="29"/>
  <c r="F576" i="29"/>
  <c r="E576" i="29"/>
  <c r="P554" i="29"/>
  <c r="O554" i="29"/>
  <c r="N554" i="29"/>
  <c r="M554" i="29"/>
  <c r="L554" i="29"/>
  <c r="K554" i="29"/>
  <c r="J554" i="29"/>
  <c r="I554" i="29"/>
  <c r="H554" i="29"/>
  <c r="G554" i="29"/>
  <c r="F554" i="29"/>
  <c r="E554" i="29"/>
  <c r="P532" i="29"/>
  <c r="O532" i="29"/>
  <c r="N532" i="29"/>
  <c r="M532" i="29"/>
  <c r="L532" i="29"/>
  <c r="K532" i="29"/>
  <c r="J532" i="29"/>
  <c r="I532" i="29"/>
  <c r="H532" i="29"/>
  <c r="G532" i="29"/>
  <c r="F532" i="29"/>
  <c r="E532" i="29"/>
  <c r="P510" i="29"/>
  <c r="O510" i="29"/>
  <c r="N510" i="29"/>
  <c r="M510" i="29"/>
  <c r="L510" i="29"/>
  <c r="K510" i="29"/>
  <c r="J510" i="29"/>
  <c r="I510" i="29"/>
  <c r="H510" i="29"/>
  <c r="G510" i="29"/>
  <c r="F510" i="29"/>
  <c r="E510" i="29"/>
  <c r="P488" i="29"/>
  <c r="O488" i="29"/>
  <c r="N488" i="29"/>
  <c r="M488" i="29"/>
  <c r="L488" i="29"/>
  <c r="K488" i="29"/>
  <c r="J488" i="29"/>
  <c r="I488" i="29"/>
  <c r="H488" i="29"/>
  <c r="G488" i="29"/>
  <c r="F488" i="29"/>
  <c r="E488" i="29"/>
  <c r="P466" i="29"/>
  <c r="O466" i="29"/>
  <c r="N466" i="29"/>
  <c r="M466" i="29"/>
  <c r="L466" i="29"/>
  <c r="K466" i="29"/>
  <c r="J466" i="29"/>
  <c r="I466" i="29"/>
  <c r="H466" i="29"/>
  <c r="G466" i="29"/>
  <c r="F466" i="29"/>
  <c r="E466" i="29"/>
  <c r="P444" i="29"/>
  <c r="O444" i="29"/>
  <c r="N444" i="29"/>
  <c r="M444" i="29"/>
  <c r="L444" i="29"/>
  <c r="K444" i="29"/>
  <c r="J444" i="29"/>
  <c r="I444" i="29"/>
  <c r="H444" i="29"/>
  <c r="G444" i="29"/>
  <c r="F444" i="29"/>
  <c r="E444" i="29"/>
  <c r="P422" i="29"/>
  <c r="O422" i="29"/>
  <c r="N422" i="29"/>
  <c r="M422" i="29"/>
  <c r="L422" i="29"/>
  <c r="K422" i="29"/>
  <c r="J422" i="29"/>
  <c r="I422" i="29"/>
  <c r="H422" i="29"/>
  <c r="G422" i="29"/>
  <c r="F422" i="29"/>
  <c r="E422" i="29"/>
  <c r="P400" i="29"/>
  <c r="O400" i="29"/>
  <c r="N400" i="29"/>
  <c r="M400" i="29"/>
  <c r="L400" i="29"/>
  <c r="K400" i="29"/>
  <c r="J400" i="29"/>
  <c r="I400" i="29"/>
  <c r="H400" i="29"/>
  <c r="G400" i="29"/>
  <c r="F400" i="29"/>
  <c r="E400" i="29"/>
  <c r="P378" i="29"/>
  <c r="O378" i="29"/>
  <c r="N378" i="29"/>
  <c r="M378" i="29"/>
  <c r="L378" i="29"/>
  <c r="K378" i="29"/>
  <c r="J378" i="29"/>
  <c r="I378" i="29"/>
  <c r="H378" i="29"/>
  <c r="G378" i="29"/>
  <c r="F378" i="29"/>
  <c r="E378" i="29"/>
  <c r="P356" i="29"/>
  <c r="O356" i="29"/>
  <c r="N356" i="29"/>
  <c r="M356" i="29"/>
  <c r="L356" i="29"/>
  <c r="K356" i="29"/>
  <c r="J356" i="29"/>
  <c r="I356" i="29"/>
  <c r="H356" i="29"/>
  <c r="G356" i="29"/>
  <c r="F356" i="29"/>
  <c r="E356" i="29"/>
  <c r="P334" i="29"/>
  <c r="O334" i="29"/>
  <c r="N334" i="29"/>
  <c r="M334" i="29"/>
  <c r="L334" i="29"/>
  <c r="K334" i="29"/>
  <c r="J334" i="29"/>
  <c r="I334" i="29"/>
  <c r="H334" i="29"/>
  <c r="G334" i="29"/>
  <c r="F334" i="29"/>
  <c r="E334" i="29"/>
  <c r="P312" i="29"/>
  <c r="O312" i="29"/>
  <c r="N312" i="29"/>
  <c r="M312" i="29"/>
  <c r="L312" i="29"/>
  <c r="K312" i="29"/>
  <c r="J312" i="29"/>
  <c r="I312" i="29"/>
  <c r="H312" i="29"/>
  <c r="G312" i="29"/>
  <c r="F312" i="29"/>
  <c r="E312" i="29"/>
  <c r="P290" i="29"/>
  <c r="O290" i="29"/>
  <c r="N290" i="29"/>
  <c r="M290" i="29"/>
  <c r="L290" i="29"/>
  <c r="K290" i="29"/>
  <c r="J290" i="29"/>
  <c r="I290" i="29"/>
  <c r="H290" i="29"/>
  <c r="G290" i="29"/>
  <c r="F290" i="29"/>
  <c r="E290" i="29"/>
  <c r="P268" i="29"/>
  <c r="O268" i="29"/>
  <c r="N268" i="29"/>
  <c r="M268" i="29"/>
  <c r="L268" i="29"/>
  <c r="K268" i="29"/>
  <c r="J268" i="29"/>
  <c r="I268" i="29"/>
  <c r="H268" i="29"/>
  <c r="G268" i="29"/>
  <c r="F268" i="29"/>
  <c r="E268" i="29"/>
  <c r="P246" i="29"/>
  <c r="O246" i="29"/>
  <c r="N246" i="29"/>
  <c r="M246" i="29"/>
  <c r="L246" i="29"/>
  <c r="K246" i="29"/>
  <c r="J246" i="29"/>
  <c r="I246" i="29"/>
  <c r="H246" i="29"/>
  <c r="G246" i="29"/>
  <c r="F246" i="29"/>
  <c r="E246" i="29"/>
  <c r="P224" i="29"/>
  <c r="O224" i="29"/>
  <c r="N224" i="29"/>
  <c r="M224" i="29"/>
  <c r="L224" i="29"/>
  <c r="K224" i="29"/>
  <c r="J224" i="29"/>
  <c r="I224" i="29"/>
  <c r="H224" i="29"/>
  <c r="G224" i="29"/>
  <c r="F224" i="29"/>
  <c r="E224" i="29"/>
  <c r="P202" i="29"/>
  <c r="O202" i="29"/>
  <c r="N202" i="29"/>
  <c r="M202" i="29"/>
  <c r="L202" i="29"/>
  <c r="K202" i="29"/>
  <c r="J202" i="29"/>
  <c r="I202" i="29"/>
  <c r="H202" i="29"/>
  <c r="G202" i="29"/>
  <c r="F202" i="29"/>
  <c r="E202" i="29"/>
  <c r="P180" i="29"/>
  <c r="O180" i="29"/>
  <c r="N180" i="29"/>
  <c r="M180" i="29"/>
  <c r="L180" i="29"/>
  <c r="K180" i="29"/>
  <c r="J180" i="29"/>
  <c r="I180" i="29"/>
  <c r="H180" i="29"/>
  <c r="G180" i="29"/>
  <c r="F180" i="29"/>
  <c r="E180" i="29"/>
  <c r="P158" i="29"/>
  <c r="O158" i="29"/>
  <c r="N158" i="29"/>
  <c r="M158" i="29"/>
  <c r="L158" i="29"/>
  <c r="K158" i="29"/>
  <c r="J158" i="29"/>
  <c r="I158" i="29"/>
  <c r="H158" i="29"/>
  <c r="G158" i="29"/>
  <c r="F158" i="29"/>
  <c r="E158" i="29"/>
  <c r="P136" i="29"/>
  <c r="O136" i="29"/>
  <c r="N136" i="29"/>
  <c r="M136" i="29"/>
  <c r="L136" i="29"/>
  <c r="K136" i="29"/>
  <c r="J136" i="29"/>
  <c r="I136" i="29"/>
  <c r="H136" i="29"/>
  <c r="G136" i="29"/>
  <c r="F136" i="29"/>
  <c r="E136" i="29"/>
  <c r="P114" i="29"/>
  <c r="O114" i="29"/>
  <c r="N114" i="29"/>
  <c r="M114" i="29"/>
  <c r="L114" i="29"/>
  <c r="K114" i="29"/>
  <c r="J114" i="29"/>
  <c r="I114" i="29"/>
  <c r="H114" i="29"/>
  <c r="G114" i="29"/>
  <c r="F114" i="29"/>
  <c r="E114" i="29"/>
  <c r="P92" i="29"/>
  <c r="O92" i="29"/>
  <c r="N92" i="29"/>
  <c r="M92" i="29"/>
  <c r="L92" i="29"/>
  <c r="K92" i="29"/>
  <c r="J92" i="29"/>
  <c r="I92" i="29"/>
  <c r="H92" i="29"/>
  <c r="G92" i="29"/>
  <c r="F92" i="29"/>
  <c r="E92" i="29"/>
  <c r="P70" i="29"/>
  <c r="O70" i="29"/>
  <c r="N70" i="29"/>
  <c r="M70" i="29"/>
  <c r="L70" i="29"/>
  <c r="K70" i="29"/>
  <c r="J70" i="29"/>
  <c r="I70" i="29"/>
  <c r="H70" i="29"/>
  <c r="G70" i="29"/>
  <c r="F70" i="29"/>
  <c r="E70" i="29"/>
  <c r="P48" i="29"/>
  <c r="O48" i="29"/>
  <c r="N48" i="29"/>
  <c r="M48" i="29"/>
  <c r="L48" i="29"/>
  <c r="K48" i="29"/>
  <c r="J48" i="29"/>
  <c r="I48" i="29"/>
  <c r="H48" i="29"/>
  <c r="G48" i="29"/>
  <c r="F48" i="29"/>
  <c r="E48" i="29"/>
  <c r="E10" i="16" s="1" a="1"/>
  <c r="E10" i="16" s="1"/>
  <c r="P26" i="29"/>
  <c r="O26" i="29"/>
  <c r="N26" i="29"/>
  <c r="M26" i="29"/>
  <c r="L26" i="29"/>
  <c r="K26" i="29"/>
  <c r="J26" i="29"/>
  <c r="I26" i="29"/>
  <c r="H26" i="29"/>
  <c r="G26" i="29"/>
  <c r="F26" i="29"/>
  <c r="E26" i="29"/>
  <c r="P4" i="29"/>
  <c r="O4" i="29"/>
  <c r="N4" i="29"/>
  <c r="M4" i="29"/>
  <c r="L4" i="29"/>
  <c r="K4" i="29"/>
  <c r="J4" i="29"/>
  <c r="I4" i="29"/>
  <c r="H4" i="29"/>
  <c r="G4" i="29"/>
  <c r="F4" i="29"/>
  <c r="E4" i="29"/>
  <c r="F1026" i="29"/>
  <c r="F1004" i="29"/>
  <c r="F982" i="29"/>
  <c r="F960" i="29"/>
  <c r="F938" i="29"/>
  <c r="F916" i="29"/>
  <c r="F894" i="29"/>
  <c r="F872" i="29"/>
  <c r="F850" i="29"/>
  <c r="F828" i="29"/>
  <c r="F806" i="29"/>
  <c r="F784" i="29"/>
  <c r="F762" i="29"/>
  <c r="F740" i="29"/>
  <c r="F718" i="29"/>
  <c r="F696" i="29"/>
  <c r="F674" i="29"/>
  <c r="F652" i="29"/>
  <c r="F630" i="29"/>
  <c r="F608" i="29"/>
  <c r="F586" i="29"/>
  <c r="F564" i="29"/>
  <c r="F542" i="29"/>
  <c r="F520" i="29"/>
  <c r="F498" i="29"/>
  <c r="F476" i="29"/>
  <c r="F454" i="29"/>
  <c r="F432" i="29"/>
  <c r="F410" i="29"/>
  <c r="F388" i="29"/>
  <c r="F366" i="29"/>
  <c r="F344" i="29"/>
  <c r="F322" i="29"/>
  <c r="F300" i="29"/>
  <c r="F278" i="29"/>
  <c r="F256" i="29"/>
  <c r="F234" i="29"/>
  <c r="F212" i="29"/>
  <c r="F190" i="29"/>
  <c r="F168" i="29"/>
  <c r="F146" i="29"/>
  <c r="F124" i="29"/>
  <c r="F102" i="29"/>
  <c r="F80" i="29"/>
  <c r="F58" i="29"/>
  <c r="F36" i="29"/>
  <c r="F14" i="29"/>
  <c r="I1049" i="29" l="1"/>
  <c r="E1064" i="29"/>
  <c r="E1065" i="29"/>
  <c r="P1066" i="29"/>
  <c r="E1067" i="29"/>
  <c r="I1084" i="29"/>
  <c r="E1083" i="29"/>
  <c r="E1082" i="29"/>
  <c r="G1084" i="29"/>
  <c r="H1084" i="29"/>
  <c r="F1084" i="29"/>
  <c r="E1084" i="29"/>
  <c r="K1084" i="29"/>
  <c r="E1085" i="29"/>
  <c r="M1084" i="29"/>
  <c r="L1084" i="29"/>
  <c r="E36" i="16" a="1"/>
  <c r="E36" i="16" s="1"/>
  <c r="O1049" i="29"/>
  <c r="J1229" i="29"/>
  <c r="I1083" i="29"/>
  <c r="I1263" i="29"/>
  <c r="K1101" i="29"/>
  <c r="E1101" i="29"/>
  <c r="I1102" i="29"/>
  <c r="G1102" i="29"/>
  <c r="F1102" i="29"/>
  <c r="E1102" i="29"/>
  <c r="P1102" i="29"/>
  <c r="O1102" i="29"/>
  <c r="K1102" i="29"/>
  <c r="E1103" i="29"/>
  <c r="L1102" i="29"/>
  <c r="I1067" i="29"/>
  <c r="M1083" i="29"/>
  <c r="J1263" i="29"/>
  <c r="J1138" i="29"/>
  <c r="I1138" i="29"/>
  <c r="G1138" i="29"/>
  <c r="H1138" i="29"/>
  <c r="F1138" i="29"/>
  <c r="E1138" i="29"/>
  <c r="P1138" i="29"/>
  <c r="K1138" i="29"/>
  <c r="O1138" i="29"/>
  <c r="N1138" i="29"/>
  <c r="M1138" i="29"/>
  <c r="L1138" i="29"/>
  <c r="J1067" i="29"/>
  <c r="F1247" i="29"/>
  <c r="I1246" i="29" s="1"/>
  <c r="L1263" i="29"/>
  <c r="J1157" i="29"/>
  <c r="J1156" i="29"/>
  <c r="O1156" i="29"/>
  <c r="N1156" i="29"/>
  <c r="M1156" i="29"/>
  <c r="L1156" i="29"/>
  <c r="K1067" i="29"/>
  <c r="I1157" i="29"/>
  <c r="M1101" i="29"/>
  <c r="H1174" i="29"/>
  <c r="E1174" i="29"/>
  <c r="P1174" i="29"/>
  <c r="O1174" i="29"/>
  <c r="K1174" i="29"/>
  <c r="N1174" i="29"/>
  <c r="M1067" i="29"/>
  <c r="M1157" i="29"/>
  <c r="N1101" i="29"/>
  <c r="J1192" i="29"/>
  <c r="I1192" i="29"/>
  <c r="G1192" i="29"/>
  <c r="H1192" i="29"/>
  <c r="F1192" i="29"/>
  <c r="E1192" i="29"/>
  <c r="K1192" i="29"/>
  <c r="O1192" i="29"/>
  <c r="M1192" i="29"/>
  <c r="O1067" i="29"/>
  <c r="H1047" i="29"/>
  <c r="F1209" i="29"/>
  <c r="K1208" i="29" s="1"/>
  <c r="J1210" i="29"/>
  <c r="I1210" i="29"/>
  <c r="G1210" i="29"/>
  <c r="H1210" i="29"/>
  <c r="K1210" i="29"/>
  <c r="N1210" i="29"/>
  <c r="L1210" i="29"/>
  <c r="H1085" i="29"/>
  <c r="M1229" i="29"/>
  <c r="J1228" i="29"/>
  <c r="I1228" i="29"/>
  <c r="P1228" i="29"/>
  <c r="N1228" i="29"/>
  <c r="M1228" i="29"/>
  <c r="L1228" i="29"/>
  <c r="J1085" i="29"/>
  <c r="J1246" i="29"/>
  <c r="N1246" i="29"/>
  <c r="M1246" i="29"/>
  <c r="L1246" i="29"/>
  <c r="F1082" i="29"/>
  <c r="K1085" i="29"/>
  <c r="E1265" i="29"/>
  <c r="E1263" i="29"/>
  <c r="L1264" i="29"/>
  <c r="E1262" i="29"/>
  <c r="L1085" i="29"/>
  <c r="N1047" i="29"/>
  <c r="G1048" i="29"/>
  <c r="H1048" i="29"/>
  <c r="F1048" i="29"/>
  <c r="E1049" i="29"/>
  <c r="E1047" i="29"/>
  <c r="E1046" i="29"/>
  <c r="L1048" i="29"/>
  <c r="L1119" i="29"/>
  <c r="P1119" i="29"/>
  <c r="P1121" i="29"/>
  <c r="O1121" i="29"/>
  <c r="N1121" i="29"/>
  <c r="H1119" i="29"/>
  <c r="J1119" i="29"/>
  <c r="I1121" i="29"/>
  <c r="O1119" i="29"/>
  <c r="M1121" i="29"/>
  <c r="H1121" i="29"/>
  <c r="G1121" i="29"/>
  <c r="F1121" i="29"/>
  <c r="N1119" i="29"/>
  <c r="M1119" i="29"/>
  <c r="K1119" i="29"/>
  <c r="I1119" i="29"/>
  <c r="N1064" i="29"/>
  <c r="J1064" i="29"/>
  <c r="F1064" i="29"/>
  <c r="L1155" i="29"/>
  <c r="J1155" i="29"/>
  <c r="P1157" i="29"/>
  <c r="I1155" i="29"/>
  <c r="O1157" i="29"/>
  <c r="O1155" i="29"/>
  <c r="E1157" i="29"/>
  <c r="G1157" i="29"/>
  <c r="I1173" i="29"/>
  <c r="O1173" i="29"/>
  <c r="F1175" i="29"/>
  <c r="M1174" i="29" s="1"/>
  <c r="E1175" i="29"/>
  <c r="H1175" i="29"/>
  <c r="K1175" i="29"/>
  <c r="P1175" i="29"/>
  <c r="K1191" i="29"/>
  <c r="P1193" i="29"/>
  <c r="L1191" i="29"/>
  <c r="O1193" i="29"/>
  <c r="E1191" i="29"/>
  <c r="H1082" i="29"/>
  <c r="K1229" i="29"/>
  <c r="H1227" i="29"/>
  <c r="M1245" i="29"/>
  <c r="K1247" i="29"/>
  <c r="K1047" i="29"/>
  <c r="F1049" i="29"/>
  <c r="E1048" i="29" s="1"/>
  <c r="M1047" i="29"/>
  <c r="N1049" i="29"/>
  <c r="L1047" i="29"/>
  <c r="M1049" i="29"/>
  <c r="J1047" i="29"/>
  <c r="L1049" i="29"/>
  <c r="O1047" i="29"/>
  <c r="P1049" i="29"/>
  <c r="P1047" i="29"/>
  <c r="J1049" i="29"/>
  <c r="O1265" i="29"/>
  <c r="M1265" i="29"/>
  <c r="L1265" i="29"/>
  <c r="H1263" i="29"/>
  <c r="P1082" i="29"/>
  <c r="L1193" i="29"/>
  <c r="F1047" i="29"/>
  <c r="J1046" i="29" s="1"/>
  <c r="K1173" i="29"/>
  <c r="G1049" i="29"/>
  <c r="F1157" i="29"/>
  <c r="I1156" i="29" s="1"/>
  <c r="G1047" i="29"/>
  <c r="L1173" i="29"/>
  <c r="F1191" i="29"/>
  <c r="J1190" i="29" s="1"/>
  <c r="P1139" i="29"/>
  <c r="G1139" i="29"/>
  <c r="F1067" i="29"/>
  <c r="J1066" i="29" s="1"/>
  <c r="G1067" i="29"/>
  <c r="J1083" i="29"/>
  <c r="G1083" i="29"/>
  <c r="K1083" i="29"/>
  <c r="O1085" i="29"/>
  <c r="J1247" i="29"/>
  <c r="H1245" i="29"/>
  <c r="I1245" i="29"/>
  <c r="G1245" i="29"/>
  <c r="E1229" i="29"/>
  <c r="E1227" i="29"/>
  <c r="H1229" i="29"/>
  <c r="F1227" i="29"/>
  <c r="K1226" i="29" s="1"/>
  <c r="G1227" i="29"/>
  <c r="O1227" i="29"/>
  <c r="P1229" i="29"/>
  <c r="P1227" i="29"/>
  <c r="E1209" i="29"/>
  <c r="H1211" i="29"/>
  <c r="I1211" i="29"/>
  <c r="I1193" i="29"/>
  <c r="J1193" i="29"/>
  <c r="N1193" i="29"/>
  <c r="P1191" i="29"/>
  <c r="I1175" i="29"/>
  <c r="M1173" i="29"/>
  <c r="N1173" i="29"/>
  <c r="P1173" i="29"/>
  <c r="N1175" i="29"/>
  <c r="H1173" i="29"/>
  <c r="O1137" i="29"/>
  <c r="P1137" i="29"/>
  <c r="E1139" i="29"/>
  <c r="K1139" i="29"/>
  <c r="M1137" i="29"/>
  <c r="L1139" i="29"/>
  <c r="N1139" i="29"/>
  <c r="J1121" i="29"/>
  <c r="E1119" i="29"/>
  <c r="K1121" i="29"/>
  <c r="F1119" i="29"/>
  <c r="L1121" i="29"/>
  <c r="G1119" i="29"/>
  <c r="E1121" i="29"/>
  <c r="H1103" i="29"/>
  <c r="J1103" i="29"/>
  <c r="L1103" i="29"/>
  <c r="M1103" i="29"/>
  <c r="H1083" i="29"/>
  <c r="L1064" i="29"/>
  <c r="N1067" i="29"/>
  <c r="K1065" i="29"/>
  <c r="O1065" i="29"/>
  <c r="P1065" i="29"/>
  <c r="N1265" i="29"/>
  <c r="K1263" i="29"/>
  <c r="P1265" i="29"/>
  <c r="M1263" i="29"/>
  <c r="N1263" i="29"/>
  <c r="F1265" i="29"/>
  <c r="P1264" i="29" s="1"/>
  <c r="O1263" i="29"/>
  <c r="G1265" i="29"/>
  <c r="P1263" i="29"/>
  <c r="H1265" i="29"/>
  <c r="I1265" i="29"/>
  <c r="F1263" i="29"/>
  <c r="I1262" i="29" s="1"/>
  <c r="J1265" i="29"/>
  <c r="H1247" i="29"/>
  <c r="J1245" i="29"/>
  <c r="I1247" i="29"/>
  <c r="K1245" i="29"/>
  <c r="L1245" i="29"/>
  <c r="L1247" i="29"/>
  <c r="N1245" i="29"/>
  <c r="M1247" i="29"/>
  <c r="O1245" i="29"/>
  <c r="N1247" i="29"/>
  <c r="P1245" i="29"/>
  <c r="O1247" i="29"/>
  <c r="E1245" i="29"/>
  <c r="P1247" i="29"/>
  <c r="F1245" i="29"/>
  <c r="F1244" i="29" s="1"/>
  <c r="E1247" i="29"/>
  <c r="N1229" i="29"/>
  <c r="I1227" i="29"/>
  <c r="O1229" i="29"/>
  <c r="J1227" i="29"/>
  <c r="K1227" i="29"/>
  <c r="L1227" i="29"/>
  <c r="F1229" i="29"/>
  <c r="G1228" i="29" s="1"/>
  <c r="M1227" i="29"/>
  <c r="G1229" i="29"/>
  <c r="N1227" i="29"/>
  <c r="I1229" i="29"/>
  <c r="J1211" i="29"/>
  <c r="H1209" i="29"/>
  <c r="K1211" i="29"/>
  <c r="I1209" i="29"/>
  <c r="L1211" i="29"/>
  <c r="J1209" i="29"/>
  <c r="M1211" i="29"/>
  <c r="K1209" i="29"/>
  <c r="O1211" i="29"/>
  <c r="M1209" i="29"/>
  <c r="G1208" i="29"/>
  <c r="P1211" i="29"/>
  <c r="N1209" i="29"/>
  <c r="E1211" i="29"/>
  <c r="O1209" i="29"/>
  <c r="F1211" i="29"/>
  <c r="F1210" i="29" s="1"/>
  <c r="P1209" i="29"/>
  <c r="G1211" i="29"/>
  <c r="M1190" i="29"/>
  <c r="E1193" i="29"/>
  <c r="G1191" i="29"/>
  <c r="N1190" i="29"/>
  <c r="F1193" i="29"/>
  <c r="P1192" i="29" s="1"/>
  <c r="H1191" i="29"/>
  <c r="L1190" i="29"/>
  <c r="O1190" i="29"/>
  <c r="G1193" i="29"/>
  <c r="I1191" i="29"/>
  <c r="P1190" i="29"/>
  <c r="H1193" i="29"/>
  <c r="J1191" i="29"/>
  <c r="K1193" i="29"/>
  <c r="M1191" i="29"/>
  <c r="E1190" i="29"/>
  <c r="N1191" i="29"/>
  <c r="M1193" i="29"/>
  <c r="O1191" i="29"/>
  <c r="G1190" i="29"/>
  <c r="K1190" i="29"/>
  <c r="F1173" i="29"/>
  <c r="H1172" i="29" s="1"/>
  <c r="G1173" i="29"/>
  <c r="K1157" i="29"/>
  <c r="E1155" i="29"/>
  <c r="L1157" i="29"/>
  <c r="F1155" i="29"/>
  <c r="I1154" i="29" s="1"/>
  <c r="G1155" i="29"/>
  <c r="H1155" i="29"/>
  <c r="K1155" i="29"/>
  <c r="H1139" i="29"/>
  <c r="E1137" i="29"/>
  <c r="I1139" i="29"/>
  <c r="F1137" i="29"/>
  <c r="N1136" i="29" s="1"/>
  <c r="K1136" i="29"/>
  <c r="J1139" i="29"/>
  <c r="G1137" i="29"/>
  <c r="H1137" i="29"/>
  <c r="I1137" i="29"/>
  <c r="M1139" i="29"/>
  <c r="J1137" i="29"/>
  <c r="K1137" i="29"/>
  <c r="O1139" i="29"/>
  <c r="L1137" i="29"/>
  <c r="K1103" i="29"/>
  <c r="O1101" i="29"/>
  <c r="P1101" i="29"/>
  <c r="F1101" i="29"/>
  <c r="N1100" i="29" s="1"/>
  <c r="O1103" i="29"/>
  <c r="G1101" i="29"/>
  <c r="P1103" i="29"/>
  <c r="H1101" i="29"/>
  <c r="I1101" i="29"/>
  <c r="F1103" i="29"/>
  <c r="J1102" i="29" s="1"/>
  <c r="J1101" i="29"/>
  <c r="G1103" i="29"/>
  <c r="G1082" i="29"/>
  <c r="N1085" i="29"/>
  <c r="L1083" i="29"/>
  <c r="K1082" i="29"/>
  <c r="P1085" i="29"/>
  <c r="N1083" i="29"/>
  <c r="O1083" i="29"/>
  <c r="F1085" i="29"/>
  <c r="P1084" i="29" s="1"/>
  <c r="P1083" i="29"/>
  <c r="G1085" i="29"/>
  <c r="I1085" i="29"/>
  <c r="O1064" i="29"/>
  <c r="H1067" i="29"/>
  <c r="M1065" i="29"/>
  <c r="P1064" i="29"/>
  <c r="N1065" i="29"/>
  <c r="L1067" i="29"/>
  <c r="G1065" i="29"/>
  <c r="G1064" i="29"/>
  <c r="P1067" i="29"/>
  <c r="H1064" i="29"/>
  <c r="H1046" i="29"/>
  <c r="K1046" i="29"/>
  <c r="L1208" i="29"/>
  <c r="M1208" i="29"/>
  <c r="O1208" i="29"/>
  <c r="H1190" i="29"/>
  <c r="I1190" i="29"/>
  <c r="I1082" i="29"/>
  <c r="J1082" i="29"/>
  <c r="L1082" i="29"/>
  <c r="M1082" i="29"/>
  <c r="N1082" i="29"/>
  <c r="O1082" i="29"/>
  <c r="I1064" i="29"/>
  <c r="K1064" i="29"/>
  <c r="M1064" i="29"/>
  <c r="O1066" i="29" l="1"/>
  <c r="I1048" i="29"/>
  <c r="P1208" i="29"/>
  <c r="N1048" i="29"/>
  <c r="J1048" i="29"/>
  <c r="E1264" i="29"/>
  <c r="P1246" i="29"/>
  <c r="O1228" i="29"/>
  <c r="M1210" i="29"/>
  <c r="F1174" i="29"/>
  <c r="P1156" i="29"/>
  <c r="H1102" i="29"/>
  <c r="F1066" i="29"/>
  <c r="G1120" i="29"/>
  <c r="K1120" i="29"/>
  <c r="P1120" i="29"/>
  <c r="O1120" i="29"/>
  <c r="N1120" i="29"/>
  <c r="M1120" i="29"/>
  <c r="L1120" i="29"/>
  <c r="J1120" i="29"/>
  <c r="H1120" i="29"/>
  <c r="I1120" i="29"/>
  <c r="E1120" i="29"/>
  <c r="F1120" i="29"/>
  <c r="I1264" i="29"/>
  <c r="K1246" i="29"/>
  <c r="K1156" i="29"/>
  <c r="H1066" i="29"/>
  <c r="P1100" i="29"/>
  <c r="H1208" i="29"/>
  <c r="O1118" i="29"/>
  <c r="F1118" i="29"/>
  <c r="K1118" i="29"/>
  <c r="G1118" i="29"/>
  <c r="H1118" i="29"/>
  <c r="I1118" i="29"/>
  <c r="J1118" i="29"/>
  <c r="E1118" i="29"/>
  <c r="P1118" i="29"/>
  <c r="M1118" i="29"/>
  <c r="L1118" i="29"/>
  <c r="N1118" i="29"/>
  <c r="F1208" i="29"/>
  <c r="K1048" i="29"/>
  <c r="H1264" i="29"/>
  <c r="E1246" i="29"/>
  <c r="K1228" i="29"/>
  <c r="O1210" i="29"/>
  <c r="L1192" i="29"/>
  <c r="G1174" i="29"/>
  <c r="E1156" i="29"/>
  <c r="E1100" i="29"/>
  <c r="N1084" i="29"/>
  <c r="J1084" i="29"/>
  <c r="G1066" i="29"/>
  <c r="J1208" i="29"/>
  <c r="N1208" i="29"/>
  <c r="E1208" i="29"/>
  <c r="M1264" i="29"/>
  <c r="L1066" i="29"/>
  <c r="H1136" i="29"/>
  <c r="N1264" i="29"/>
  <c r="J1264" i="29"/>
  <c r="H1246" i="29"/>
  <c r="F1228" i="29"/>
  <c r="P1210" i="29"/>
  <c r="N1192" i="29"/>
  <c r="J1174" i="29"/>
  <c r="H1156" i="29"/>
  <c r="M1102" i="29"/>
  <c r="O1084" i="29"/>
  <c r="M1066" i="29"/>
  <c r="I1066" i="29"/>
  <c r="F1264" i="29"/>
  <c r="K1066" i="29"/>
  <c r="M1048" i="29"/>
  <c r="G1264" i="29"/>
  <c r="O1246" i="29"/>
  <c r="E1066" i="29"/>
  <c r="I1208" i="29"/>
  <c r="L1100" i="29"/>
  <c r="O1048" i="29"/>
  <c r="F1246" i="29"/>
  <c r="E1228" i="29"/>
  <c r="I1174" i="29"/>
  <c r="F1156" i="29"/>
  <c r="O1172" i="29"/>
  <c r="F1190" i="29"/>
  <c r="P1048" i="29"/>
  <c r="O1264" i="29"/>
  <c r="K1264" i="29"/>
  <c r="G1246" i="29"/>
  <c r="H1228" i="29"/>
  <c r="E1210" i="29"/>
  <c r="L1174" i="29"/>
  <c r="G1156" i="29"/>
  <c r="N1102" i="29"/>
  <c r="N1066" i="29"/>
  <c r="M1172" i="29"/>
  <c r="M1100" i="29"/>
  <c r="I1046" i="29"/>
  <c r="G1226" i="29"/>
  <c r="O1046" i="29"/>
  <c r="P1046" i="29"/>
  <c r="M1226" i="29"/>
  <c r="P1172" i="29"/>
  <c r="L1226" i="29"/>
  <c r="N1046" i="29"/>
  <c r="M1046" i="29"/>
  <c r="I1226" i="29"/>
  <c r="G1046" i="29"/>
  <c r="L1046" i="29"/>
  <c r="F1046" i="29"/>
  <c r="M1244" i="29"/>
  <c r="L1244" i="29"/>
  <c r="O1226" i="29"/>
  <c r="P1226" i="29"/>
  <c r="J1226" i="29"/>
  <c r="E1226" i="29"/>
  <c r="H1226" i="29"/>
  <c r="F1226" i="29"/>
  <c r="N1226" i="29"/>
  <c r="L1172" i="29"/>
  <c r="J1172" i="29"/>
  <c r="I1172" i="29"/>
  <c r="O1100" i="29"/>
  <c r="K1262" i="29"/>
  <c r="J1262" i="29"/>
  <c r="L1262" i="29"/>
  <c r="H1262" i="29"/>
  <c r="F1262" i="29"/>
  <c r="P1262" i="29"/>
  <c r="O1262" i="29"/>
  <c r="N1262" i="29"/>
  <c r="G1262" i="29"/>
  <c r="M1262" i="29"/>
  <c r="J1244" i="29"/>
  <c r="I1244" i="29"/>
  <c r="H1244" i="29"/>
  <c r="P1244" i="29"/>
  <c r="O1244" i="29"/>
  <c r="E1244" i="29"/>
  <c r="G1244" i="29"/>
  <c r="K1244" i="29"/>
  <c r="N1244" i="29"/>
  <c r="E1172" i="29"/>
  <c r="N1172" i="29"/>
  <c r="K1172" i="29"/>
  <c r="G1172" i="29"/>
  <c r="F1172" i="29"/>
  <c r="L1154" i="29"/>
  <c r="E1154" i="29"/>
  <c r="P1154" i="29"/>
  <c r="O1154" i="29"/>
  <c r="N1154" i="29"/>
  <c r="M1154" i="29"/>
  <c r="K1154" i="29"/>
  <c r="F1154" i="29"/>
  <c r="H1154" i="29"/>
  <c r="J1154" i="29"/>
  <c r="G1154" i="29"/>
  <c r="I1136" i="29"/>
  <c r="O1136" i="29"/>
  <c r="M1136" i="29"/>
  <c r="L1136" i="29"/>
  <c r="E1136" i="29"/>
  <c r="F1136" i="29"/>
  <c r="J1136" i="29"/>
  <c r="G1136" i="29"/>
  <c r="P1136" i="29"/>
  <c r="J1100" i="29"/>
  <c r="H1100" i="29"/>
  <c r="G1100" i="29"/>
  <c r="K1100" i="29"/>
  <c r="I1100" i="29"/>
  <c r="F1100" i="29"/>
  <c r="E278" i="29" l="1"/>
  <c r="J8" i="17" l="1"/>
  <c r="J7" i="17" a="1"/>
  <c r="J7" i="17" s="1"/>
  <c r="R5" i="18"/>
  <c r="S5" i="18"/>
  <c r="T5" i="18"/>
  <c r="U5" i="18"/>
  <c r="V5" i="18"/>
  <c r="W5" i="18"/>
  <c r="X5" i="18"/>
  <c r="Y5" i="18"/>
  <c r="Z5" i="18"/>
  <c r="AA5" i="18"/>
  <c r="AB5" i="18"/>
  <c r="AC5" i="18"/>
  <c r="E5" i="18"/>
  <c r="F5" i="18"/>
  <c r="G5" i="18"/>
  <c r="H5" i="18"/>
  <c r="I5" i="18"/>
  <c r="J5" i="18"/>
  <c r="K5" i="18"/>
  <c r="L5" i="18"/>
  <c r="M5" i="18"/>
  <c r="N5" i="18"/>
  <c r="O5" i="18"/>
  <c r="P5" i="18"/>
  <c r="J6" i="17" l="1"/>
  <c r="J5" i="17"/>
  <c r="J4" i="17"/>
  <c r="J3" i="17"/>
  <c r="J2" i="17"/>
  <c r="E37" i="17" a="1"/>
  <c r="E37" i="17" s="1"/>
  <c r="E19" i="17" a="1"/>
  <c r="E19" i="17" s="1"/>
  <c r="F19" i="17" a="1"/>
  <c r="F19" i="17" s="1"/>
  <c r="G19" i="17" a="1"/>
  <c r="G19" i="17" s="1"/>
  <c r="E27" i="17" a="1"/>
  <c r="E27" i="17" s="1"/>
  <c r="F27" i="17" a="1"/>
  <c r="F27" i="17" s="1"/>
  <c r="G27" i="17" a="1"/>
  <c r="G27" i="17" s="1"/>
  <c r="E30" i="17" a="1"/>
  <c r="E30" i="17" s="1"/>
  <c r="F30" i="17" a="1"/>
  <c r="F30" i="17" s="1"/>
  <c r="G30" i="17" a="1"/>
  <c r="G30" i="17" s="1"/>
  <c r="G31" i="17" a="1"/>
  <c r="G31" i="17" s="1"/>
  <c r="E32" i="17" a="1"/>
  <c r="E32" i="17" s="1"/>
  <c r="F32" i="17" a="1"/>
  <c r="F32" i="17" s="1"/>
  <c r="G32" i="17" a="1"/>
  <c r="G32" i="17" s="1"/>
  <c r="F37" i="17" a="1"/>
  <c r="F37" i="17" s="1"/>
  <c r="G37" i="17" a="1"/>
  <c r="G37" i="17" s="1"/>
  <c r="D24" i="17"/>
  <c r="F24" i="17" s="1" a="1"/>
  <c r="F24" i="17" s="1"/>
  <c r="F31" i="17" a="1"/>
  <c r="F31" i="17" s="1"/>
  <c r="E31" i="17" a="1"/>
  <c r="E31" i="17" s="1"/>
  <c r="G24" i="17" l="1" a="1"/>
  <c r="G24" i="17" s="1"/>
  <c r="G23" i="17" l="1" a="1"/>
  <c r="G23" i="17" s="1"/>
  <c r="F23" i="17" a="1"/>
  <c r="F23" i="17" s="1"/>
  <c r="G22" i="17" a="1"/>
  <c r="G22" i="17" s="1"/>
  <c r="F22" i="17" a="1"/>
  <c r="F22" i="17" s="1"/>
  <c r="G21" i="17" a="1"/>
  <c r="G21" i="17" s="1"/>
  <c r="F21" i="17" a="1"/>
  <c r="F21" i="17" s="1"/>
  <c r="G18" i="17" a="1"/>
  <c r="G18" i="17" s="1"/>
  <c r="F18" i="17" a="1"/>
  <c r="F18" i="17" s="1"/>
  <c r="E18" i="17" a="1"/>
  <c r="E18" i="17" s="1"/>
  <c r="Q1069" i="29" l="1" a="1"/>
  <c r="Q1069" i="29" s="1"/>
  <c r="Q1270" i="29" a="1"/>
  <c r="Q1270" i="29" s="1"/>
  <c r="Q1269" i="29" a="1"/>
  <c r="Q1269" i="29" s="1"/>
  <c r="Q1268" i="29" a="1"/>
  <c r="Q1268" i="29" s="1"/>
  <c r="Q1267" i="29" a="1"/>
  <c r="Q1267" i="29" s="1"/>
  <c r="Q1252" i="29" a="1"/>
  <c r="Q1252" i="29" s="1"/>
  <c r="Q1251" i="29" a="1"/>
  <c r="Q1251" i="29" s="1"/>
  <c r="Q1250" i="29" a="1"/>
  <c r="Q1250" i="29" s="1"/>
  <c r="Q1249" i="29" a="1"/>
  <c r="Q1249" i="29" s="1"/>
  <c r="Q1234" i="29" a="1"/>
  <c r="Q1234" i="29" s="1"/>
  <c r="Q1233" i="29" a="1"/>
  <c r="Q1233" i="29" s="1"/>
  <c r="Q1232" i="29" a="1"/>
  <c r="Q1232" i="29" s="1"/>
  <c r="Q1231" i="29" a="1"/>
  <c r="Q1231" i="29" s="1"/>
  <c r="Q1216" i="29" a="1"/>
  <c r="Q1216" i="29" s="1"/>
  <c r="Q1215" i="29" a="1"/>
  <c r="Q1215" i="29" s="1"/>
  <c r="Q1214" i="29" a="1"/>
  <c r="Q1214" i="29" s="1"/>
  <c r="Q1213" i="29" a="1"/>
  <c r="Q1213" i="29" s="1"/>
  <c r="Q1198" i="29" a="1"/>
  <c r="Q1198" i="29" s="1"/>
  <c r="Q1197" i="29" a="1"/>
  <c r="Q1197" i="29" s="1"/>
  <c r="Q1196" i="29" a="1"/>
  <c r="Q1196" i="29" s="1"/>
  <c r="Q1195" i="29" a="1"/>
  <c r="Q1195" i="29" s="1"/>
  <c r="Q1180" i="29" a="1"/>
  <c r="Q1180" i="29" s="1"/>
  <c r="Q1179" i="29" a="1"/>
  <c r="Q1179" i="29" s="1"/>
  <c r="Q1178" i="29" a="1"/>
  <c r="Q1178" i="29" s="1"/>
  <c r="Q1177" i="29" a="1"/>
  <c r="Q1177" i="29" s="1"/>
  <c r="Q1162" i="29" a="1"/>
  <c r="Q1162" i="29" s="1"/>
  <c r="Q1161" i="29" a="1"/>
  <c r="Q1161" i="29" s="1"/>
  <c r="Q1160" i="29" a="1"/>
  <c r="Q1160" i="29" s="1"/>
  <c r="Q1159" i="29" a="1"/>
  <c r="Q1159" i="29" s="1"/>
  <c r="Q1144" i="29" a="1"/>
  <c r="Q1144" i="29" s="1"/>
  <c r="Q1143" i="29" a="1"/>
  <c r="Q1143" i="29" s="1"/>
  <c r="Q1142" i="29" a="1"/>
  <c r="Q1142" i="29" s="1"/>
  <c r="Q1141" i="29" a="1"/>
  <c r="Q1141" i="29" s="1"/>
  <c r="Q1126" i="29" a="1"/>
  <c r="Q1126" i="29" s="1"/>
  <c r="Q1125" i="29" a="1"/>
  <c r="Q1125" i="29" s="1"/>
  <c r="Q1124" i="29" a="1"/>
  <c r="Q1124" i="29" s="1"/>
  <c r="Q1123" i="29" a="1"/>
  <c r="Q1123" i="29" s="1"/>
  <c r="Q1108" i="29" a="1"/>
  <c r="Q1108" i="29" s="1"/>
  <c r="Q1107" i="29" a="1"/>
  <c r="Q1107" i="29" s="1"/>
  <c r="Q1106" i="29" a="1"/>
  <c r="Q1106" i="29" s="1"/>
  <c r="Q1105" i="29" a="1"/>
  <c r="Q1105" i="29" s="1"/>
  <c r="Q1090" i="29" a="1"/>
  <c r="Q1090" i="29" s="1"/>
  <c r="Q1089" i="29" a="1"/>
  <c r="Q1089" i="29" s="1"/>
  <c r="Q1088" i="29" a="1"/>
  <c r="Q1088" i="29" s="1"/>
  <c r="Q1087" i="29" a="1"/>
  <c r="Q1087" i="29" s="1"/>
  <c r="Q1072" i="29" a="1"/>
  <c r="Q1072" i="29" s="1"/>
  <c r="Q1071" i="29" a="1"/>
  <c r="Q1071" i="29" s="1"/>
  <c r="Q1070" i="29" a="1"/>
  <c r="Q1070" i="29" s="1"/>
  <c r="Q1052" i="29" a="1"/>
  <c r="Q1052" i="29" s="1"/>
  <c r="Q1053" i="29" a="1"/>
  <c r="Q1053" i="29" s="1"/>
  <c r="Q1054" i="29" a="1"/>
  <c r="Q1054" i="29" s="1"/>
  <c r="Q1051" i="29" a="1"/>
  <c r="Q1051" i="29" s="1"/>
  <c r="Q1009" i="29" a="1"/>
  <c r="Q1009" i="29" s="1"/>
  <c r="C33" i="17" l="1" a="1"/>
  <c r="C33" i="17" s="1"/>
  <c r="C34" i="17" a="1"/>
  <c r="C34" i="17" s="1"/>
  <c r="C35" i="17" a="1"/>
  <c r="C35" i="17" s="1"/>
  <c r="C36" i="17" a="1"/>
  <c r="C36" i="17" s="1"/>
  <c r="E17" i="17" a="1"/>
  <c r="E17" i="17" s="1"/>
  <c r="F17" i="17" a="1"/>
  <c r="F17" i="17" s="1"/>
  <c r="G17" i="17" a="1"/>
  <c r="G17" i="17" s="1"/>
  <c r="G16" i="17" a="1"/>
  <c r="G16" i="17" s="1"/>
  <c r="F16" i="17" a="1"/>
  <c r="F16" i="17" s="1"/>
  <c r="R752" i="29"/>
  <c r="J759" i="29" l="1"/>
  <c r="I759" i="29"/>
  <c r="E755" i="29"/>
  <c r="H759" i="29"/>
  <c r="P755" i="29"/>
  <c r="G759" i="29"/>
  <c r="E759" i="29"/>
  <c r="M755" i="29"/>
  <c r="J755" i="29"/>
  <c r="I755" i="29"/>
  <c r="G755" i="29"/>
  <c r="F755" i="29"/>
  <c r="P759" i="29"/>
  <c r="O759" i="29"/>
  <c r="N759" i="29"/>
  <c r="M759" i="29"/>
  <c r="M761" i="29" s="1"/>
  <c r="M760" i="29" s="1"/>
  <c r="O755" i="29"/>
  <c r="F759" i="29"/>
  <c r="F761" i="29" s="1"/>
  <c r="F760" i="29" s="1"/>
  <c r="K755" i="29"/>
  <c r="H755" i="29"/>
  <c r="K759" i="29"/>
  <c r="K761" i="29" s="1"/>
  <c r="K760" i="29" s="1"/>
  <c r="L759" i="29"/>
  <c r="L761" i="29" s="1"/>
  <c r="L760" i="29" s="1"/>
  <c r="N755" i="29"/>
  <c r="L755" i="29"/>
  <c r="G758" i="29"/>
  <c r="N758" i="29"/>
  <c r="M758" i="29"/>
  <c r="L758" i="29"/>
  <c r="P758" i="29"/>
  <c r="J758" i="29"/>
  <c r="K758" i="29"/>
  <c r="I761" i="29"/>
  <c r="I760" i="29" s="1"/>
  <c r="I758" i="29"/>
  <c r="H758" i="29"/>
  <c r="E761" i="29"/>
  <c r="E760" i="29" s="1"/>
  <c r="O758" i="29"/>
  <c r="F758" i="29"/>
  <c r="E758" i="29"/>
  <c r="E757" i="29" s="1"/>
  <c r="E756" i="29" s="1"/>
  <c r="N761" i="29"/>
  <c r="N760" i="29" s="1"/>
  <c r="J761" i="29"/>
  <c r="J760" i="29" s="1"/>
  <c r="P761" i="29"/>
  <c r="P760" i="29" s="1"/>
  <c r="O761" i="29"/>
  <c r="O760" i="29" s="1"/>
  <c r="G761" i="29"/>
  <c r="G760" i="29" s="1"/>
  <c r="H761" i="29"/>
  <c r="H760" i="29" s="1"/>
  <c r="J6" i="16"/>
  <c r="B20" i="16" s="1"/>
  <c r="J5" i="16"/>
  <c r="J4" i="16"/>
  <c r="J3" i="16"/>
  <c r="J2" i="16"/>
  <c r="O757" i="29" l="1"/>
  <c r="O756" i="29" s="1"/>
  <c r="K757" i="29"/>
  <c r="K756" i="29" s="1"/>
  <c r="H757" i="29"/>
  <c r="H756" i="29" s="1"/>
  <c r="M757" i="29"/>
  <c r="M756" i="29" s="1"/>
  <c r="G757" i="29"/>
  <c r="G756" i="29" s="1"/>
  <c r="I757" i="29"/>
  <c r="I756" i="29" s="1"/>
  <c r="N757" i="29"/>
  <c r="N756" i="29" s="1"/>
  <c r="J757" i="29"/>
  <c r="J756" i="29" s="1"/>
  <c r="P757" i="29"/>
  <c r="P756" i="29" s="1"/>
  <c r="F757" i="29"/>
  <c r="F756" i="29" s="1"/>
  <c r="L757" i="29"/>
  <c r="L756" i="29" s="1"/>
  <c r="F41" i="17"/>
  <c r="M41" i="17"/>
  <c r="O41" i="17"/>
  <c r="G41" i="17"/>
  <c r="H41" i="17"/>
  <c r="I41" i="17"/>
  <c r="L41" i="17"/>
  <c r="N41" i="17"/>
  <c r="E41" i="17"/>
  <c r="J41" i="17"/>
  <c r="K41" i="17"/>
  <c r="P41" i="17"/>
  <c r="G12" i="16" l="1" a="1"/>
  <c r="G12" i="16" s="1"/>
  <c r="F12" i="16" a="1"/>
  <c r="F12" i="16" s="1"/>
  <c r="G11" i="16" l="1" a="1"/>
  <c r="G11" i="16" s="1"/>
  <c r="F11" i="16" a="1"/>
  <c r="F11" i="16" s="1"/>
  <c r="G10" i="16" a="1"/>
  <c r="G10" i="16" s="1"/>
  <c r="F10" i="16" a="1"/>
  <c r="F10" i="16" s="1"/>
  <c r="E1004" i="29" l="1"/>
  <c r="E982" i="29"/>
  <c r="E960" i="29"/>
  <c r="E938" i="29"/>
  <c r="E916" i="29"/>
  <c r="E894" i="29"/>
  <c r="E872" i="29"/>
  <c r="E850" i="29"/>
  <c r="E828" i="29"/>
  <c r="E806" i="29"/>
  <c r="E784" i="29"/>
  <c r="E740" i="29"/>
  <c r="E718" i="29"/>
  <c r="E696" i="29"/>
  <c r="E674" i="29"/>
  <c r="E652" i="29"/>
  <c r="E630" i="29"/>
  <c r="E608" i="29"/>
  <c r="E586" i="29"/>
  <c r="E564" i="29"/>
  <c r="E542" i="29"/>
  <c r="E520" i="29"/>
  <c r="E498" i="29"/>
  <c r="E476" i="29"/>
  <c r="E454" i="29"/>
  <c r="E432" i="29"/>
  <c r="E388" i="29"/>
  <c r="E366" i="29"/>
  <c r="E344" i="29"/>
  <c r="E322" i="29"/>
  <c r="E300" i="29"/>
  <c r="E256" i="29"/>
  <c r="E234" i="29"/>
  <c r="E24" i="16" s="1" a="1"/>
  <c r="E24" i="16" s="1"/>
  <c r="E212" i="29"/>
  <c r="E190" i="29"/>
  <c r="E168" i="29"/>
  <c r="E146" i="29"/>
  <c r="E124" i="29"/>
  <c r="E102" i="29"/>
  <c r="E80" i="29"/>
  <c r="E58" i="29"/>
  <c r="E36" i="29"/>
  <c r="O24" i="16" l="1"/>
  <c r="P24" i="16"/>
  <c r="F24" i="16"/>
  <c r="N24" i="16"/>
  <c r="G24" i="16"/>
  <c r="H24" i="16"/>
  <c r="I24" i="16"/>
  <c r="J24" i="16"/>
  <c r="M24" i="16"/>
  <c r="K24" i="16"/>
  <c r="L24" i="16"/>
  <c r="Q20" i="29" a="1"/>
  <c r="Q20" i="29" s="1"/>
  <c r="Q21" i="29" a="1"/>
  <c r="Q21" i="29" s="1"/>
  <c r="Q22" i="29" a="1"/>
  <c r="Q22" i="29" s="1"/>
  <c r="Q23" i="29" a="1"/>
  <c r="Q23" i="29" s="1"/>
  <c r="Q41" i="29" a="1"/>
  <c r="Q41" i="29" s="1"/>
  <c r="Q42" i="29" a="1"/>
  <c r="Q42" i="29" s="1"/>
  <c r="Q43" i="29" a="1"/>
  <c r="Q43" i="29" s="1"/>
  <c r="Q44" i="29" a="1"/>
  <c r="Q44" i="29" s="1"/>
  <c r="Q45" i="29" a="1"/>
  <c r="Q45" i="29" s="1"/>
  <c r="Q63" i="29" a="1"/>
  <c r="Q63" i="29" s="1"/>
  <c r="Q64" i="29" a="1"/>
  <c r="Q64" i="29" s="1"/>
  <c r="Q65" i="29" a="1"/>
  <c r="Q65" i="29" s="1"/>
  <c r="Q66" i="29" a="1"/>
  <c r="Q66" i="29" s="1"/>
  <c r="Q67" i="29" a="1"/>
  <c r="Q67" i="29" s="1"/>
  <c r="Q85" i="29" a="1"/>
  <c r="Q85" i="29" s="1"/>
  <c r="Q86" i="29" a="1"/>
  <c r="Q86" i="29" s="1"/>
  <c r="Q87" i="29" a="1"/>
  <c r="Q87" i="29" s="1"/>
  <c r="Q88" i="29" a="1"/>
  <c r="Q88" i="29" s="1"/>
  <c r="Q89" i="29" a="1"/>
  <c r="Q89" i="29" s="1"/>
  <c r="Q107" i="29" a="1"/>
  <c r="Q107" i="29" s="1"/>
  <c r="Q108" i="29" a="1"/>
  <c r="Q108" i="29" s="1"/>
  <c r="Q109" i="29" a="1"/>
  <c r="Q109" i="29" s="1"/>
  <c r="Q110" i="29" a="1"/>
  <c r="Q110" i="29" s="1"/>
  <c r="Q111" i="29" a="1"/>
  <c r="Q111" i="29" s="1"/>
  <c r="Q129" i="29" a="1"/>
  <c r="Q129" i="29" s="1"/>
  <c r="Q130" i="29" a="1"/>
  <c r="Q130" i="29" s="1"/>
  <c r="Q131" i="29" a="1"/>
  <c r="Q131" i="29" s="1"/>
  <c r="Q132" i="29" a="1"/>
  <c r="Q132" i="29" s="1"/>
  <c r="Q133" i="29" a="1"/>
  <c r="Q133" i="29" s="1"/>
  <c r="Q151" i="29" a="1"/>
  <c r="Q151" i="29" s="1"/>
  <c r="Q152" i="29" a="1"/>
  <c r="Q152" i="29" s="1"/>
  <c r="Q153" i="29" a="1"/>
  <c r="Q153" i="29" s="1"/>
  <c r="Q154" i="29" a="1"/>
  <c r="Q154" i="29" s="1"/>
  <c r="Q155" i="29" a="1"/>
  <c r="Q155" i="29" s="1"/>
  <c r="Q173" i="29" a="1"/>
  <c r="Q173" i="29" s="1"/>
  <c r="Q174" i="29" a="1"/>
  <c r="Q174" i="29" s="1"/>
  <c r="Q175" i="29" a="1"/>
  <c r="Q175" i="29" s="1"/>
  <c r="Q176" i="29" a="1"/>
  <c r="Q176" i="29" s="1"/>
  <c r="Q177" i="29" a="1"/>
  <c r="Q177" i="29" s="1"/>
  <c r="Q195" i="29" a="1"/>
  <c r="Q195" i="29" s="1"/>
  <c r="Q196" i="29" a="1"/>
  <c r="Q196" i="29" s="1"/>
  <c r="Q197" i="29" a="1"/>
  <c r="Q197" i="29" s="1"/>
  <c r="Q198" i="29" a="1"/>
  <c r="Q198" i="29" s="1"/>
  <c r="Q199" i="29" a="1"/>
  <c r="Q199" i="29" s="1"/>
  <c r="Q217" i="29" a="1"/>
  <c r="Q217" i="29" s="1"/>
  <c r="Q218" i="29" a="1"/>
  <c r="Q218" i="29" s="1"/>
  <c r="Q219" i="29" a="1"/>
  <c r="Q219" i="29" s="1"/>
  <c r="Q220" i="29" a="1"/>
  <c r="Q220" i="29" s="1"/>
  <c r="Q221" i="29" a="1"/>
  <c r="Q221" i="29" s="1"/>
  <c r="Q239" i="29" a="1"/>
  <c r="Q239" i="29" s="1"/>
  <c r="Q240" i="29" a="1"/>
  <c r="Q240" i="29" s="1"/>
  <c r="Q241" i="29" a="1"/>
  <c r="Q241" i="29" s="1"/>
  <c r="Q242" i="29" a="1"/>
  <c r="Q242" i="29" s="1"/>
  <c r="Q243" i="29" a="1"/>
  <c r="Q243" i="29" s="1"/>
  <c r="Q261" i="29" a="1"/>
  <c r="Q261" i="29" s="1"/>
  <c r="Q262" i="29" a="1"/>
  <c r="Q262" i="29" s="1"/>
  <c r="Q263" i="29" a="1"/>
  <c r="Q263" i="29" s="1"/>
  <c r="Q264" i="29" a="1"/>
  <c r="Q264" i="29" s="1"/>
  <c r="Q265" i="29" a="1"/>
  <c r="Q265" i="29" s="1"/>
  <c r="Q283" i="29" a="1"/>
  <c r="Q283" i="29" s="1"/>
  <c r="Q284" i="29" a="1"/>
  <c r="Q284" i="29" s="1"/>
  <c r="Q285" i="29" a="1"/>
  <c r="Q285" i="29" s="1"/>
  <c r="Q286" i="29" a="1"/>
  <c r="Q286" i="29" s="1"/>
  <c r="Q287" i="29" a="1"/>
  <c r="Q287" i="29" s="1"/>
  <c r="Q305" i="29" a="1"/>
  <c r="Q305" i="29" s="1"/>
  <c r="Q306" i="29" a="1"/>
  <c r="Q306" i="29" s="1"/>
  <c r="Q307" i="29" a="1"/>
  <c r="Q307" i="29" s="1"/>
  <c r="Q308" i="29" a="1"/>
  <c r="Q308" i="29" s="1"/>
  <c r="Q309" i="29" a="1"/>
  <c r="Q309" i="29" s="1"/>
  <c r="Q327" i="29" a="1"/>
  <c r="Q327" i="29" s="1"/>
  <c r="Q328" i="29" a="1"/>
  <c r="Q328" i="29" s="1"/>
  <c r="Q329" i="29" a="1"/>
  <c r="Q329" i="29" s="1"/>
  <c r="Q330" i="29" a="1"/>
  <c r="Q330" i="29" s="1"/>
  <c r="Q331" i="29" a="1"/>
  <c r="Q331" i="29" s="1"/>
  <c r="Q393" i="29" a="1"/>
  <c r="Q393" i="29" s="1"/>
  <c r="Q394" i="29" a="1"/>
  <c r="Q394" i="29" s="1"/>
  <c r="Q395" i="29" a="1"/>
  <c r="Q395" i="29" s="1"/>
  <c r="Q396" i="29" a="1"/>
  <c r="Q396" i="29" s="1"/>
  <c r="Q397" i="29" a="1"/>
  <c r="Q397" i="29" s="1"/>
  <c r="Q415" i="29" a="1"/>
  <c r="Q415" i="29" s="1"/>
  <c r="Q416" i="29" a="1"/>
  <c r="Q416" i="29" s="1"/>
  <c r="Q417" i="29" a="1"/>
  <c r="Q417" i="29" s="1"/>
  <c r="Q418" i="29" a="1"/>
  <c r="Q418" i="29" s="1"/>
  <c r="Q419" i="29" a="1"/>
  <c r="Q419" i="29" s="1"/>
  <c r="Q437" i="29" a="1"/>
  <c r="Q437" i="29" s="1"/>
  <c r="Q438" i="29" a="1"/>
  <c r="Q438" i="29" s="1"/>
  <c r="Q439" i="29" a="1"/>
  <c r="Q439" i="29" s="1"/>
  <c r="Q440" i="29" a="1"/>
  <c r="Q440" i="29" s="1"/>
  <c r="Q441" i="29" a="1"/>
  <c r="Q441" i="29" s="1"/>
  <c r="Q459" i="29" a="1"/>
  <c r="Q459" i="29" s="1"/>
  <c r="Q460" i="29" a="1"/>
  <c r="Q460" i="29" s="1"/>
  <c r="Q461" i="29" a="1"/>
  <c r="Q461" i="29" s="1"/>
  <c r="Q462" i="29" a="1"/>
  <c r="Q462" i="29" s="1"/>
  <c r="Q463" i="29" a="1"/>
  <c r="Q463" i="29" s="1"/>
  <c r="Q481" i="29" a="1"/>
  <c r="Q481" i="29" s="1"/>
  <c r="Q482" i="29" a="1"/>
  <c r="Q482" i="29" s="1"/>
  <c r="Q483" i="29" a="1"/>
  <c r="Q483" i="29" s="1"/>
  <c r="Q484" i="29" a="1"/>
  <c r="Q484" i="29" s="1"/>
  <c r="Q485" i="29" a="1"/>
  <c r="Q485" i="29" s="1"/>
  <c r="Q503" i="29" a="1"/>
  <c r="Q503" i="29" s="1"/>
  <c r="Q504" i="29" a="1"/>
  <c r="Q504" i="29" s="1"/>
  <c r="Q505" i="29" a="1"/>
  <c r="Q505" i="29" s="1"/>
  <c r="Q506" i="29" a="1"/>
  <c r="Q506" i="29" s="1"/>
  <c r="Q507" i="29" a="1"/>
  <c r="Q507" i="29" s="1"/>
  <c r="Q525" i="29" a="1"/>
  <c r="Q525" i="29" s="1"/>
  <c r="Q526" i="29" a="1"/>
  <c r="Q526" i="29" s="1"/>
  <c r="Q527" i="29" a="1"/>
  <c r="Q527" i="29" s="1"/>
  <c r="Q528" i="29" a="1"/>
  <c r="Q528" i="29" s="1"/>
  <c r="Q529" i="29" a="1"/>
  <c r="Q529" i="29" s="1"/>
  <c r="Q547" i="29" a="1"/>
  <c r="Q547" i="29" s="1"/>
  <c r="Q548" i="29" a="1"/>
  <c r="Q548" i="29" s="1"/>
  <c r="Q549" i="29" a="1"/>
  <c r="Q549" i="29" s="1"/>
  <c r="Q550" i="29" a="1"/>
  <c r="Q550" i="29" s="1"/>
  <c r="Q551" i="29" a="1"/>
  <c r="Q551" i="29" s="1"/>
  <c r="Q569" i="29" a="1"/>
  <c r="Q569" i="29" s="1"/>
  <c r="Q570" i="29" a="1"/>
  <c r="Q570" i="29" s="1"/>
  <c r="Q571" i="29" a="1"/>
  <c r="Q571" i="29" s="1"/>
  <c r="Q572" i="29" a="1"/>
  <c r="Q572" i="29" s="1"/>
  <c r="Q573" i="29" a="1"/>
  <c r="Q573" i="29" s="1"/>
  <c r="Q591" i="29" a="1"/>
  <c r="Q591" i="29" s="1"/>
  <c r="Q592" i="29" a="1"/>
  <c r="Q592" i="29" s="1"/>
  <c r="Q593" i="29" a="1"/>
  <c r="Q593" i="29" s="1"/>
  <c r="Q594" i="29" a="1"/>
  <c r="Q594" i="29" s="1"/>
  <c r="Q595" i="29" a="1"/>
  <c r="Q595" i="29" s="1"/>
  <c r="Q613" i="29" a="1"/>
  <c r="Q613" i="29" s="1"/>
  <c r="Q614" i="29" a="1"/>
  <c r="Q614" i="29" s="1"/>
  <c r="Q615" i="29" a="1"/>
  <c r="Q615" i="29" s="1"/>
  <c r="Q616" i="29" a="1"/>
  <c r="Q616" i="29" s="1"/>
  <c r="Q617" i="29" a="1"/>
  <c r="Q617" i="29" s="1"/>
  <c r="Q635" i="29" a="1"/>
  <c r="Q635" i="29" s="1"/>
  <c r="Q636" i="29" a="1"/>
  <c r="Q636" i="29" s="1"/>
  <c r="Q637" i="29" a="1"/>
  <c r="Q637" i="29" s="1"/>
  <c r="Q638" i="29" a="1"/>
  <c r="Q638" i="29" s="1"/>
  <c r="Q639" i="29" a="1"/>
  <c r="Q639" i="29" s="1"/>
  <c r="Q657" i="29" a="1"/>
  <c r="Q657" i="29" s="1"/>
  <c r="Q658" i="29" a="1"/>
  <c r="Q658" i="29" s="1"/>
  <c r="Q659" i="29" a="1"/>
  <c r="Q659" i="29" s="1"/>
  <c r="Q660" i="29" a="1"/>
  <c r="Q660" i="29" s="1"/>
  <c r="Q661" i="29" a="1"/>
  <c r="Q661" i="29" s="1"/>
  <c r="Q745" i="29" a="1"/>
  <c r="Q745" i="29" s="1"/>
  <c r="Q746" i="29" a="1"/>
  <c r="Q746" i="29" s="1"/>
  <c r="Q747" i="29" a="1"/>
  <c r="Q747" i="29" s="1"/>
  <c r="Q748" i="29" a="1"/>
  <c r="Q748" i="29" s="1"/>
  <c r="Q749" i="29" a="1"/>
  <c r="Q749" i="29" s="1"/>
  <c r="Q767" i="29" a="1"/>
  <c r="Q767" i="29" s="1"/>
  <c r="Q768" i="29" a="1"/>
  <c r="Q768" i="29" s="1"/>
  <c r="Q769" i="29" a="1"/>
  <c r="Q769" i="29" s="1"/>
  <c r="Q770" i="29" a="1"/>
  <c r="Q770" i="29" s="1"/>
  <c r="Q771" i="29" a="1"/>
  <c r="Q771" i="29" s="1"/>
  <c r="Q789" i="29" a="1"/>
  <c r="Q789" i="29" s="1"/>
  <c r="Q790" i="29" a="1"/>
  <c r="Q790" i="29" s="1"/>
  <c r="Q791" i="29" a="1"/>
  <c r="Q791" i="29" s="1"/>
  <c r="Q792" i="29" a="1"/>
  <c r="Q792" i="29" s="1"/>
  <c r="Q793" i="29" a="1"/>
  <c r="Q793" i="29" s="1"/>
  <c r="Q811" i="29" a="1"/>
  <c r="Q811" i="29" s="1"/>
  <c r="Q812" i="29" a="1"/>
  <c r="Q812" i="29" s="1"/>
  <c r="Q813" i="29" a="1"/>
  <c r="Q813" i="29" s="1"/>
  <c r="Q814" i="29" a="1"/>
  <c r="Q814" i="29" s="1"/>
  <c r="Q815" i="29" a="1"/>
  <c r="Q815" i="29" s="1"/>
  <c r="Q833" i="29" a="1"/>
  <c r="Q833" i="29" s="1"/>
  <c r="Q834" i="29" a="1"/>
  <c r="Q834" i="29" s="1"/>
  <c r="Q835" i="29" a="1"/>
  <c r="Q835" i="29" s="1"/>
  <c r="Q836" i="29" a="1"/>
  <c r="Q836" i="29" s="1"/>
  <c r="Q837" i="29" a="1"/>
  <c r="Q837" i="29" s="1"/>
  <c r="Q855" i="29" a="1"/>
  <c r="Q855" i="29" s="1"/>
  <c r="Q856" i="29" a="1"/>
  <c r="Q856" i="29" s="1"/>
  <c r="Q857" i="29" a="1"/>
  <c r="Q857" i="29" s="1"/>
  <c r="Q858" i="29" a="1"/>
  <c r="Q858" i="29" s="1"/>
  <c r="Q859" i="29" a="1"/>
  <c r="Q859" i="29" s="1"/>
  <c r="Q877" i="29" a="1"/>
  <c r="Q877" i="29" s="1"/>
  <c r="Q878" i="29" a="1"/>
  <c r="Q878" i="29" s="1"/>
  <c r="Q879" i="29" a="1"/>
  <c r="Q879" i="29" s="1"/>
  <c r="Q880" i="29" a="1"/>
  <c r="Q880" i="29" s="1"/>
  <c r="Q881" i="29" a="1"/>
  <c r="Q881" i="29" s="1"/>
  <c r="Q899" i="29" a="1"/>
  <c r="Q899" i="29" s="1"/>
  <c r="Q900" i="29" a="1"/>
  <c r="Q900" i="29" s="1"/>
  <c r="Q901" i="29" a="1"/>
  <c r="Q901" i="29" s="1"/>
  <c r="Q902" i="29" a="1"/>
  <c r="Q902" i="29" s="1"/>
  <c r="Q903" i="29" a="1"/>
  <c r="Q903" i="29" s="1"/>
  <c r="Q921" i="29" a="1"/>
  <c r="Q921" i="29" s="1"/>
  <c r="Q922" i="29" a="1"/>
  <c r="Q922" i="29" s="1"/>
  <c r="Q923" i="29" a="1"/>
  <c r="Q923" i="29" s="1"/>
  <c r="Q924" i="29" a="1"/>
  <c r="Q924" i="29" s="1"/>
  <c r="Q925" i="29" a="1"/>
  <c r="Q925" i="29" s="1"/>
  <c r="Q943" i="29" a="1"/>
  <c r="Q943" i="29" s="1"/>
  <c r="Q944" i="29" a="1"/>
  <c r="Q944" i="29" s="1"/>
  <c r="Q945" i="29" a="1"/>
  <c r="Q945" i="29" s="1"/>
  <c r="Q946" i="29" a="1"/>
  <c r="Q946" i="29" s="1"/>
  <c r="Q947" i="29" a="1"/>
  <c r="Q947" i="29" s="1"/>
  <c r="Q965" i="29" a="1"/>
  <c r="Q965" i="29" s="1"/>
  <c r="Q966" i="29" a="1"/>
  <c r="Q966" i="29" s="1"/>
  <c r="Q967" i="29" a="1"/>
  <c r="Q967" i="29" s="1"/>
  <c r="Q968" i="29" a="1"/>
  <c r="Q968" i="29" s="1"/>
  <c r="Q969" i="29" a="1"/>
  <c r="Q969" i="29" s="1"/>
  <c r="Q987" i="29" a="1"/>
  <c r="Q987" i="29" s="1"/>
  <c r="Q988" i="29" a="1"/>
  <c r="Q988" i="29" s="1"/>
  <c r="Q989" i="29" a="1"/>
  <c r="Q989" i="29" s="1"/>
  <c r="Q990" i="29" a="1"/>
  <c r="Q990" i="29" s="1"/>
  <c r="Q991" i="29" a="1"/>
  <c r="Q991" i="29" s="1"/>
  <c r="Q1010" i="29" a="1"/>
  <c r="Q1010" i="29" s="1"/>
  <c r="Q1011" i="29" a="1"/>
  <c r="Q1011" i="29" s="1"/>
  <c r="Q1012" i="29" a="1"/>
  <c r="Q1012" i="29" s="1"/>
  <c r="Q1013" i="29" a="1"/>
  <c r="Q1013" i="29" s="1"/>
  <c r="Q1031" i="29" a="1"/>
  <c r="Q1031" i="29" s="1"/>
  <c r="Q1032" i="29" a="1"/>
  <c r="Q1032" i="29" s="1"/>
  <c r="Q1033" i="29" a="1"/>
  <c r="Q1033" i="29" s="1"/>
  <c r="Q1034" i="29" a="1"/>
  <c r="Q1034" i="29" s="1"/>
  <c r="Q1035" i="29" a="1"/>
  <c r="Q1035" i="29" s="1"/>
  <c r="Q19" i="29" a="1"/>
  <c r="Q19" i="29" s="1"/>
  <c r="E27" i="16" a="1"/>
  <c r="E27" i="16" s="1"/>
  <c r="E26" i="16" a="1"/>
  <c r="E26" i="16" s="1"/>
  <c r="R1016" i="29"/>
  <c r="R994" i="29"/>
  <c r="R972" i="29"/>
  <c r="R950" i="29"/>
  <c r="R928" i="29"/>
  <c r="R906" i="29"/>
  <c r="R884" i="29"/>
  <c r="R862" i="29"/>
  <c r="R840" i="29"/>
  <c r="R818" i="29"/>
  <c r="R796" i="29"/>
  <c r="R774" i="29"/>
  <c r="R730" i="29"/>
  <c r="R708" i="29"/>
  <c r="R686" i="29"/>
  <c r="R664" i="29"/>
  <c r="R642" i="29"/>
  <c r="R620" i="29"/>
  <c r="R598" i="29"/>
  <c r="R576" i="29"/>
  <c r="R554" i="29"/>
  <c r="R532" i="29"/>
  <c r="R510" i="29"/>
  <c r="R488" i="29"/>
  <c r="R466" i="29"/>
  <c r="R444" i="29"/>
  <c r="R422" i="29"/>
  <c r="R400" i="29"/>
  <c r="R378" i="29"/>
  <c r="R356" i="29"/>
  <c r="R334" i="29"/>
  <c r="R312" i="29"/>
  <c r="R290" i="29"/>
  <c r="R268" i="29"/>
  <c r="R246" i="29"/>
  <c r="R224" i="29"/>
  <c r="R202" i="29"/>
  <c r="R180" i="29"/>
  <c r="R158" i="29"/>
  <c r="R136" i="29"/>
  <c r="R114" i="29"/>
  <c r="R92" i="29"/>
  <c r="R70" i="29"/>
  <c r="R48" i="29"/>
  <c r="R26" i="29"/>
  <c r="R4" i="29"/>
  <c r="I99" i="29" l="1"/>
  <c r="H99" i="29"/>
  <c r="G99" i="29"/>
  <c r="F99" i="29"/>
  <c r="P99" i="29"/>
  <c r="N99" i="29"/>
  <c r="L95" i="29"/>
  <c r="J95" i="29"/>
  <c r="M99" i="29"/>
  <c r="M101" i="29" s="1"/>
  <c r="M100" i="29" s="1"/>
  <c r="K95" i="29"/>
  <c r="K99" i="29"/>
  <c r="K101" i="29" s="1"/>
  <c r="K100" i="29" s="1"/>
  <c r="I95" i="29"/>
  <c r="J99" i="29"/>
  <c r="H95" i="29"/>
  <c r="E99" i="29"/>
  <c r="G95" i="29"/>
  <c r="F95" i="29"/>
  <c r="E95" i="29"/>
  <c r="P95" i="29"/>
  <c r="O99" i="29"/>
  <c r="M95" i="29"/>
  <c r="L99" i="29"/>
  <c r="L101" i="29" s="1"/>
  <c r="L100" i="29" s="1"/>
  <c r="O95" i="29"/>
  <c r="N95" i="29"/>
  <c r="J363" i="29"/>
  <c r="I363" i="29"/>
  <c r="E359" i="29"/>
  <c r="H363" i="29"/>
  <c r="P359" i="29"/>
  <c r="G363" i="29"/>
  <c r="E363" i="29"/>
  <c r="O363" i="29"/>
  <c r="O359" i="29"/>
  <c r="M363" i="29"/>
  <c r="M365" i="29" s="1"/>
  <c r="M364" i="29" s="1"/>
  <c r="N363" i="29"/>
  <c r="N359" i="29"/>
  <c r="M359" i="29"/>
  <c r="L363" i="29"/>
  <c r="L359" i="29"/>
  <c r="K363" i="29"/>
  <c r="K359" i="29"/>
  <c r="F363" i="29"/>
  <c r="J359" i="29"/>
  <c r="I359" i="29"/>
  <c r="H359" i="29"/>
  <c r="G359" i="29"/>
  <c r="G361" i="29" s="1"/>
  <c r="G360" i="29" s="1"/>
  <c r="P363" i="29"/>
  <c r="P365" i="29" s="1"/>
  <c r="P364" i="29" s="1"/>
  <c r="F359" i="29"/>
  <c r="J627" i="29"/>
  <c r="I627" i="29"/>
  <c r="E623" i="29"/>
  <c r="H627" i="29"/>
  <c r="P623" i="29"/>
  <c r="G627" i="29"/>
  <c r="E627" i="29"/>
  <c r="M623" i="29"/>
  <c r="O627" i="29"/>
  <c r="M627" i="29"/>
  <c r="M629" i="29" s="1"/>
  <c r="M628" i="29" s="1"/>
  <c r="N627" i="29"/>
  <c r="N629" i="29" s="1"/>
  <c r="N628" i="29" s="1"/>
  <c r="O623" i="29"/>
  <c r="L627" i="29"/>
  <c r="N623" i="29"/>
  <c r="K627" i="29"/>
  <c r="L623" i="29"/>
  <c r="F627" i="29"/>
  <c r="K623" i="29"/>
  <c r="J623" i="29"/>
  <c r="I623" i="29"/>
  <c r="H623" i="29"/>
  <c r="P627" i="29"/>
  <c r="P629" i="29" s="1"/>
  <c r="P628" i="29" s="1"/>
  <c r="G623" i="29"/>
  <c r="G625" i="29" s="1"/>
  <c r="G624" i="29" s="1"/>
  <c r="F623" i="29"/>
  <c r="J913" i="29"/>
  <c r="F909" i="29"/>
  <c r="I913" i="29"/>
  <c r="E909" i="29"/>
  <c r="H913" i="29"/>
  <c r="P909" i="29"/>
  <c r="G913" i="29"/>
  <c r="O909" i="29"/>
  <c r="E913" i="29"/>
  <c r="E915" i="29" s="1"/>
  <c r="E914" i="29" s="1"/>
  <c r="M909" i="29"/>
  <c r="G909" i="29"/>
  <c r="G911" i="29" s="1"/>
  <c r="G910" i="29" s="1"/>
  <c r="P913" i="29"/>
  <c r="O913" i="29"/>
  <c r="N913" i="29"/>
  <c r="N909" i="29"/>
  <c r="M913" i="29"/>
  <c r="L909" i="29"/>
  <c r="L913" i="29"/>
  <c r="K909" i="29"/>
  <c r="H909" i="29"/>
  <c r="J909" i="29"/>
  <c r="I909" i="29"/>
  <c r="I911" i="29" s="1"/>
  <c r="I910" i="29" s="1"/>
  <c r="K913" i="29"/>
  <c r="K915" i="29" s="1"/>
  <c r="K914" i="29" s="1"/>
  <c r="F913" i="29"/>
  <c r="J121" i="29"/>
  <c r="I121" i="29"/>
  <c r="H121" i="29"/>
  <c r="G121" i="29"/>
  <c r="L117" i="29"/>
  <c r="K117" i="29"/>
  <c r="J117" i="29"/>
  <c r="I117" i="29"/>
  <c r="E121" i="29"/>
  <c r="E123" i="29" s="1"/>
  <c r="E122" i="29" s="1"/>
  <c r="P121" i="29"/>
  <c r="P123" i="29" s="1"/>
  <c r="P122" i="29" s="1"/>
  <c r="H117" i="29"/>
  <c r="H119" i="29" s="1"/>
  <c r="H118" i="29" s="1"/>
  <c r="O121" i="29"/>
  <c r="G117" i="29"/>
  <c r="N121" i="29"/>
  <c r="F117" i="29"/>
  <c r="M121" i="29"/>
  <c r="E117" i="29"/>
  <c r="L121" i="29"/>
  <c r="P117" i="29"/>
  <c r="M117" i="29"/>
  <c r="K121" i="29"/>
  <c r="K123" i="29" s="1"/>
  <c r="K122" i="29" s="1"/>
  <c r="F121" i="29"/>
  <c r="O117" i="29"/>
  <c r="O119" i="29" s="1"/>
  <c r="O118" i="29" s="1"/>
  <c r="N117" i="29"/>
  <c r="J385" i="29"/>
  <c r="I385" i="29"/>
  <c r="E381" i="29"/>
  <c r="H385" i="29"/>
  <c r="P381" i="29"/>
  <c r="G385" i="29"/>
  <c r="E385" i="29"/>
  <c r="O381" i="29"/>
  <c r="N381" i="29"/>
  <c r="P385" i="29"/>
  <c r="P387" i="29" s="1"/>
  <c r="P386" i="29" s="1"/>
  <c r="M381" i="29"/>
  <c r="O385" i="29"/>
  <c r="L381" i="29"/>
  <c r="N385" i="29"/>
  <c r="K381" i="29"/>
  <c r="M385" i="29"/>
  <c r="J381" i="29"/>
  <c r="L385" i="29"/>
  <c r="I381" i="29"/>
  <c r="F381" i="29"/>
  <c r="F383" i="29" s="1"/>
  <c r="F382" i="29" s="1"/>
  <c r="H381" i="29"/>
  <c r="G381" i="29"/>
  <c r="G383" i="29" s="1"/>
  <c r="G382" i="29" s="1"/>
  <c r="K385" i="29"/>
  <c r="K387" i="29" s="1"/>
  <c r="K386" i="29" s="1"/>
  <c r="F385" i="29"/>
  <c r="J649" i="29"/>
  <c r="I649" i="29"/>
  <c r="E645" i="29"/>
  <c r="H649" i="29"/>
  <c r="P645" i="29"/>
  <c r="G649" i="29"/>
  <c r="E649" i="29"/>
  <c r="M645" i="29"/>
  <c r="G645" i="29"/>
  <c r="F645" i="29"/>
  <c r="P649" i="29"/>
  <c r="P651" i="29" s="1"/>
  <c r="P650" i="29" s="1"/>
  <c r="O649" i="29"/>
  <c r="O645" i="29"/>
  <c r="N649" i="29"/>
  <c r="N645" i="29"/>
  <c r="M649" i="29"/>
  <c r="L645" i="29"/>
  <c r="L649" i="29"/>
  <c r="K645" i="29"/>
  <c r="H645" i="29"/>
  <c r="K649" i="29"/>
  <c r="F649" i="29"/>
  <c r="F651" i="29" s="1"/>
  <c r="F650" i="29" s="1"/>
  <c r="J645" i="29"/>
  <c r="I645" i="29"/>
  <c r="J935" i="29"/>
  <c r="F931" i="29"/>
  <c r="I935" i="29"/>
  <c r="E931" i="29"/>
  <c r="H935" i="29"/>
  <c r="P931" i="29"/>
  <c r="G935" i="29"/>
  <c r="O931" i="29"/>
  <c r="E935" i="29"/>
  <c r="E937" i="29" s="1"/>
  <c r="E936" i="29" s="1"/>
  <c r="M931" i="29"/>
  <c r="M935" i="29"/>
  <c r="M937" i="29" s="1"/>
  <c r="M936" i="29" s="1"/>
  <c r="L931" i="29"/>
  <c r="K935" i="29"/>
  <c r="L935" i="29"/>
  <c r="K931" i="29"/>
  <c r="F935" i="29"/>
  <c r="I931" i="29"/>
  <c r="H931" i="29"/>
  <c r="G931" i="29"/>
  <c r="N935" i="29"/>
  <c r="N931" i="29"/>
  <c r="J931" i="29"/>
  <c r="J933" i="29" s="1"/>
  <c r="J932" i="29" s="1"/>
  <c r="P935" i="29"/>
  <c r="P937" i="29" s="1"/>
  <c r="P936" i="29" s="1"/>
  <c r="O935" i="29"/>
  <c r="J165" i="29"/>
  <c r="I165" i="29"/>
  <c r="H165" i="29"/>
  <c r="G165" i="29"/>
  <c r="E165" i="29"/>
  <c r="L161" i="29"/>
  <c r="P165" i="29"/>
  <c r="K161" i="29"/>
  <c r="K163" i="29" s="1"/>
  <c r="K162" i="29" s="1"/>
  <c r="J161" i="29"/>
  <c r="J163" i="29" s="1"/>
  <c r="J162" i="29" s="1"/>
  <c r="O165" i="29"/>
  <c r="I161" i="29"/>
  <c r="N165" i="29"/>
  <c r="H161" i="29"/>
  <c r="M165" i="29"/>
  <c r="G161" i="29"/>
  <c r="L165" i="29"/>
  <c r="F161" i="29"/>
  <c r="K165" i="29"/>
  <c r="E161" i="29"/>
  <c r="F165" i="29"/>
  <c r="F167" i="29" s="1"/>
  <c r="F166" i="29" s="1"/>
  <c r="P161" i="29"/>
  <c r="P163" i="29" s="1"/>
  <c r="P162" i="29" s="1"/>
  <c r="M161" i="29"/>
  <c r="O161" i="29"/>
  <c r="N161" i="29"/>
  <c r="J429" i="29"/>
  <c r="I429" i="29"/>
  <c r="E425" i="29"/>
  <c r="H429" i="29"/>
  <c r="P425" i="29"/>
  <c r="G429" i="29"/>
  <c r="E429" i="29"/>
  <c r="I425" i="29"/>
  <c r="H425" i="29"/>
  <c r="P429" i="29"/>
  <c r="P431" i="29" s="1"/>
  <c r="P430" i="29" s="1"/>
  <c r="G425" i="29"/>
  <c r="G427" i="29" s="1"/>
  <c r="G426" i="29" s="1"/>
  <c r="O429" i="29"/>
  <c r="F425" i="29"/>
  <c r="N429" i="29"/>
  <c r="M429" i="29"/>
  <c r="L429" i="29"/>
  <c r="O425" i="29"/>
  <c r="K429" i="29"/>
  <c r="N425" i="29"/>
  <c r="F429" i="29"/>
  <c r="M425" i="29"/>
  <c r="J425" i="29"/>
  <c r="L425" i="29"/>
  <c r="K425" i="29"/>
  <c r="J693" i="29"/>
  <c r="I693" i="29"/>
  <c r="E689" i="29"/>
  <c r="H693" i="29"/>
  <c r="P689" i="29"/>
  <c r="G693" i="29"/>
  <c r="E693" i="29"/>
  <c r="M689" i="29"/>
  <c r="N689" i="29"/>
  <c r="K689" i="29"/>
  <c r="L689" i="29"/>
  <c r="O693" i="29"/>
  <c r="J689" i="29"/>
  <c r="N693" i="29"/>
  <c r="I689" i="29"/>
  <c r="M693" i="29"/>
  <c r="H689" i="29"/>
  <c r="L693" i="29"/>
  <c r="G689" i="29"/>
  <c r="K693" i="29"/>
  <c r="K695" i="29" s="1"/>
  <c r="K694" i="29" s="1"/>
  <c r="F689" i="29"/>
  <c r="F693" i="29"/>
  <c r="F695" i="29" s="1"/>
  <c r="F694" i="29" s="1"/>
  <c r="O689" i="29"/>
  <c r="P693" i="29"/>
  <c r="J979" i="29"/>
  <c r="F975" i="29"/>
  <c r="I979" i="29"/>
  <c r="E975" i="29"/>
  <c r="H979" i="29"/>
  <c r="P975" i="29"/>
  <c r="G979" i="29"/>
  <c r="O975" i="29"/>
  <c r="E979" i="29"/>
  <c r="E981" i="29" s="1"/>
  <c r="E980" i="29" s="1"/>
  <c r="M975" i="29"/>
  <c r="M977" i="29" s="1"/>
  <c r="M976" i="29" s="1"/>
  <c r="K979" i="29"/>
  <c r="K981" i="29" s="1"/>
  <c r="K980" i="29" s="1"/>
  <c r="J975" i="29"/>
  <c r="F979" i="29"/>
  <c r="I975" i="29"/>
  <c r="H975" i="29"/>
  <c r="G975" i="29"/>
  <c r="P979" i="29"/>
  <c r="O979" i="29"/>
  <c r="L979" i="29"/>
  <c r="K975" i="29"/>
  <c r="N979" i="29"/>
  <c r="N981" i="29" s="1"/>
  <c r="N980" i="29" s="1"/>
  <c r="M979" i="29"/>
  <c r="M981" i="29" s="1"/>
  <c r="M980" i="29" s="1"/>
  <c r="N975" i="29"/>
  <c r="N977" i="29" s="1"/>
  <c r="N976" i="29" s="1"/>
  <c r="L975" i="29"/>
  <c r="J957" i="29"/>
  <c r="F953" i="29"/>
  <c r="I957" i="29"/>
  <c r="E953" i="29"/>
  <c r="H957" i="29"/>
  <c r="P953" i="29"/>
  <c r="G957" i="29"/>
  <c r="O953" i="29"/>
  <c r="E957" i="29"/>
  <c r="E959" i="29" s="1"/>
  <c r="E958" i="29" s="1"/>
  <c r="M953" i="29"/>
  <c r="O957" i="29"/>
  <c r="O959" i="29" s="1"/>
  <c r="O958" i="29" s="1"/>
  <c r="N957" i="29"/>
  <c r="N953" i="29"/>
  <c r="M957" i="29"/>
  <c r="L953" i="29"/>
  <c r="L957" i="29"/>
  <c r="K953" i="29"/>
  <c r="K957" i="29"/>
  <c r="J953" i="29"/>
  <c r="F957" i="29"/>
  <c r="I953" i="29"/>
  <c r="P957" i="29"/>
  <c r="P959" i="29" s="1"/>
  <c r="P958" i="29" s="1"/>
  <c r="H953" i="29"/>
  <c r="G953" i="29"/>
  <c r="J231" i="29"/>
  <c r="I231" i="29"/>
  <c r="E227" i="29"/>
  <c r="H231" i="29"/>
  <c r="P227" i="29"/>
  <c r="G231" i="29"/>
  <c r="E231" i="29"/>
  <c r="O227" i="29"/>
  <c r="N227" i="29"/>
  <c r="M227" i="29"/>
  <c r="L227" i="29"/>
  <c r="K227" i="29"/>
  <c r="P231" i="29"/>
  <c r="J227" i="29"/>
  <c r="O231" i="29"/>
  <c r="I227" i="29"/>
  <c r="N231" i="29"/>
  <c r="H227" i="29"/>
  <c r="M231" i="29"/>
  <c r="M233" i="29" s="1"/>
  <c r="M232" i="29" s="1"/>
  <c r="G227" i="29"/>
  <c r="F231" i="29"/>
  <c r="F227" i="29"/>
  <c r="L231" i="29"/>
  <c r="L233" i="29" s="1"/>
  <c r="L232" i="29" s="1"/>
  <c r="K231" i="29"/>
  <c r="J495" i="29"/>
  <c r="I495" i="29"/>
  <c r="E491" i="29"/>
  <c r="H495" i="29"/>
  <c r="P491" i="29"/>
  <c r="G495" i="29"/>
  <c r="E495" i="29"/>
  <c r="O491" i="29"/>
  <c r="M491" i="29"/>
  <c r="N491" i="29"/>
  <c r="L491" i="29"/>
  <c r="K491" i="29"/>
  <c r="P495" i="29"/>
  <c r="J491" i="29"/>
  <c r="O495" i="29"/>
  <c r="I491" i="29"/>
  <c r="N495" i="29"/>
  <c r="H491" i="29"/>
  <c r="M495" i="29"/>
  <c r="G491" i="29"/>
  <c r="F495" i="29"/>
  <c r="F497" i="29" s="1"/>
  <c r="F496" i="29" s="1"/>
  <c r="F491" i="29"/>
  <c r="L495" i="29"/>
  <c r="L497" i="29" s="1"/>
  <c r="L496" i="29" s="1"/>
  <c r="K495" i="29"/>
  <c r="J781" i="29"/>
  <c r="I781" i="29"/>
  <c r="I783" i="29" s="1"/>
  <c r="I782" i="29" s="1"/>
  <c r="E777" i="29"/>
  <c r="H781" i="29"/>
  <c r="P777" i="29"/>
  <c r="G781" i="29"/>
  <c r="O777" i="29"/>
  <c r="E781" i="29"/>
  <c r="M777" i="29"/>
  <c r="N781" i="29"/>
  <c r="N783" i="29" s="1"/>
  <c r="N782" i="29" s="1"/>
  <c r="N777" i="29"/>
  <c r="L781" i="29"/>
  <c r="K777" i="29"/>
  <c r="M781" i="29"/>
  <c r="L777" i="29"/>
  <c r="K781" i="29"/>
  <c r="J777" i="29"/>
  <c r="F781" i="29"/>
  <c r="I777" i="29"/>
  <c r="H777" i="29"/>
  <c r="G777" i="29"/>
  <c r="F777" i="29"/>
  <c r="O781" i="29"/>
  <c r="O783" i="29" s="1"/>
  <c r="O782" i="29" s="1"/>
  <c r="P781" i="29"/>
  <c r="J209" i="29"/>
  <c r="I209" i="29"/>
  <c r="E205" i="29"/>
  <c r="H209" i="29"/>
  <c r="P205" i="29"/>
  <c r="G209" i="29"/>
  <c r="E209" i="29"/>
  <c r="P209" i="29"/>
  <c r="M205" i="29"/>
  <c r="K205" i="29"/>
  <c r="O209" i="29"/>
  <c r="O211" i="29" s="1"/>
  <c r="O210" i="29" s="1"/>
  <c r="L205" i="29"/>
  <c r="M209" i="29"/>
  <c r="J205" i="29"/>
  <c r="L209" i="29"/>
  <c r="I205" i="29"/>
  <c r="K209" i="29"/>
  <c r="H205" i="29"/>
  <c r="F209" i="29"/>
  <c r="G205" i="29"/>
  <c r="F205" i="29"/>
  <c r="N205" i="29"/>
  <c r="N209" i="29"/>
  <c r="N211" i="29" s="1"/>
  <c r="N210" i="29" s="1"/>
  <c r="O205" i="29"/>
  <c r="J473" i="29"/>
  <c r="I473" i="29"/>
  <c r="E469" i="29"/>
  <c r="H473" i="29"/>
  <c r="P469" i="29"/>
  <c r="G473" i="29"/>
  <c r="E473" i="29"/>
  <c r="P473" i="29"/>
  <c r="M469" i="29"/>
  <c r="O473" i="29"/>
  <c r="O475" i="29" s="1"/>
  <c r="O474" i="29" s="1"/>
  <c r="L469" i="29"/>
  <c r="K469" i="29"/>
  <c r="M473" i="29"/>
  <c r="J469" i="29"/>
  <c r="J471" i="29" s="1"/>
  <c r="J470" i="29" s="1"/>
  <c r="L473" i="29"/>
  <c r="I469" i="29"/>
  <c r="K473" i="29"/>
  <c r="H469" i="29"/>
  <c r="F473" i="29"/>
  <c r="G469" i="29"/>
  <c r="F469" i="29"/>
  <c r="N469" i="29"/>
  <c r="N471" i="29" s="1"/>
  <c r="N470" i="29" s="1"/>
  <c r="N473" i="29"/>
  <c r="N475" i="29" s="1"/>
  <c r="N474" i="29" s="1"/>
  <c r="O469" i="29"/>
  <c r="J737" i="29"/>
  <c r="I737" i="29"/>
  <c r="E733" i="29"/>
  <c r="H737" i="29"/>
  <c r="P733" i="29"/>
  <c r="G737" i="29"/>
  <c r="E737" i="29"/>
  <c r="M733" i="29"/>
  <c r="P737" i="29"/>
  <c r="G733" i="29"/>
  <c r="O737" i="29"/>
  <c r="O739" i="29" s="1"/>
  <c r="O738" i="29" s="1"/>
  <c r="F733" i="29"/>
  <c r="N737" i="29"/>
  <c r="M737" i="29"/>
  <c r="L737" i="29"/>
  <c r="K737" i="29"/>
  <c r="O733" i="29"/>
  <c r="F737" i="29"/>
  <c r="N733" i="29"/>
  <c r="L733" i="29"/>
  <c r="K733" i="29"/>
  <c r="H733" i="29"/>
  <c r="J733" i="29"/>
  <c r="I733" i="29"/>
  <c r="E1023" i="29"/>
  <c r="E1025" i="29" s="1"/>
  <c r="E1024" i="29" s="1"/>
  <c r="E1019" i="29"/>
  <c r="E1022" i="29"/>
  <c r="K1023" i="29"/>
  <c r="G1019" i="29"/>
  <c r="G1021" i="29" s="1"/>
  <c r="G1020" i="29" s="1"/>
  <c r="J1023" i="29"/>
  <c r="F1019" i="29"/>
  <c r="I1023" i="29"/>
  <c r="H1023" i="29"/>
  <c r="H1025" i="29" s="1"/>
  <c r="H1024" i="29" s="1"/>
  <c r="P1019" i="29"/>
  <c r="P1021" i="29" s="1"/>
  <c r="P1020" i="29" s="1"/>
  <c r="F1023" i="29"/>
  <c r="N1019" i="29"/>
  <c r="I1019" i="29"/>
  <c r="H1019" i="29"/>
  <c r="P1023" i="29"/>
  <c r="O1023" i="29"/>
  <c r="O1019" i="29"/>
  <c r="N1023" i="29"/>
  <c r="M1019" i="29"/>
  <c r="G1023" i="29"/>
  <c r="J1019" i="29"/>
  <c r="J1021" i="29" s="1"/>
  <c r="J1020" i="29" s="1"/>
  <c r="M1023" i="29"/>
  <c r="M1025" i="29" s="1"/>
  <c r="M1024" i="29" s="1"/>
  <c r="L1023" i="29"/>
  <c r="L1025" i="29" s="1"/>
  <c r="L1024" i="29" s="1"/>
  <c r="L1019" i="29"/>
  <c r="K1019" i="29"/>
  <c r="J561" i="29"/>
  <c r="I561" i="29"/>
  <c r="E557" i="29"/>
  <c r="H561" i="29"/>
  <c r="P557" i="29"/>
  <c r="G561" i="29"/>
  <c r="E561" i="29"/>
  <c r="L561" i="29"/>
  <c r="L563" i="29" s="1"/>
  <c r="L562" i="29" s="1"/>
  <c r="I557" i="29"/>
  <c r="I559" i="29" s="1"/>
  <c r="I558" i="29" s="1"/>
  <c r="K561" i="29"/>
  <c r="K563" i="29" s="1"/>
  <c r="K562" i="29" s="1"/>
  <c r="H557" i="29"/>
  <c r="F561" i="29"/>
  <c r="G557" i="29"/>
  <c r="F557" i="29"/>
  <c r="O557" i="29"/>
  <c r="N557" i="29"/>
  <c r="P561" i="29"/>
  <c r="M557" i="29"/>
  <c r="M561" i="29"/>
  <c r="J557" i="29"/>
  <c r="O561" i="29"/>
  <c r="O563" i="29" s="1"/>
  <c r="O562" i="29" s="1"/>
  <c r="N561" i="29"/>
  <c r="N563" i="29" s="1"/>
  <c r="N562" i="29" s="1"/>
  <c r="L557" i="29"/>
  <c r="K557" i="29"/>
  <c r="J275" i="29"/>
  <c r="I275" i="29"/>
  <c r="E271" i="29"/>
  <c r="H275" i="29"/>
  <c r="P271" i="29"/>
  <c r="G275" i="29"/>
  <c r="E275" i="29"/>
  <c r="G271" i="29"/>
  <c r="F271" i="29"/>
  <c r="P275" i="29"/>
  <c r="P277" i="29" s="1"/>
  <c r="P276" i="29" s="1"/>
  <c r="O275" i="29"/>
  <c r="O271" i="29"/>
  <c r="N275" i="29"/>
  <c r="N271" i="29"/>
  <c r="M275" i="29"/>
  <c r="M271" i="29"/>
  <c r="L275" i="29"/>
  <c r="L271" i="29"/>
  <c r="K275" i="29"/>
  <c r="K271" i="29"/>
  <c r="H271" i="29"/>
  <c r="F275" i="29"/>
  <c r="F277" i="29" s="1"/>
  <c r="F276" i="29" s="1"/>
  <c r="J271" i="29"/>
  <c r="I271" i="29"/>
  <c r="J825" i="29"/>
  <c r="F821" i="29"/>
  <c r="I825" i="29"/>
  <c r="E821" i="29"/>
  <c r="H825" i="29"/>
  <c r="P821" i="29"/>
  <c r="G825" i="29"/>
  <c r="O821" i="29"/>
  <c r="E825" i="29"/>
  <c r="E827" i="29" s="1"/>
  <c r="E826" i="29" s="1"/>
  <c r="M821" i="29"/>
  <c r="L825" i="29"/>
  <c r="K821" i="29"/>
  <c r="K825" i="29"/>
  <c r="J821" i="29"/>
  <c r="H821" i="29"/>
  <c r="G821" i="29"/>
  <c r="P825" i="29"/>
  <c r="M825" i="29"/>
  <c r="L821" i="29"/>
  <c r="F825" i="29"/>
  <c r="F827" i="29" s="1"/>
  <c r="F826" i="29" s="1"/>
  <c r="I821" i="29"/>
  <c r="O825" i="29"/>
  <c r="N825" i="29"/>
  <c r="N821" i="29"/>
  <c r="I55" i="29"/>
  <c r="H55" i="29"/>
  <c r="G55" i="29"/>
  <c r="G18" i="16" s="1" a="1"/>
  <c r="G18" i="16" s="1"/>
  <c r="F55" i="29"/>
  <c r="F18" i="16" s="1" a="1"/>
  <c r="F18" i="16" s="1"/>
  <c r="P55" i="29"/>
  <c r="L51" i="29"/>
  <c r="N55" i="29"/>
  <c r="J51" i="29"/>
  <c r="O55" i="29"/>
  <c r="O57" i="29" s="1"/>
  <c r="O56" i="29" s="1"/>
  <c r="K51" i="29"/>
  <c r="M55" i="29"/>
  <c r="I51" i="29"/>
  <c r="L55" i="29"/>
  <c r="H51" i="29"/>
  <c r="K55" i="29"/>
  <c r="G51" i="29"/>
  <c r="J55" i="29"/>
  <c r="F51" i="29"/>
  <c r="E55" i="29"/>
  <c r="E18" i="16" s="1" a="1"/>
  <c r="E18" i="16" s="1"/>
  <c r="E51" i="29"/>
  <c r="P51" i="29"/>
  <c r="P53" i="29" s="1"/>
  <c r="P52" i="29" s="1"/>
  <c r="R979" i="29"/>
  <c r="M51" i="29"/>
  <c r="O51" i="29"/>
  <c r="N51" i="29"/>
  <c r="J319" i="29"/>
  <c r="I319" i="29"/>
  <c r="E315" i="29"/>
  <c r="H319" i="29"/>
  <c r="P315" i="29"/>
  <c r="G319" i="29"/>
  <c r="G321" i="29" s="1"/>
  <c r="G320" i="29" s="1"/>
  <c r="E319" i="29"/>
  <c r="E321" i="29" s="1"/>
  <c r="E320" i="29" s="1"/>
  <c r="K315" i="29"/>
  <c r="K317" i="29" s="1"/>
  <c r="K316" i="29" s="1"/>
  <c r="P319" i="29"/>
  <c r="P321" i="29" s="1"/>
  <c r="P320" i="29" s="1"/>
  <c r="J315" i="29"/>
  <c r="I315" i="29"/>
  <c r="N319" i="29"/>
  <c r="H315" i="29"/>
  <c r="M319" i="29"/>
  <c r="G315" i="29"/>
  <c r="L319" i="29"/>
  <c r="F315" i="29"/>
  <c r="K319" i="29"/>
  <c r="K321" i="29" s="1"/>
  <c r="K320" i="29" s="1"/>
  <c r="F319" i="29"/>
  <c r="F321" i="29" s="1"/>
  <c r="F320" i="29" s="1"/>
  <c r="O315" i="29"/>
  <c r="O317" i="29" s="1"/>
  <c r="O316" i="29" s="1"/>
  <c r="L315" i="29"/>
  <c r="L317" i="29" s="1"/>
  <c r="L316" i="29" s="1"/>
  <c r="O319" i="29"/>
  <c r="N315" i="29"/>
  <c r="M315" i="29"/>
  <c r="J583" i="29"/>
  <c r="I583" i="29"/>
  <c r="E579" i="29"/>
  <c r="H583" i="29"/>
  <c r="P579" i="29"/>
  <c r="G583" i="29"/>
  <c r="G585" i="29" s="1"/>
  <c r="G584" i="29" s="1"/>
  <c r="E583" i="29"/>
  <c r="K579" i="29"/>
  <c r="P583" i="29"/>
  <c r="P585" i="29" s="1"/>
  <c r="P584" i="29" s="1"/>
  <c r="J579" i="29"/>
  <c r="N583" i="29"/>
  <c r="H579" i="29"/>
  <c r="M583" i="29"/>
  <c r="G579" i="29"/>
  <c r="L583" i="29"/>
  <c r="F579" i="29"/>
  <c r="K583" i="29"/>
  <c r="F583" i="29"/>
  <c r="F585" i="29" s="1"/>
  <c r="F584" i="29" s="1"/>
  <c r="O579" i="29"/>
  <c r="L579" i="29"/>
  <c r="O583" i="29"/>
  <c r="O585" i="29" s="1"/>
  <c r="O584" i="29" s="1"/>
  <c r="I579" i="29"/>
  <c r="N579" i="29"/>
  <c r="M579" i="29"/>
  <c r="J869" i="29"/>
  <c r="F865" i="29"/>
  <c r="I869" i="29"/>
  <c r="E865" i="29"/>
  <c r="H869" i="29"/>
  <c r="P865" i="29"/>
  <c r="G869" i="29"/>
  <c r="G871" i="29" s="1"/>
  <c r="G870" i="29" s="1"/>
  <c r="O865" i="29"/>
  <c r="E869" i="29"/>
  <c r="E871" i="29" s="1"/>
  <c r="E870" i="29" s="1"/>
  <c r="M865" i="29"/>
  <c r="F869" i="29"/>
  <c r="I865" i="29"/>
  <c r="H865" i="29"/>
  <c r="G865" i="29"/>
  <c r="P869" i="29"/>
  <c r="O869" i="29"/>
  <c r="N869" i="29"/>
  <c r="N865" i="29"/>
  <c r="K869" i="29"/>
  <c r="K871" i="29" s="1"/>
  <c r="K870" i="29" s="1"/>
  <c r="J865" i="29"/>
  <c r="M869" i="29"/>
  <c r="M871" i="29" s="1"/>
  <c r="M870" i="29" s="1"/>
  <c r="L869" i="29"/>
  <c r="L865" i="29"/>
  <c r="K865" i="29"/>
  <c r="J143" i="29"/>
  <c r="I143" i="29"/>
  <c r="I145" i="29" s="1"/>
  <c r="I144" i="29" s="1"/>
  <c r="H143" i="29"/>
  <c r="G143" i="29"/>
  <c r="E143" i="29"/>
  <c r="E145" i="29" s="1"/>
  <c r="E144" i="29" s="1"/>
  <c r="M143" i="29"/>
  <c r="M145" i="29" s="1"/>
  <c r="M144" i="29" s="1"/>
  <c r="L139" i="29"/>
  <c r="J139" i="29"/>
  <c r="L143" i="29"/>
  <c r="L145" i="29" s="1"/>
  <c r="L144" i="29" s="1"/>
  <c r="K139" i="29"/>
  <c r="K143" i="29"/>
  <c r="F143" i="29"/>
  <c r="I139" i="29"/>
  <c r="H139" i="29"/>
  <c r="G139" i="29"/>
  <c r="F139" i="29"/>
  <c r="F141" i="29" s="1"/>
  <c r="F140" i="29" s="1"/>
  <c r="E139" i="29"/>
  <c r="P139" i="29"/>
  <c r="N143" i="29"/>
  <c r="N145" i="29" s="1"/>
  <c r="N144" i="29" s="1"/>
  <c r="M139" i="29"/>
  <c r="P143" i="29"/>
  <c r="P145" i="29" s="1"/>
  <c r="P144" i="29" s="1"/>
  <c r="O143" i="29"/>
  <c r="O139" i="29"/>
  <c r="N139" i="29"/>
  <c r="J407" i="29"/>
  <c r="I407" i="29"/>
  <c r="E403" i="29"/>
  <c r="H407" i="29"/>
  <c r="P403" i="29"/>
  <c r="G407" i="29"/>
  <c r="G409" i="29" s="1"/>
  <c r="G408" i="29" s="1"/>
  <c r="E407" i="29"/>
  <c r="E409" i="29" s="1"/>
  <c r="E408" i="29" s="1"/>
  <c r="M407" i="29"/>
  <c r="M409" i="29" s="1"/>
  <c r="M408" i="29" s="1"/>
  <c r="G403" i="29"/>
  <c r="L407" i="29"/>
  <c r="F403" i="29"/>
  <c r="F407" i="29"/>
  <c r="F409" i="29" s="1"/>
  <c r="F408" i="29" s="1"/>
  <c r="O403" i="29"/>
  <c r="N403" i="29"/>
  <c r="M403" i="29"/>
  <c r="M405" i="29" s="1"/>
  <c r="M404" i="29" s="1"/>
  <c r="L403" i="29"/>
  <c r="K403" i="29"/>
  <c r="N407" i="29"/>
  <c r="H403" i="29"/>
  <c r="K407" i="29"/>
  <c r="P407" i="29"/>
  <c r="O407" i="29"/>
  <c r="J403" i="29"/>
  <c r="I403" i="29"/>
  <c r="J671" i="29"/>
  <c r="I671" i="29"/>
  <c r="I673" i="29" s="1"/>
  <c r="I672" i="29" s="1"/>
  <c r="E667" i="29"/>
  <c r="H671" i="29"/>
  <c r="H673" i="29" s="1"/>
  <c r="H672" i="29" s="1"/>
  <c r="P667" i="29"/>
  <c r="G671" i="29"/>
  <c r="E671" i="29"/>
  <c r="E673" i="29" s="1"/>
  <c r="E672" i="29" s="1"/>
  <c r="M667" i="29"/>
  <c r="M671" i="29"/>
  <c r="M673" i="29" s="1"/>
  <c r="M672" i="29" s="1"/>
  <c r="J667" i="29"/>
  <c r="L671" i="29"/>
  <c r="I667" i="29"/>
  <c r="K671" i="29"/>
  <c r="F671" i="29"/>
  <c r="G667" i="29"/>
  <c r="F667" i="29"/>
  <c r="O667" i="29"/>
  <c r="N671" i="29"/>
  <c r="K667" i="29"/>
  <c r="H667" i="29"/>
  <c r="N667" i="29"/>
  <c r="L667" i="29"/>
  <c r="P671" i="29"/>
  <c r="O671" i="29"/>
  <c r="J187" i="29"/>
  <c r="I187" i="29"/>
  <c r="H187" i="29"/>
  <c r="H189" i="29" s="1"/>
  <c r="H188" i="29" s="1"/>
  <c r="G187" i="29"/>
  <c r="E187" i="29"/>
  <c r="E189" i="29" s="1"/>
  <c r="E188" i="29" s="1"/>
  <c r="K187" i="29"/>
  <c r="K189" i="29" s="1"/>
  <c r="K188" i="29" s="1"/>
  <c r="L183" i="29"/>
  <c r="F187" i="29"/>
  <c r="F189" i="29" s="1"/>
  <c r="F188" i="29" s="1"/>
  <c r="K183" i="29"/>
  <c r="I183" i="29"/>
  <c r="H183" i="29"/>
  <c r="G183" i="29"/>
  <c r="F183" i="29"/>
  <c r="P187" i="29"/>
  <c r="E183" i="29"/>
  <c r="O187" i="29"/>
  <c r="P183" i="29"/>
  <c r="L187" i="29"/>
  <c r="M183" i="29"/>
  <c r="J183" i="29"/>
  <c r="N187" i="29"/>
  <c r="N189" i="29" s="1"/>
  <c r="N188" i="29" s="1"/>
  <c r="M187" i="29"/>
  <c r="O183" i="29"/>
  <c r="N183" i="29"/>
  <c r="J451" i="29"/>
  <c r="I451" i="29"/>
  <c r="E447" i="29"/>
  <c r="H451" i="29"/>
  <c r="P447" i="29"/>
  <c r="G451" i="29"/>
  <c r="G453" i="29" s="1"/>
  <c r="G452" i="29" s="1"/>
  <c r="E451" i="29"/>
  <c r="E453" i="29" s="1"/>
  <c r="E452" i="29" s="1"/>
  <c r="K451" i="29"/>
  <c r="K453" i="29" s="1"/>
  <c r="K452" i="29" s="1"/>
  <c r="K447" i="29"/>
  <c r="F451" i="29"/>
  <c r="J447" i="29"/>
  <c r="H447" i="29"/>
  <c r="G447" i="29"/>
  <c r="F447" i="29"/>
  <c r="P451" i="29"/>
  <c r="P453" i="29" s="1"/>
  <c r="P452" i="29" s="1"/>
  <c r="O451" i="29"/>
  <c r="O447" i="29"/>
  <c r="L451" i="29"/>
  <c r="L453" i="29" s="1"/>
  <c r="L452" i="29" s="1"/>
  <c r="L447" i="29"/>
  <c r="I447" i="29"/>
  <c r="N447" i="29"/>
  <c r="M447" i="29"/>
  <c r="N451" i="29"/>
  <c r="M451" i="29"/>
  <c r="J715" i="29"/>
  <c r="I715" i="29"/>
  <c r="I717" i="29" s="1"/>
  <c r="I716" i="29" s="1"/>
  <c r="E711" i="29"/>
  <c r="H715" i="29"/>
  <c r="P711" i="29"/>
  <c r="G715" i="29"/>
  <c r="E715" i="29"/>
  <c r="E717" i="29" s="1"/>
  <c r="E716" i="29" s="1"/>
  <c r="M711" i="29"/>
  <c r="K715" i="29"/>
  <c r="K717" i="29" s="1"/>
  <c r="K716" i="29" s="1"/>
  <c r="F715" i="29"/>
  <c r="O711" i="29"/>
  <c r="N711" i="29"/>
  <c r="L711" i="29"/>
  <c r="K711" i="29"/>
  <c r="J711" i="29"/>
  <c r="P715" i="29"/>
  <c r="P717" i="29" s="1"/>
  <c r="P716" i="29" s="1"/>
  <c r="I711" i="29"/>
  <c r="O715" i="29"/>
  <c r="O717" i="29" s="1"/>
  <c r="O716" i="29" s="1"/>
  <c r="H711" i="29"/>
  <c r="L715" i="29"/>
  <c r="L717" i="29" s="1"/>
  <c r="L716" i="29" s="1"/>
  <c r="G711" i="29"/>
  <c r="F711" i="29"/>
  <c r="N715" i="29"/>
  <c r="M715" i="29"/>
  <c r="J1001" i="29"/>
  <c r="J1003" i="29" s="1"/>
  <c r="J1002" i="29" s="1"/>
  <c r="F997" i="29"/>
  <c r="I1001" i="29"/>
  <c r="I1003" i="29" s="1"/>
  <c r="I1002" i="29" s="1"/>
  <c r="E997" i="29"/>
  <c r="H1001" i="29"/>
  <c r="P997" i="29"/>
  <c r="G1001" i="29"/>
  <c r="G1003" i="29" s="1"/>
  <c r="G1002" i="29" s="1"/>
  <c r="O997" i="29"/>
  <c r="E1001" i="29"/>
  <c r="E1003" i="29" s="1"/>
  <c r="E1002" i="29" s="1"/>
  <c r="M997" i="29"/>
  <c r="P1001" i="29"/>
  <c r="N997" i="29"/>
  <c r="O1001" i="29"/>
  <c r="N1001" i="29"/>
  <c r="M1001" i="29"/>
  <c r="L997" i="29"/>
  <c r="L1001" i="29"/>
  <c r="K997" i="29"/>
  <c r="K1001" i="29"/>
  <c r="K1003" i="29" s="1"/>
  <c r="K1002" i="29" s="1"/>
  <c r="J997" i="29"/>
  <c r="F1001" i="29"/>
  <c r="I997" i="29"/>
  <c r="H997" i="29"/>
  <c r="G997" i="29"/>
  <c r="J253" i="29"/>
  <c r="I253" i="29"/>
  <c r="E249" i="29"/>
  <c r="H253" i="29"/>
  <c r="H255" i="29" s="1"/>
  <c r="H254" i="29" s="1"/>
  <c r="P249" i="29"/>
  <c r="G253" i="29"/>
  <c r="G255" i="29" s="1"/>
  <c r="G254" i="29" s="1"/>
  <c r="E253" i="29"/>
  <c r="N253" i="29"/>
  <c r="N255" i="29" s="1"/>
  <c r="N254" i="29" s="1"/>
  <c r="L253" i="29"/>
  <c r="L255" i="29" s="1"/>
  <c r="L254" i="29" s="1"/>
  <c r="M253" i="29"/>
  <c r="K253" i="29"/>
  <c r="N249" i="29"/>
  <c r="F253" i="29"/>
  <c r="F255" i="29" s="1"/>
  <c r="F254" i="29" s="1"/>
  <c r="M249" i="29"/>
  <c r="L249" i="29"/>
  <c r="K249" i="29"/>
  <c r="J249" i="29"/>
  <c r="I249" i="29"/>
  <c r="I251" i="29" s="1"/>
  <c r="I250" i="29" s="1"/>
  <c r="O253" i="29"/>
  <c r="F249" i="29"/>
  <c r="O249" i="29"/>
  <c r="O251" i="29" s="1"/>
  <c r="O250" i="29" s="1"/>
  <c r="H249" i="29"/>
  <c r="P253" i="29"/>
  <c r="G249" i="29"/>
  <c r="G251" i="29" s="1"/>
  <c r="G250" i="29" s="1"/>
  <c r="J517" i="29"/>
  <c r="J519" i="29" s="1"/>
  <c r="J518" i="29" s="1"/>
  <c r="I517" i="29"/>
  <c r="E513" i="29"/>
  <c r="H517" i="29"/>
  <c r="P513" i="29"/>
  <c r="G517" i="29"/>
  <c r="E517" i="29"/>
  <c r="E519" i="29" s="1"/>
  <c r="E518" i="29" s="1"/>
  <c r="N517" i="29"/>
  <c r="N519" i="29" s="1"/>
  <c r="N518" i="29" s="1"/>
  <c r="L517" i="29"/>
  <c r="L519" i="29" s="1"/>
  <c r="L518" i="29" s="1"/>
  <c r="M517" i="29"/>
  <c r="K517" i="29"/>
  <c r="N513" i="29"/>
  <c r="F517" i="29"/>
  <c r="M513" i="29"/>
  <c r="L513" i="29"/>
  <c r="K513" i="29"/>
  <c r="J513" i="29"/>
  <c r="I513" i="29"/>
  <c r="O517" i="29"/>
  <c r="O519" i="29" s="1"/>
  <c r="O518" i="29" s="1"/>
  <c r="F513" i="29"/>
  <c r="O513" i="29"/>
  <c r="H513" i="29"/>
  <c r="G513" i="29"/>
  <c r="P517" i="29"/>
  <c r="J803" i="29"/>
  <c r="F799" i="29"/>
  <c r="I803" i="29"/>
  <c r="I805" i="29" s="1"/>
  <c r="I804" i="29" s="1"/>
  <c r="E799" i="29"/>
  <c r="H803" i="29"/>
  <c r="P799" i="29"/>
  <c r="G803" i="29"/>
  <c r="G805" i="29" s="1"/>
  <c r="G804" i="29" s="1"/>
  <c r="O799" i="29"/>
  <c r="E803" i="29"/>
  <c r="E805" i="29" s="1"/>
  <c r="E804" i="29" s="1"/>
  <c r="M799" i="29"/>
  <c r="P803" i="29"/>
  <c r="O803" i="29"/>
  <c r="N803" i="29"/>
  <c r="N799" i="29"/>
  <c r="M803" i="29"/>
  <c r="M805" i="29" s="1"/>
  <c r="M804" i="29" s="1"/>
  <c r="L799" i="29"/>
  <c r="L803" i="29"/>
  <c r="K799" i="29"/>
  <c r="K803" i="29"/>
  <c r="K805" i="29" s="1"/>
  <c r="K804" i="29" s="1"/>
  <c r="J799" i="29"/>
  <c r="J801" i="29" s="1"/>
  <c r="J800" i="29" s="1"/>
  <c r="G799" i="29"/>
  <c r="F803" i="29"/>
  <c r="I799" i="29"/>
  <c r="H799" i="29"/>
  <c r="H11" i="29"/>
  <c r="G11" i="29"/>
  <c r="F11" i="29"/>
  <c r="R11" i="29"/>
  <c r="R165" i="29" s="1"/>
  <c r="E11" i="29"/>
  <c r="O11" i="29"/>
  <c r="L7" i="29"/>
  <c r="K7" i="29"/>
  <c r="P11" i="29"/>
  <c r="P13" i="29" s="1"/>
  <c r="P12" i="29" s="1"/>
  <c r="N11" i="29"/>
  <c r="I7" i="29"/>
  <c r="M11" i="29"/>
  <c r="H7" i="29"/>
  <c r="L11" i="29"/>
  <c r="L13" i="29" s="1"/>
  <c r="L12" i="29" s="1"/>
  <c r="G7" i="29"/>
  <c r="K11" i="29"/>
  <c r="F7" i="29"/>
  <c r="J11" i="29"/>
  <c r="J13" i="29" s="1"/>
  <c r="J12" i="29" s="1"/>
  <c r="E7" i="29"/>
  <c r="E9" i="29" s="1"/>
  <c r="E8" i="29" s="1"/>
  <c r="I11" i="29"/>
  <c r="I13" i="29" s="1"/>
  <c r="I12" i="29" s="1"/>
  <c r="P7" i="29"/>
  <c r="M7" i="29"/>
  <c r="O7" i="29"/>
  <c r="N7" i="29"/>
  <c r="J7" i="29"/>
  <c r="J539" i="29"/>
  <c r="I539" i="29"/>
  <c r="E535" i="29"/>
  <c r="H539" i="29"/>
  <c r="P535" i="29"/>
  <c r="G539" i="29"/>
  <c r="G541" i="29" s="1"/>
  <c r="G540" i="29" s="1"/>
  <c r="E539" i="29"/>
  <c r="E541" i="29" s="1"/>
  <c r="E540" i="29" s="1"/>
  <c r="G535" i="29"/>
  <c r="F535" i="29"/>
  <c r="P539" i="29"/>
  <c r="O539" i="29"/>
  <c r="O535" i="29"/>
  <c r="N539" i="29"/>
  <c r="N535" i="29"/>
  <c r="M539" i="29"/>
  <c r="M541" i="29" s="1"/>
  <c r="M540" i="29" s="1"/>
  <c r="M535" i="29"/>
  <c r="L539" i="29"/>
  <c r="L535" i="29"/>
  <c r="K539" i="29"/>
  <c r="K541" i="29" s="1"/>
  <c r="K540" i="29" s="1"/>
  <c r="K535" i="29"/>
  <c r="H535" i="29"/>
  <c r="J535" i="29"/>
  <c r="I535" i="29"/>
  <c r="F539" i="29"/>
  <c r="I33" i="29"/>
  <c r="H33" i="29"/>
  <c r="H35" i="29" s="1"/>
  <c r="H34" i="29" s="1"/>
  <c r="G33" i="29"/>
  <c r="E33" i="29"/>
  <c r="E35" i="29" s="1"/>
  <c r="E34" i="29" s="1"/>
  <c r="P33" i="29"/>
  <c r="K33" i="29"/>
  <c r="K35" i="29" s="1"/>
  <c r="K34" i="29" s="1"/>
  <c r="L29" i="29"/>
  <c r="L31" i="29" s="1"/>
  <c r="L30" i="29" s="1"/>
  <c r="J33" i="29"/>
  <c r="J35" i="29" s="1"/>
  <c r="J34" i="29" s="1"/>
  <c r="K29" i="29"/>
  <c r="I29" i="29"/>
  <c r="H29" i="29"/>
  <c r="F33" i="29"/>
  <c r="G29" i="29"/>
  <c r="F29" i="29"/>
  <c r="E29" i="29"/>
  <c r="O33" i="29"/>
  <c r="O35" i="29" s="1"/>
  <c r="O34" i="29" s="1"/>
  <c r="P29" i="29"/>
  <c r="P31" i="29" s="1"/>
  <c r="P30" i="29" s="1"/>
  <c r="L33" i="29"/>
  <c r="L35" i="29" s="1"/>
  <c r="L34" i="29" s="1"/>
  <c r="M29" i="29"/>
  <c r="M31" i="29" s="1"/>
  <c r="M30" i="29" s="1"/>
  <c r="O29" i="29"/>
  <c r="O31" i="29" s="1"/>
  <c r="O30" i="29" s="1"/>
  <c r="N29" i="29"/>
  <c r="J29" i="29"/>
  <c r="N33" i="29"/>
  <c r="M33" i="29"/>
  <c r="R495" i="29"/>
  <c r="J297" i="29"/>
  <c r="J299" i="29" s="1"/>
  <c r="J298" i="29" s="1"/>
  <c r="I297" i="29"/>
  <c r="E293" i="29"/>
  <c r="H297" i="29"/>
  <c r="H299" i="29" s="1"/>
  <c r="H298" i="29" s="1"/>
  <c r="P293" i="29"/>
  <c r="P295" i="29" s="1"/>
  <c r="P294" i="29" s="1"/>
  <c r="G297" i="29"/>
  <c r="E297" i="29"/>
  <c r="E299" i="29" s="1"/>
  <c r="E298" i="29" s="1"/>
  <c r="L297" i="29"/>
  <c r="I293" i="29"/>
  <c r="G293" i="29"/>
  <c r="K297" i="29"/>
  <c r="H293" i="29"/>
  <c r="F297" i="29"/>
  <c r="F299" i="29" s="1"/>
  <c r="F298" i="29" s="1"/>
  <c r="F293" i="29"/>
  <c r="O293" i="29"/>
  <c r="O295" i="29" s="1"/>
  <c r="O294" i="29" s="1"/>
  <c r="N293" i="29"/>
  <c r="P297" i="29"/>
  <c r="P299" i="29" s="1"/>
  <c r="P298" i="29" s="1"/>
  <c r="M293" i="29"/>
  <c r="M297" i="29"/>
  <c r="M299" i="29" s="1"/>
  <c r="M298" i="29" s="1"/>
  <c r="J293" i="29"/>
  <c r="O297" i="29"/>
  <c r="L293" i="29"/>
  <c r="N297" i="29"/>
  <c r="K293" i="29"/>
  <c r="J847" i="29"/>
  <c r="J849" i="29" s="1"/>
  <c r="J848" i="29" s="1"/>
  <c r="F843" i="29"/>
  <c r="I847" i="29"/>
  <c r="E843" i="29"/>
  <c r="H847" i="29"/>
  <c r="H849" i="29" s="1"/>
  <c r="H848" i="29" s="1"/>
  <c r="P843" i="29"/>
  <c r="G847" i="29"/>
  <c r="G849" i="29" s="1"/>
  <c r="G848" i="29" s="1"/>
  <c r="O843" i="29"/>
  <c r="E847" i="29"/>
  <c r="M843" i="29"/>
  <c r="P847" i="29"/>
  <c r="O847" i="29"/>
  <c r="O849" i="29" s="1"/>
  <c r="O848" i="29" s="1"/>
  <c r="N847" i="29"/>
  <c r="N843" i="29"/>
  <c r="M847" i="29"/>
  <c r="M849" i="29" s="1"/>
  <c r="M848" i="29" s="1"/>
  <c r="L843" i="29"/>
  <c r="L847" i="29"/>
  <c r="L849" i="29" s="1"/>
  <c r="L848" i="29" s="1"/>
  <c r="K843" i="29"/>
  <c r="K847" i="29"/>
  <c r="K849" i="29" s="1"/>
  <c r="K848" i="29" s="1"/>
  <c r="J843" i="29"/>
  <c r="F847" i="29"/>
  <c r="I843" i="29"/>
  <c r="H843" i="29"/>
  <c r="G843" i="29"/>
  <c r="I77" i="29"/>
  <c r="I79" i="29" s="1"/>
  <c r="I78" i="29" s="1"/>
  <c r="H77" i="29"/>
  <c r="G77" i="29"/>
  <c r="G79" i="29" s="1"/>
  <c r="G78" i="29" s="1"/>
  <c r="F77" i="29"/>
  <c r="P77" i="29"/>
  <c r="P79" i="29" s="1"/>
  <c r="P78" i="29" s="1"/>
  <c r="E77" i="29"/>
  <c r="E79" i="29" s="1"/>
  <c r="E78" i="29" s="1"/>
  <c r="L73" i="29"/>
  <c r="L75" i="29" s="1"/>
  <c r="L74" i="29" s="1"/>
  <c r="K73" i="29"/>
  <c r="I73" i="29"/>
  <c r="H73" i="29"/>
  <c r="H75" i="29" s="1"/>
  <c r="H74" i="29" s="1"/>
  <c r="G73" i="29"/>
  <c r="O77" i="29"/>
  <c r="F73" i="29"/>
  <c r="N77" i="29"/>
  <c r="E73" i="29"/>
  <c r="M77" i="29"/>
  <c r="P73" i="29"/>
  <c r="P75" i="29" s="1"/>
  <c r="P74" i="29" s="1"/>
  <c r="J77" i="29"/>
  <c r="J79" i="29" s="1"/>
  <c r="J78" i="29" s="1"/>
  <c r="M73" i="29"/>
  <c r="M75" i="29" s="1"/>
  <c r="M74" i="29" s="1"/>
  <c r="J73" i="29"/>
  <c r="O73" i="29"/>
  <c r="N73" i="29"/>
  <c r="L77" i="29"/>
  <c r="K77" i="29"/>
  <c r="J341" i="29"/>
  <c r="I341" i="29"/>
  <c r="E337" i="29"/>
  <c r="H341" i="29"/>
  <c r="H343" i="29" s="1"/>
  <c r="H342" i="29" s="1"/>
  <c r="P337" i="29"/>
  <c r="G341" i="29"/>
  <c r="E341" i="29"/>
  <c r="E343" i="29" s="1"/>
  <c r="E342" i="29" s="1"/>
  <c r="F341" i="29"/>
  <c r="M337" i="29"/>
  <c r="L337" i="29"/>
  <c r="J337" i="29"/>
  <c r="I337" i="29"/>
  <c r="H337" i="29"/>
  <c r="H339" i="29" s="1"/>
  <c r="H338" i="29" s="1"/>
  <c r="P341" i="29"/>
  <c r="G337" i="29"/>
  <c r="O341" i="29"/>
  <c r="O343" i="29" s="1"/>
  <c r="O342" i="29" s="1"/>
  <c r="F337" i="29"/>
  <c r="N341" i="29"/>
  <c r="N343" i="29" s="1"/>
  <c r="N342" i="29" s="1"/>
  <c r="K341" i="29"/>
  <c r="K343" i="29" s="1"/>
  <c r="K342" i="29" s="1"/>
  <c r="N337" i="29"/>
  <c r="K337" i="29"/>
  <c r="O337" i="29"/>
  <c r="M341" i="29"/>
  <c r="L341" i="29"/>
  <c r="J605" i="29"/>
  <c r="I605" i="29"/>
  <c r="E601" i="29"/>
  <c r="H605" i="29"/>
  <c r="H607" i="29" s="1"/>
  <c r="H606" i="29" s="1"/>
  <c r="P601" i="29"/>
  <c r="G605" i="29"/>
  <c r="G607" i="29" s="1"/>
  <c r="G606" i="29" s="1"/>
  <c r="E605" i="29"/>
  <c r="E607" i="29" s="1"/>
  <c r="E606" i="29" s="1"/>
  <c r="M601" i="29"/>
  <c r="F605" i="29"/>
  <c r="N601" i="29"/>
  <c r="K601" i="29"/>
  <c r="L601" i="29"/>
  <c r="J601" i="29"/>
  <c r="I601" i="29"/>
  <c r="H601" i="29"/>
  <c r="P605" i="29"/>
  <c r="P607" i="29" s="1"/>
  <c r="P606" i="29" s="1"/>
  <c r="G601" i="29"/>
  <c r="O605" i="29"/>
  <c r="F601" i="29"/>
  <c r="N605" i="29"/>
  <c r="K605" i="29"/>
  <c r="O601" i="29"/>
  <c r="M605" i="29"/>
  <c r="L605" i="29"/>
  <c r="J891" i="29"/>
  <c r="F887" i="29"/>
  <c r="I891" i="29"/>
  <c r="E887" i="29"/>
  <c r="H891" i="29"/>
  <c r="H893" i="29" s="1"/>
  <c r="H892" i="29" s="1"/>
  <c r="P887" i="29"/>
  <c r="G891" i="29"/>
  <c r="G893" i="29" s="1"/>
  <c r="G892" i="29" s="1"/>
  <c r="O887" i="29"/>
  <c r="E891" i="29"/>
  <c r="M887" i="29"/>
  <c r="O891" i="29"/>
  <c r="L887" i="29"/>
  <c r="N891" i="29"/>
  <c r="N887" i="29"/>
  <c r="M891" i="29"/>
  <c r="L891" i="29"/>
  <c r="L893" i="29" s="1"/>
  <c r="L892" i="29" s="1"/>
  <c r="K887" i="29"/>
  <c r="K891" i="29"/>
  <c r="K893" i="29" s="1"/>
  <c r="K892" i="29" s="1"/>
  <c r="J887" i="29"/>
  <c r="F891" i="29"/>
  <c r="I887" i="29"/>
  <c r="H887" i="29"/>
  <c r="G887" i="29"/>
  <c r="P891" i="29"/>
  <c r="K230" i="29"/>
  <c r="O230" i="29"/>
  <c r="P230" i="29"/>
  <c r="N230" i="29"/>
  <c r="G230" i="29"/>
  <c r="E230" i="29"/>
  <c r="I229" i="29" s="1"/>
  <c r="I228" i="29" s="1"/>
  <c r="M230" i="29"/>
  <c r="L230" i="29"/>
  <c r="J230" i="29"/>
  <c r="I230" i="29"/>
  <c r="H230" i="29"/>
  <c r="F230" i="29"/>
  <c r="H233" i="29"/>
  <c r="H232" i="29" s="1"/>
  <c r="K233" i="29"/>
  <c r="K232" i="29" s="1"/>
  <c r="E233" i="29"/>
  <c r="E232" i="29" s="1"/>
  <c r="I233" i="29"/>
  <c r="I232" i="29" s="1"/>
  <c r="P233" i="29"/>
  <c r="P232" i="29" s="1"/>
  <c r="F233" i="29"/>
  <c r="F232" i="29" s="1"/>
  <c r="N233" i="29"/>
  <c r="N232" i="29" s="1"/>
  <c r="J233" i="29"/>
  <c r="J232" i="29" s="1"/>
  <c r="G233" i="29"/>
  <c r="G232" i="29" s="1"/>
  <c r="O233" i="29"/>
  <c r="O232" i="29" s="1"/>
  <c r="K120" i="29"/>
  <c r="O120" i="29"/>
  <c r="E120" i="29"/>
  <c r="J119" i="29" s="1"/>
  <c r="J118" i="29" s="1"/>
  <c r="I120" i="29"/>
  <c r="G120" i="29"/>
  <c r="H120" i="29"/>
  <c r="F120" i="29"/>
  <c r="P120" i="29"/>
  <c r="N120" i="29"/>
  <c r="M120" i="29"/>
  <c r="L120" i="29"/>
  <c r="J120" i="29"/>
  <c r="L123" i="29"/>
  <c r="L122" i="29" s="1"/>
  <c r="H123" i="29"/>
  <c r="H122" i="29" s="1"/>
  <c r="J123" i="29"/>
  <c r="J122" i="29" s="1"/>
  <c r="M123" i="29"/>
  <c r="M122" i="29" s="1"/>
  <c r="O123" i="29"/>
  <c r="O122" i="29" s="1"/>
  <c r="G123" i="29"/>
  <c r="G122" i="29" s="1"/>
  <c r="N123" i="29"/>
  <c r="N122" i="29" s="1"/>
  <c r="F123" i="29"/>
  <c r="F122" i="29" s="1"/>
  <c r="I123" i="29"/>
  <c r="I122" i="29" s="1"/>
  <c r="L384" i="29"/>
  <c r="K384" i="29"/>
  <c r="J384" i="29"/>
  <c r="N384" i="29"/>
  <c r="H384" i="29"/>
  <c r="G384" i="29"/>
  <c r="F384" i="29"/>
  <c r="E384" i="29"/>
  <c r="P383" i="29" s="1"/>
  <c r="P382" i="29" s="1"/>
  <c r="J383" i="29"/>
  <c r="J382" i="29" s="1"/>
  <c r="H383" i="29"/>
  <c r="H382" i="29" s="1"/>
  <c r="P384" i="29"/>
  <c r="M384" i="29"/>
  <c r="E387" i="29"/>
  <c r="E386" i="29" s="1"/>
  <c r="O384" i="29"/>
  <c r="I387" i="29"/>
  <c r="I386" i="29" s="1"/>
  <c r="I384" i="29"/>
  <c r="N387" i="29"/>
  <c r="N386" i="29" s="1"/>
  <c r="H387" i="29"/>
  <c r="H386" i="29" s="1"/>
  <c r="L387" i="29"/>
  <c r="L386" i="29" s="1"/>
  <c r="G387" i="29"/>
  <c r="G386" i="29" s="1"/>
  <c r="J387" i="29"/>
  <c r="J386" i="29" s="1"/>
  <c r="O387" i="29"/>
  <c r="O386" i="29" s="1"/>
  <c r="M387" i="29"/>
  <c r="M386" i="29" s="1"/>
  <c r="F387" i="29"/>
  <c r="F386" i="29" s="1"/>
  <c r="G648" i="29"/>
  <c r="I648" i="29"/>
  <c r="H648" i="29"/>
  <c r="F648" i="29"/>
  <c r="K648" i="29"/>
  <c r="M648" i="29"/>
  <c r="J648" i="29"/>
  <c r="O648" i="29"/>
  <c r="N648" i="29"/>
  <c r="L648" i="29"/>
  <c r="E648" i="29"/>
  <c r="M651" i="29"/>
  <c r="M650" i="29" s="1"/>
  <c r="I651" i="29"/>
  <c r="I650" i="29" s="1"/>
  <c r="E651" i="29"/>
  <c r="E650" i="29" s="1"/>
  <c r="P648" i="29"/>
  <c r="K651" i="29"/>
  <c r="K650" i="29" s="1"/>
  <c r="G651" i="29"/>
  <c r="G650" i="29" s="1"/>
  <c r="N651" i="29"/>
  <c r="N650" i="29" s="1"/>
  <c r="H651" i="29"/>
  <c r="H650" i="29" s="1"/>
  <c r="L651" i="29"/>
  <c r="L650" i="29" s="1"/>
  <c r="J651" i="29"/>
  <c r="J650" i="29" s="1"/>
  <c r="O651" i="29"/>
  <c r="O650" i="29" s="1"/>
  <c r="G934" i="29"/>
  <c r="J934" i="29"/>
  <c r="N933" i="29"/>
  <c r="N932" i="29" s="1"/>
  <c r="I934" i="29"/>
  <c r="M933" i="29"/>
  <c r="M932" i="29" s="1"/>
  <c r="H934" i="29"/>
  <c r="L934" i="29"/>
  <c r="N934" i="29"/>
  <c r="E933" i="29"/>
  <c r="E932" i="29" s="1"/>
  <c r="K934" i="29"/>
  <c r="F934" i="29"/>
  <c r="E934" i="29"/>
  <c r="L933" i="29" s="1"/>
  <c r="L932" i="29" s="1"/>
  <c r="P933" i="29"/>
  <c r="P932" i="29" s="1"/>
  <c r="K933" i="29"/>
  <c r="K932" i="29" s="1"/>
  <c r="I933" i="29"/>
  <c r="I932" i="29" s="1"/>
  <c r="H933" i="29"/>
  <c r="H932" i="29" s="1"/>
  <c r="O934" i="29"/>
  <c r="P934" i="29"/>
  <c r="M934" i="29"/>
  <c r="I937" i="29"/>
  <c r="I936" i="29" s="1"/>
  <c r="H937" i="29"/>
  <c r="H936" i="29" s="1"/>
  <c r="L937" i="29"/>
  <c r="L936" i="29" s="1"/>
  <c r="O937" i="29"/>
  <c r="O936" i="29" s="1"/>
  <c r="N937" i="29"/>
  <c r="N936" i="29" s="1"/>
  <c r="G937" i="29"/>
  <c r="G936" i="29" s="1"/>
  <c r="F937" i="29"/>
  <c r="F936" i="29" s="1"/>
  <c r="K937" i="29"/>
  <c r="K936" i="29" s="1"/>
  <c r="J937" i="29"/>
  <c r="J936" i="29" s="1"/>
  <c r="K142" i="29"/>
  <c r="O142" i="29"/>
  <c r="G142" i="29"/>
  <c r="F142" i="29"/>
  <c r="E142" i="29"/>
  <c r="G141" i="29" s="1"/>
  <c r="G140" i="29" s="1"/>
  <c r="L142" i="29"/>
  <c r="I142" i="29"/>
  <c r="P142" i="29"/>
  <c r="N142" i="29"/>
  <c r="M142" i="29"/>
  <c r="J142" i="29"/>
  <c r="H142" i="29"/>
  <c r="K145" i="29"/>
  <c r="K144" i="29" s="1"/>
  <c r="O145" i="29"/>
  <c r="O144" i="29" s="1"/>
  <c r="H145" i="29"/>
  <c r="H144" i="29" s="1"/>
  <c r="J145" i="29"/>
  <c r="J144" i="29" s="1"/>
  <c r="G145" i="29"/>
  <c r="G144" i="29" s="1"/>
  <c r="F145" i="29"/>
  <c r="F144" i="29" s="1"/>
  <c r="L406" i="29"/>
  <c r="N405" i="29"/>
  <c r="N404" i="29" s="1"/>
  <c r="K406" i="29"/>
  <c r="J406" i="29"/>
  <c r="N406" i="29"/>
  <c r="H406" i="29"/>
  <c r="P406" i="29"/>
  <c r="O406" i="29"/>
  <c r="P405" i="29"/>
  <c r="P404" i="29" s="1"/>
  <c r="K405" i="29"/>
  <c r="K404" i="29" s="1"/>
  <c r="K409" i="29"/>
  <c r="K408" i="29" s="1"/>
  <c r="I409" i="29"/>
  <c r="I408" i="29" s="1"/>
  <c r="M406" i="29"/>
  <c r="I406" i="29"/>
  <c r="G406" i="29"/>
  <c r="F406" i="29"/>
  <c r="E406" i="29"/>
  <c r="L405" i="29" s="1"/>
  <c r="L404" i="29" s="1"/>
  <c r="L409" i="29"/>
  <c r="L408" i="29" s="1"/>
  <c r="H409" i="29"/>
  <c r="H408" i="29" s="1"/>
  <c r="J409" i="29"/>
  <c r="J408" i="29" s="1"/>
  <c r="N409" i="29"/>
  <c r="N408" i="29" s="1"/>
  <c r="P409" i="29"/>
  <c r="P408" i="29" s="1"/>
  <c r="O409" i="29"/>
  <c r="O408" i="29" s="1"/>
  <c r="G670" i="29"/>
  <c r="J670" i="29"/>
  <c r="I670" i="29"/>
  <c r="H670" i="29"/>
  <c r="L670" i="29"/>
  <c r="E670" i="29"/>
  <c r="G669" i="29" s="1"/>
  <c r="G668" i="29" s="1"/>
  <c r="N670" i="29"/>
  <c r="M670" i="29"/>
  <c r="K670" i="29"/>
  <c r="P670" i="29"/>
  <c r="O670" i="29"/>
  <c r="F670" i="29"/>
  <c r="O673" i="29"/>
  <c r="O672" i="29" s="1"/>
  <c r="K673" i="29"/>
  <c r="K672" i="29" s="1"/>
  <c r="L673" i="29"/>
  <c r="L672" i="29" s="1"/>
  <c r="N673" i="29"/>
  <c r="N672" i="29" s="1"/>
  <c r="G673" i="29"/>
  <c r="G672" i="29" s="1"/>
  <c r="F673" i="29"/>
  <c r="F672" i="29" s="1"/>
  <c r="P673" i="29"/>
  <c r="P672" i="29" s="1"/>
  <c r="J673" i="29"/>
  <c r="J672" i="29" s="1"/>
  <c r="G956" i="29"/>
  <c r="K956" i="29"/>
  <c r="J956" i="29"/>
  <c r="I956" i="29"/>
  <c r="M956" i="29"/>
  <c r="F956" i="29"/>
  <c r="E956" i="29"/>
  <c r="G955" i="29" s="1"/>
  <c r="G954" i="29" s="1"/>
  <c r="L956" i="29"/>
  <c r="H956" i="29"/>
  <c r="I959" i="29"/>
  <c r="I958" i="29" s="1"/>
  <c r="P956" i="29"/>
  <c r="O956" i="29"/>
  <c r="M959" i="29"/>
  <c r="M958" i="29" s="1"/>
  <c r="N956" i="29"/>
  <c r="K959" i="29"/>
  <c r="K958" i="29" s="1"/>
  <c r="J959" i="29"/>
  <c r="J958" i="29" s="1"/>
  <c r="H959" i="29"/>
  <c r="H958" i="29" s="1"/>
  <c r="L959" i="29"/>
  <c r="L958" i="29" s="1"/>
  <c r="N959" i="29"/>
  <c r="N958" i="29" s="1"/>
  <c r="G959" i="29"/>
  <c r="G958" i="29" s="1"/>
  <c r="F959" i="29"/>
  <c r="F958" i="29" s="1"/>
  <c r="L163" i="29"/>
  <c r="L162" i="29" s="1"/>
  <c r="N163" i="29"/>
  <c r="N162" i="29" s="1"/>
  <c r="K164" i="29"/>
  <c r="O164" i="29"/>
  <c r="I164" i="29"/>
  <c r="H164" i="29"/>
  <c r="G164" i="29"/>
  <c r="M163" i="29"/>
  <c r="M162" i="29" s="1"/>
  <c r="N164" i="29"/>
  <c r="L164" i="29"/>
  <c r="F164" i="29"/>
  <c r="E164" i="29"/>
  <c r="E163" i="29" s="1"/>
  <c r="E162" i="29" s="1"/>
  <c r="P164" i="29"/>
  <c r="M164" i="29"/>
  <c r="J164" i="29"/>
  <c r="O167" i="29"/>
  <c r="O166" i="29" s="1"/>
  <c r="K167" i="29"/>
  <c r="K166" i="29" s="1"/>
  <c r="N167" i="29"/>
  <c r="N166" i="29" s="1"/>
  <c r="E167" i="29"/>
  <c r="E166" i="29" s="1"/>
  <c r="H167" i="29"/>
  <c r="H166" i="29" s="1"/>
  <c r="M167" i="29"/>
  <c r="M166" i="29" s="1"/>
  <c r="J167" i="29"/>
  <c r="J166" i="29" s="1"/>
  <c r="L167" i="29"/>
  <c r="L166" i="29" s="1"/>
  <c r="G167" i="29"/>
  <c r="G166" i="29" s="1"/>
  <c r="P167" i="29"/>
  <c r="P166" i="29" s="1"/>
  <c r="I167" i="29"/>
  <c r="I166" i="29" s="1"/>
  <c r="L428" i="29"/>
  <c r="O427" i="29"/>
  <c r="O426" i="29" s="1"/>
  <c r="K428" i="29"/>
  <c r="J428" i="29"/>
  <c r="N428" i="29"/>
  <c r="P428" i="29"/>
  <c r="F428" i="29"/>
  <c r="E428" i="29"/>
  <c r="N427" i="29" s="1"/>
  <c r="N426" i="29" s="1"/>
  <c r="M427" i="29"/>
  <c r="M426" i="29" s="1"/>
  <c r="I427" i="29"/>
  <c r="I426" i="29" s="1"/>
  <c r="H427" i="29"/>
  <c r="H426" i="29" s="1"/>
  <c r="M428" i="29"/>
  <c r="H428" i="29"/>
  <c r="O428" i="29"/>
  <c r="I428" i="29"/>
  <c r="G428" i="29"/>
  <c r="I431" i="29"/>
  <c r="I430" i="29" s="1"/>
  <c r="L431" i="29"/>
  <c r="L430" i="29" s="1"/>
  <c r="K431" i="29"/>
  <c r="K430" i="29" s="1"/>
  <c r="E431" i="29"/>
  <c r="E430" i="29" s="1"/>
  <c r="H431" i="29"/>
  <c r="H430" i="29" s="1"/>
  <c r="G431" i="29"/>
  <c r="G430" i="29" s="1"/>
  <c r="J431" i="29"/>
  <c r="J430" i="29" s="1"/>
  <c r="O431" i="29"/>
  <c r="O430" i="29" s="1"/>
  <c r="M431" i="29"/>
  <c r="M430" i="29" s="1"/>
  <c r="F431" i="29"/>
  <c r="F430" i="29" s="1"/>
  <c r="N431" i="29"/>
  <c r="N430" i="29" s="1"/>
  <c r="G692" i="29"/>
  <c r="K692" i="29"/>
  <c r="J692" i="29"/>
  <c r="I692" i="29"/>
  <c r="M692" i="29"/>
  <c r="F692" i="29"/>
  <c r="O692" i="29"/>
  <c r="H692" i="29"/>
  <c r="P692" i="29"/>
  <c r="N692" i="29"/>
  <c r="E695" i="29"/>
  <c r="E694" i="29" s="1"/>
  <c r="L692" i="29"/>
  <c r="E692" i="29"/>
  <c r="J691" i="29" s="1"/>
  <c r="J690" i="29" s="1"/>
  <c r="N695" i="29"/>
  <c r="N694" i="29" s="1"/>
  <c r="M695" i="29"/>
  <c r="M694" i="29" s="1"/>
  <c r="I695" i="29"/>
  <c r="I694" i="29" s="1"/>
  <c r="H695" i="29"/>
  <c r="H694" i="29" s="1"/>
  <c r="O695" i="29"/>
  <c r="O694" i="29" s="1"/>
  <c r="G695" i="29"/>
  <c r="G694" i="29" s="1"/>
  <c r="P695" i="29"/>
  <c r="P694" i="29" s="1"/>
  <c r="L695" i="29"/>
  <c r="L694" i="29" s="1"/>
  <c r="J695" i="29"/>
  <c r="J694" i="29" s="1"/>
  <c r="G978" i="29"/>
  <c r="L978" i="29"/>
  <c r="K978" i="29"/>
  <c r="O977" i="29"/>
  <c r="O976" i="29" s="1"/>
  <c r="J978" i="29"/>
  <c r="N978" i="29"/>
  <c r="H978" i="29"/>
  <c r="P978" i="29"/>
  <c r="I978" i="29"/>
  <c r="F978" i="29"/>
  <c r="E978" i="29"/>
  <c r="E977" i="29" s="1"/>
  <c r="E976" i="29" s="1"/>
  <c r="K977" i="29"/>
  <c r="K976" i="29" s="1"/>
  <c r="J977" i="29"/>
  <c r="J976" i="29" s="1"/>
  <c r="O978" i="29"/>
  <c r="M978" i="29"/>
  <c r="K98" i="29"/>
  <c r="O98" i="29"/>
  <c r="P98" i="29"/>
  <c r="N98" i="29"/>
  <c r="G98" i="29"/>
  <c r="E98" i="29"/>
  <c r="G97" i="29" s="1"/>
  <c r="G96" i="29" s="1"/>
  <c r="M98" i="29"/>
  <c r="L98" i="29"/>
  <c r="J98" i="29"/>
  <c r="I98" i="29"/>
  <c r="H98" i="29"/>
  <c r="F98" i="29"/>
  <c r="E101" i="29"/>
  <c r="E100" i="29" s="1"/>
  <c r="H101" i="29"/>
  <c r="H100" i="29" s="1"/>
  <c r="J101" i="29"/>
  <c r="J100" i="29" s="1"/>
  <c r="G101" i="29"/>
  <c r="G100" i="29" s="1"/>
  <c r="O101" i="29"/>
  <c r="O100" i="29" s="1"/>
  <c r="I101" i="29"/>
  <c r="I100" i="29" s="1"/>
  <c r="F101" i="29"/>
  <c r="F100" i="29" s="1"/>
  <c r="P101" i="29"/>
  <c r="P100" i="29" s="1"/>
  <c r="N101" i="29"/>
  <c r="N100" i="29" s="1"/>
  <c r="L362" i="29"/>
  <c r="K362" i="29"/>
  <c r="J362" i="29"/>
  <c r="N362" i="29"/>
  <c r="P362" i="29"/>
  <c r="I365" i="29"/>
  <c r="I364" i="29" s="1"/>
  <c r="F362" i="29"/>
  <c r="M362" i="29"/>
  <c r="I362" i="29"/>
  <c r="H362" i="29"/>
  <c r="G362" i="29"/>
  <c r="E362" i="29"/>
  <c r="I361" i="29"/>
  <c r="I360" i="29" s="1"/>
  <c r="O362" i="29"/>
  <c r="E365" i="29"/>
  <c r="E364" i="29" s="1"/>
  <c r="K365" i="29"/>
  <c r="K364" i="29" s="1"/>
  <c r="G365" i="29"/>
  <c r="G364" i="29" s="1"/>
  <c r="J365" i="29"/>
  <c r="J364" i="29" s="1"/>
  <c r="O365" i="29"/>
  <c r="O364" i="29" s="1"/>
  <c r="N365" i="29"/>
  <c r="N364" i="29" s="1"/>
  <c r="F365" i="29"/>
  <c r="F364" i="29" s="1"/>
  <c r="L365" i="29"/>
  <c r="L364" i="29" s="1"/>
  <c r="H365" i="29"/>
  <c r="H364" i="29" s="1"/>
  <c r="G626" i="29"/>
  <c r="H626" i="29"/>
  <c r="F626" i="29"/>
  <c r="E626" i="29"/>
  <c r="J625" i="29" s="1"/>
  <c r="J624" i="29" s="1"/>
  <c r="J626" i="29"/>
  <c r="H625" i="29"/>
  <c r="H624" i="29" s="1"/>
  <c r="L626" i="29"/>
  <c r="N626" i="29"/>
  <c r="I629" i="29"/>
  <c r="I628" i="29" s="1"/>
  <c r="M626" i="29"/>
  <c r="K626" i="29"/>
  <c r="P626" i="29"/>
  <c r="O626" i="29"/>
  <c r="I626" i="29"/>
  <c r="E629" i="29"/>
  <c r="E628" i="29" s="1"/>
  <c r="G629" i="29"/>
  <c r="G628" i="29" s="1"/>
  <c r="K629" i="29"/>
  <c r="K628" i="29" s="1"/>
  <c r="F629" i="29"/>
  <c r="F628" i="29" s="1"/>
  <c r="H629" i="29"/>
  <c r="H628" i="29" s="1"/>
  <c r="L629" i="29"/>
  <c r="L628" i="29" s="1"/>
  <c r="J629" i="29"/>
  <c r="J628" i="29" s="1"/>
  <c r="O629" i="29"/>
  <c r="O628" i="29" s="1"/>
  <c r="G912" i="29"/>
  <c r="I912" i="29"/>
  <c r="H912" i="29"/>
  <c r="F912" i="29"/>
  <c r="K912" i="29"/>
  <c r="M912" i="29"/>
  <c r="E912" i="29"/>
  <c r="E911" i="29" s="1"/>
  <c r="E910" i="29" s="1"/>
  <c r="P912" i="29"/>
  <c r="O912" i="29"/>
  <c r="M915" i="29"/>
  <c r="M914" i="29" s="1"/>
  <c r="N912" i="29"/>
  <c r="L912" i="29"/>
  <c r="I915" i="29"/>
  <c r="I914" i="29" s="1"/>
  <c r="J912" i="29"/>
  <c r="N915" i="29"/>
  <c r="N914" i="29" s="1"/>
  <c r="P915" i="29"/>
  <c r="P914" i="29" s="1"/>
  <c r="L915" i="29"/>
  <c r="L914" i="29" s="1"/>
  <c r="G915" i="29"/>
  <c r="G914" i="29" s="1"/>
  <c r="F915" i="29"/>
  <c r="F914" i="29" s="1"/>
  <c r="O915" i="29"/>
  <c r="O914" i="29" s="1"/>
  <c r="J915" i="29"/>
  <c r="J914" i="29" s="1"/>
  <c r="H915" i="29"/>
  <c r="H914" i="29" s="1"/>
  <c r="K186" i="29"/>
  <c r="O186" i="29"/>
  <c r="L186" i="29"/>
  <c r="J186" i="29"/>
  <c r="I186" i="29"/>
  <c r="N186" i="29"/>
  <c r="P186" i="29"/>
  <c r="M186" i="29"/>
  <c r="H186" i="29"/>
  <c r="G186" i="29"/>
  <c r="F186" i="29"/>
  <c r="E186" i="29"/>
  <c r="M189" i="29"/>
  <c r="M188" i="29" s="1"/>
  <c r="P189" i="29"/>
  <c r="P188" i="29" s="1"/>
  <c r="J189" i="29"/>
  <c r="J188" i="29" s="1"/>
  <c r="L189" i="29"/>
  <c r="L188" i="29" s="1"/>
  <c r="G189" i="29"/>
  <c r="G188" i="29" s="1"/>
  <c r="O189" i="29"/>
  <c r="O188" i="29" s="1"/>
  <c r="I189" i="29"/>
  <c r="I188" i="29" s="1"/>
  <c r="L450" i="29"/>
  <c r="K450" i="29"/>
  <c r="J450" i="29"/>
  <c r="N450" i="29"/>
  <c r="H450" i="29"/>
  <c r="P450" i="29"/>
  <c r="O450" i="29"/>
  <c r="M450" i="29"/>
  <c r="E450" i="29"/>
  <c r="I449" i="29" s="1"/>
  <c r="I448" i="29" s="1"/>
  <c r="I450" i="29"/>
  <c r="G450" i="29"/>
  <c r="F450" i="29"/>
  <c r="I453" i="29"/>
  <c r="I452" i="29" s="1"/>
  <c r="F453" i="29"/>
  <c r="F452" i="29" s="1"/>
  <c r="N453" i="29"/>
  <c r="N452" i="29" s="1"/>
  <c r="H453" i="29"/>
  <c r="H452" i="29" s="1"/>
  <c r="O453" i="29"/>
  <c r="O452" i="29" s="1"/>
  <c r="J453" i="29"/>
  <c r="J452" i="29" s="1"/>
  <c r="M453" i="29"/>
  <c r="M452" i="29" s="1"/>
  <c r="G714" i="29"/>
  <c r="L714" i="29"/>
  <c r="K714" i="29"/>
  <c r="J714" i="29"/>
  <c r="N714" i="29"/>
  <c r="P714" i="29"/>
  <c r="M714" i="29"/>
  <c r="I714" i="29"/>
  <c r="H714" i="29"/>
  <c r="O714" i="29"/>
  <c r="F714" i="29"/>
  <c r="E714" i="29"/>
  <c r="M717" i="29"/>
  <c r="M716" i="29" s="1"/>
  <c r="J717" i="29"/>
  <c r="J716" i="29" s="1"/>
  <c r="N717" i="29"/>
  <c r="N716" i="29" s="1"/>
  <c r="G717" i="29"/>
  <c r="G716" i="29" s="1"/>
  <c r="H717" i="29"/>
  <c r="H716" i="29" s="1"/>
  <c r="F717" i="29"/>
  <c r="F716" i="29" s="1"/>
  <c r="G1000" i="29"/>
  <c r="M1000" i="29"/>
  <c r="L1000" i="29"/>
  <c r="K1000" i="29"/>
  <c r="O1000" i="29"/>
  <c r="N1000" i="29"/>
  <c r="F1000" i="29"/>
  <c r="P1000" i="29"/>
  <c r="J1000" i="29"/>
  <c r="I1000" i="29"/>
  <c r="H1000" i="29"/>
  <c r="E1000" i="29"/>
  <c r="H1003" i="29"/>
  <c r="H1002" i="29" s="1"/>
  <c r="L1003" i="29"/>
  <c r="L1002" i="29" s="1"/>
  <c r="N1003" i="29"/>
  <c r="N1002" i="29" s="1"/>
  <c r="O1003" i="29"/>
  <c r="O1002" i="29" s="1"/>
  <c r="M1003" i="29"/>
  <c r="M1002" i="29" s="1"/>
  <c r="F1003" i="29"/>
  <c r="F1002" i="29" s="1"/>
  <c r="P1003" i="29"/>
  <c r="P1002" i="29" s="1"/>
  <c r="G494" i="29"/>
  <c r="N494" i="29"/>
  <c r="M494" i="29"/>
  <c r="L494" i="29"/>
  <c r="P494" i="29"/>
  <c r="E494" i="29"/>
  <c r="I493" i="29" s="1"/>
  <c r="I492" i="29" s="1"/>
  <c r="O494" i="29"/>
  <c r="K494" i="29"/>
  <c r="J494" i="29"/>
  <c r="I494" i="29"/>
  <c r="H494" i="29"/>
  <c r="F494" i="29"/>
  <c r="G780" i="29"/>
  <c r="O780" i="29"/>
  <c r="N780" i="29"/>
  <c r="M780" i="29"/>
  <c r="F780" i="29"/>
  <c r="I780" i="29"/>
  <c r="E780" i="29"/>
  <c r="O779" i="29" s="1"/>
  <c r="O778" i="29" s="1"/>
  <c r="P780" i="29"/>
  <c r="L780" i="29"/>
  <c r="K780" i="29"/>
  <c r="J780" i="29"/>
  <c r="E783" i="29"/>
  <c r="E782" i="29" s="1"/>
  <c r="H780" i="29"/>
  <c r="M783" i="29"/>
  <c r="M782" i="29" s="1"/>
  <c r="H783" i="29"/>
  <c r="H782" i="29" s="1"/>
  <c r="F783" i="29"/>
  <c r="F782" i="29" s="1"/>
  <c r="J783" i="29"/>
  <c r="J782" i="29" s="1"/>
  <c r="K783" i="29"/>
  <c r="K782" i="29" s="1"/>
  <c r="G783" i="29"/>
  <c r="G782" i="29" s="1"/>
  <c r="L783" i="29"/>
  <c r="L782" i="29" s="1"/>
  <c r="P783" i="29"/>
  <c r="P782" i="29" s="1"/>
  <c r="K208" i="29"/>
  <c r="O208" i="29"/>
  <c r="N208" i="29"/>
  <c r="M208" i="29"/>
  <c r="L208" i="29"/>
  <c r="E208" i="29"/>
  <c r="H207" i="29" s="1"/>
  <c r="H206" i="29" s="1"/>
  <c r="H208" i="29"/>
  <c r="G208" i="29"/>
  <c r="F208" i="29"/>
  <c r="P208" i="29"/>
  <c r="K211" i="29"/>
  <c r="K210" i="29" s="1"/>
  <c r="I208" i="29"/>
  <c r="J208" i="29"/>
  <c r="E211" i="29"/>
  <c r="E210" i="29" s="1"/>
  <c r="I211" i="29"/>
  <c r="I210" i="29" s="1"/>
  <c r="L211" i="29"/>
  <c r="L210" i="29" s="1"/>
  <c r="P211" i="29"/>
  <c r="P210" i="29" s="1"/>
  <c r="F211" i="29"/>
  <c r="F210" i="29" s="1"/>
  <c r="H211" i="29"/>
  <c r="H210" i="29" s="1"/>
  <c r="M211" i="29"/>
  <c r="M210" i="29" s="1"/>
  <c r="J211" i="29"/>
  <c r="J210" i="29" s="1"/>
  <c r="G211" i="29"/>
  <c r="G210" i="29" s="1"/>
  <c r="G472" i="29"/>
  <c r="M472" i="29"/>
  <c r="L472" i="29"/>
  <c r="K472" i="29"/>
  <c r="O472" i="29"/>
  <c r="I472" i="29"/>
  <c r="J472" i="29"/>
  <c r="F472" i="29"/>
  <c r="E475" i="29"/>
  <c r="E474" i="29" s="1"/>
  <c r="P472" i="29"/>
  <c r="N472" i="29"/>
  <c r="H472" i="29"/>
  <c r="E472" i="29"/>
  <c r="H471" i="29" s="1"/>
  <c r="H470" i="29" s="1"/>
  <c r="K475" i="29"/>
  <c r="K474" i="29" s="1"/>
  <c r="I475" i="29"/>
  <c r="I474" i="29" s="1"/>
  <c r="M475" i="29"/>
  <c r="M474" i="29" s="1"/>
  <c r="L475" i="29"/>
  <c r="L474" i="29" s="1"/>
  <c r="F475" i="29"/>
  <c r="F474" i="29" s="1"/>
  <c r="H475" i="29"/>
  <c r="H474" i="29" s="1"/>
  <c r="G475" i="29"/>
  <c r="G474" i="29" s="1"/>
  <c r="J475" i="29"/>
  <c r="J474" i="29" s="1"/>
  <c r="P475" i="29"/>
  <c r="P474" i="29" s="1"/>
  <c r="G736" i="29"/>
  <c r="M736" i="29"/>
  <c r="L736" i="29"/>
  <c r="P735" i="29"/>
  <c r="P734" i="29" s="1"/>
  <c r="K736" i="29"/>
  <c r="O736" i="29"/>
  <c r="I736" i="29"/>
  <c r="H736" i="29"/>
  <c r="E736" i="29"/>
  <c r="O735" i="29" s="1"/>
  <c r="O734" i="29" s="1"/>
  <c r="J736" i="29"/>
  <c r="F736" i="29"/>
  <c r="M739" i="29"/>
  <c r="M738" i="29" s="1"/>
  <c r="I739" i="29"/>
  <c r="I738" i="29" s="1"/>
  <c r="E739" i="29"/>
  <c r="E738" i="29" s="1"/>
  <c r="P736" i="29"/>
  <c r="N736" i="29"/>
  <c r="K739" i="29"/>
  <c r="K738" i="29" s="1"/>
  <c r="J739" i="29"/>
  <c r="J738" i="29" s="1"/>
  <c r="N739" i="29"/>
  <c r="N738" i="29" s="1"/>
  <c r="G739" i="29"/>
  <c r="G738" i="29" s="1"/>
  <c r="H739" i="29"/>
  <c r="H738" i="29" s="1"/>
  <c r="L739" i="29"/>
  <c r="L738" i="29" s="1"/>
  <c r="F739" i="29"/>
  <c r="F738" i="29" s="1"/>
  <c r="P739" i="29"/>
  <c r="P738" i="29" s="1"/>
  <c r="G1022" i="29"/>
  <c r="N1022" i="29"/>
  <c r="M1022" i="29"/>
  <c r="L1022" i="29"/>
  <c r="P1022" i="29"/>
  <c r="J1022" i="29"/>
  <c r="I1022" i="29"/>
  <c r="I1025" i="29"/>
  <c r="I1024" i="29" s="1"/>
  <c r="H1022" i="29"/>
  <c r="F1022" i="29"/>
  <c r="O1021" i="29"/>
  <c r="O1020" i="29" s="1"/>
  <c r="N1021" i="29"/>
  <c r="N1020" i="29" s="1"/>
  <c r="I1021" i="29"/>
  <c r="I1020" i="29" s="1"/>
  <c r="O1022" i="29"/>
  <c r="K1022" i="29"/>
  <c r="O1025" i="29"/>
  <c r="O1024" i="29" s="1"/>
  <c r="P1025" i="29"/>
  <c r="P1024" i="29" s="1"/>
  <c r="N1025" i="29"/>
  <c r="N1024" i="29" s="1"/>
  <c r="G1025" i="29"/>
  <c r="G1024" i="29" s="1"/>
  <c r="F1025" i="29"/>
  <c r="F1024" i="29" s="1"/>
  <c r="K1025" i="29"/>
  <c r="K1024" i="29" s="1"/>
  <c r="J1025" i="29"/>
  <c r="J1024" i="29" s="1"/>
  <c r="C33" i="16" a="1"/>
  <c r="C33" i="16" s="1"/>
  <c r="C32" i="16" a="1"/>
  <c r="C32" i="16" s="1"/>
  <c r="C31" i="16" a="1"/>
  <c r="C31" i="16" s="1"/>
  <c r="K31" i="29"/>
  <c r="K30" i="29" s="1"/>
  <c r="K32" i="29"/>
  <c r="E497" i="29"/>
  <c r="E496" i="29" s="1"/>
  <c r="O32" i="29"/>
  <c r="I497" i="29"/>
  <c r="I496" i="29" s="1"/>
  <c r="I32" i="29"/>
  <c r="H32" i="29"/>
  <c r="G32" i="29"/>
  <c r="E32" i="29"/>
  <c r="J31" i="29" s="1"/>
  <c r="J30" i="29" s="1"/>
  <c r="N32" i="29"/>
  <c r="E31" i="29"/>
  <c r="E30" i="29" s="1"/>
  <c r="L32" i="29"/>
  <c r="N497" i="29"/>
  <c r="N496" i="29" s="1"/>
  <c r="M497" i="29"/>
  <c r="M496" i="29" s="1"/>
  <c r="H497" i="29"/>
  <c r="H496" i="29" s="1"/>
  <c r="P32" i="29"/>
  <c r="M32" i="29"/>
  <c r="O497" i="29"/>
  <c r="O496" i="29" s="1"/>
  <c r="J32" i="29"/>
  <c r="J497" i="29"/>
  <c r="J496" i="29" s="1"/>
  <c r="F32" i="29"/>
  <c r="P497" i="29"/>
  <c r="P496" i="29" s="1"/>
  <c r="K497" i="29"/>
  <c r="K496" i="29" s="1"/>
  <c r="G497" i="29"/>
  <c r="G496" i="29" s="1"/>
  <c r="M35" i="29"/>
  <c r="M34" i="29" s="1"/>
  <c r="G35" i="29"/>
  <c r="G34" i="29" s="1"/>
  <c r="N35" i="29"/>
  <c r="N34" i="29" s="1"/>
  <c r="I35" i="29"/>
  <c r="I34" i="29" s="1"/>
  <c r="P35" i="29"/>
  <c r="P34" i="29" s="1"/>
  <c r="F35" i="29"/>
  <c r="F34" i="29" s="1"/>
  <c r="L296" i="29"/>
  <c r="J296" i="29"/>
  <c r="P296" i="29"/>
  <c r="F296" i="29"/>
  <c r="N296" i="29"/>
  <c r="M296" i="29"/>
  <c r="K296" i="29"/>
  <c r="O296" i="29"/>
  <c r="I296" i="29"/>
  <c r="H296" i="29"/>
  <c r="G296" i="29"/>
  <c r="E296" i="29"/>
  <c r="H295" i="29" s="1"/>
  <c r="H294" i="29" s="1"/>
  <c r="K299" i="29"/>
  <c r="K298" i="29" s="1"/>
  <c r="I299" i="29"/>
  <c r="I298" i="29" s="1"/>
  <c r="G299" i="29"/>
  <c r="G298" i="29" s="1"/>
  <c r="L299" i="29"/>
  <c r="L298" i="29" s="1"/>
  <c r="N299" i="29"/>
  <c r="N298" i="29" s="1"/>
  <c r="O299" i="29"/>
  <c r="O298" i="29" s="1"/>
  <c r="G560" i="29"/>
  <c r="P560" i="29"/>
  <c r="O560" i="29"/>
  <c r="F560" i="29"/>
  <c r="I560" i="29"/>
  <c r="K560" i="29"/>
  <c r="H560" i="29"/>
  <c r="E563" i="29"/>
  <c r="E562" i="29" s="1"/>
  <c r="N560" i="29"/>
  <c r="M560" i="29"/>
  <c r="L560" i="29"/>
  <c r="J560" i="29"/>
  <c r="E560" i="29"/>
  <c r="E559" i="29" s="1"/>
  <c r="E558" i="29" s="1"/>
  <c r="M563" i="29"/>
  <c r="M562" i="29" s="1"/>
  <c r="I563" i="29"/>
  <c r="I562" i="29" s="1"/>
  <c r="F563" i="29"/>
  <c r="F562" i="29" s="1"/>
  <c r="H563" i="29"/>
  <c r="H562" i="29" s="1"/>
  <c r="P563" i="29"/>
  <c r="P562" i="29" s="1"/>
  <c r="G563" i="29"/>
  <c r="G562" i="29" s="1"/>
  <c r="J563" i="29"/>
  <c r="J562" i="29" s="1"/>
  <c r="G846" i="29"/>
  <c r="E846" i="29"/>
  <c r="M845" i="29" s="1"/>
  <c r="M844" i="29" s="1"/>
  <c r="P846" i="29"/>
  <c r="H846" i="29"/>
  <c r="J846" i="29"/>
  <c r="L846" i="29"/>
  <c r="K846" i="29"/>
  <c r="I846" i="29"/>
  <c r="N846" i="29"/>
  <c r="E849" i="29"/>
  <c r="E848" i="29" s="1"/>
  <c r="O846" i="29"/>
  <c r="M846" i="29"/>
  <c r="F846" i="29"/>
  <c r="I849" i="29"/>
  <c r="I848" i="29" s="1"/>
  <c r="F849" i="29"/>
  <c r="F848" i="29" s="1"/>
  <c r="P849" i="29"/>
  <c r="P848" i="29" s="1"/>
  <c r="N849" i="29"/>
  <c r="N848" i="29" s="1"/>
  <c r="C30" i="16" a="1"/>
  <c r="C30" i="16" s="1"/>
  <c r="L251" i="29"/>
  <c r="L250" i="29" s="1"/>
  <c r="L252" i="29"/>
  <c r="K252" i="29"/>
  <c r="P252" i="29"/>
  <c r="E252" i="29"/>
  <c r="K251" i="29" s="1"/>
  <c r="K250" i="29" s="1"/>
  <c r="N251" i="29"/>
  <c r="N250" i="29" s="1"/>
  <c r="M251" i="29"/>
  <c r="M250" i="29" s="1"/>
  <c r="J251" i="29"/>
  <c r="J250" i="29" s="1"/>
  <c r="I252" i="29"/>
  <c r="G252" i="29"/>
  <c r="J252" i="29"/>
  <c r="H252" i="29"/>
  <c r="F252" i="29"/>
  <c r="O252" i="29"/>
  <c r="N252" i="29"/>
  <c r="M252" i="29"/>
  <c r="K255" i="29"/>
  <c r="K254" i="29" s="1"/>
  <c r="E255" i="29"/>
  <c r="E254" i="29" s="1"/>
  <c r="I255" i="29"/>
  <c r="I254" i="29" s="1"/>
  <c r="O255" i="29"/>
  <c r="O254" i="29" s="1"/>
  <c r="P255" i="29"/>
  <c r="P254" i="29" s="1"/>
  <c r="M255" i="29"/>
  <c r="M254" i="29" s="1"/>
  <c r="J255" i="29"/>
  <c r="J254" i="29" s="1"/>
  <c r="G516" i="29"/>
  <c r="O516" i="29"/>
  <c r="N516" i="29"/>
  <c r="M516" i="29"/>
  <c r="F516" i="29"/>
  <c r="K516" i="29"/>
  <c r="J516" i="29"/>
  <c r="H516" i="29"/>
  <c r="I516" i="29"/>
  <c r="E516" i="29"/>
  <c r="P516" i="29"/>
  <c r="L516" i="29"/>
  <c r="I519" i="29"/>
  <c r="I518" i="29" s="1"/>
  <c r="P519" i="29"/>
  <c r="P518" i="29" s="1"/>
  <c r="G519" i="29"/>
  <c r="G518" i="29" s="1"/>
  <c r="H519" i="29"/>
  <c r="H518" i="29" s="1"/>
  <c r="F519" i="29"/>
  <c r="F518" i="29" s="1"/>
  <c r="K519" i="29"/>
  <c r="K518" i="29" s="1"/>
  <c r="M519" i="29"/>
  <c r="M518" i="29" s="1"/>
  <c r="G802" i="29"/>
  <c r="P802" i="29"/>
  <c r="O802" i="29"/>
  <c r="F801" i="29"/>
  <c r="F800" i="29" s="1"/>
  <c r="N802" i="29"/>
  <c r="E802" i="29"/>
  <c r="H802" i="29"/>
  <c r="L802" i="29"/>
  <c r="K802" i="29"/>
  <c r="J802" i="29"/>
  <c r="I802" i="29"/>
  <c r="N801" i="29"/>
  <c r="N800" i="29" s="1"/>
  <c r="K801" i="29"/>
  <c r="K800" i="29" s="1"/>
  <c r="I801" i="29"/>
  <c r="I800" i="29" s="1"/>
  <c r="M802" i="29"/>
  <c r="F802" i="29"/>
  <c r="P805" i="29"/>
  <c r="P804" i="29" s="1"/>
  <c r="O805" i="29"/>
  <c r="O804" i="29" s="1"/>
  <c r="H805" i="29"/>
  <c r="H804" i="29" s="1"/>
  <c r="F805" i="29"/>
  <c r="F804" i="29" s="1"/>
  <c r="L805" i="29"/>
  <c r="L804" i="29" s="1"/>
  <c r="J805" i="29"/>
  <c r="J804" i="29" s="1"/>
  <c r="N805" i="29"/>
  <c r="N804" i="29" s="1"/>
  <c r="J10" i="29"/>
  <c r="N10" i="29"/>
  <c r="F10" i="29"/>
  <c r="K10" i="29"/>
  <c r="H10" i="29"/>
  <c r="P10" i="29"/>
  <c r="E10" i="29"/>
  <c r="O9" i="29" s="1"/>
  <c r="O8" i="29" s="1"/>
  <c r="O10" i="29"/>
  <c r="M10" i="29"/>
  <c r="K13" i="29"/>
  <c r="K12" i="29" s="1"/>
  <c r="L10" i="29"/>
  <c r="I10" i="29"/>
  <c r="G10" i="29"/>
  <c r="M13" i="29"/>
  <c r="M12" i="29" s="1"/>
  <c r="G13" i="29"/>
  <c r="G12" i="29" s="1"/>
  <c r="N13" i="29"/>
  <c r="N12" i="29" s="1"/>
  <c r="O13" i="29"/>
  <c r="O12" i="29" s="1"/>
  <c r="H13" i="29"/>
  <c r="H12" i="29" s="1"/>
  <c r="F13" i="29"/>
  <c r="F12" i="29" s="1"/>
  <c r="E13" i="29"/>
  <c r="E12" i="29" s="1"/>
  <c r="E274" i="29"/>
  <c r="L274" i="29"/>
  <c r="J274" i="29"/>
  <c r="N274" i="29"/>
  <c r="H274" i="29"/>
  <c r="G274" i="29"/>
  <c r="F274" i="29"/>
  <c r="O274" i="29"/>
  <c r="K274" i="29"/>
  <c r="P274" i="29"/>
  <c r="M274" i="29"/>
  <c r="I274" i="29"/>
  <c r="I277" i="29"/>
  <c r="I276" i="29" s="1"/>
  <c r="K277" i="29"/>
  <c r="K276" i="29" s="1"/>
  <c r="E277" i="29"/>
  <c r="E276" i="29" s="1"/>
  <c r="O277" i="29"/>
  <c r="O276" i="29" s="1"/>
  <c r="M277" i="29"/>
  <c r="M276" i="29" s="1"/>
  <c r="N277" i="29"/>
  <c r="N276" i="29" s="1"/>
  <c r="H277" i="29"/>
  <c r="H276" i="29" s="1"/>
  <c r="L277" i="29"/>
  <c r="L276" i="29" s="1"/>
  <c r="J277" i="29"/>
  <c r="J276" i="29" s="1"/>
  <c r="G277" i="29"/>
  <c r="G276" i="29" s="1"/>
  <c r="G538" i="29"/>
  <c r="P538" i="29"/>
  <c r="O538" i="29"/>
  <c r="N538" i="29"/>
  <c r="E538" i="29"/>
  <c r="F537" i="29" s="1"/>
  <c r="F536" i="29" s="1"/>
  <c r="L538" i="29"/>
  <c r="M538" i="29"/>
  <c r="K538" i="29"/>
  <c r="J538" i="29"/>
  <c r="I538" i="29"/>
  <c r="I541" i="29"/>
  <c r="I540" i="29" s="1"/>
  <c r="H538" i="29"/>
  <c r="F538" i="29"/>
  <c r="H541" i="29"/>
  <c r="H540" i="29" s="1"/>
  <c r="F541" i="29"/>
  <c r="F540" i="29" s="1"/>
  <c r="P541" i="29"/>
  <c r="P540" i="29" s="1"/>
  <c r="N541" i="29"/>
  <c r="N540" i="29" s="1"/>
  <c r="O541" i="29"/>
  <c r="O540" i="29" s="1"/>
  <c r="J541" i="29"/>
  <c r="J540" i="29" s="1"/>
  <c r="L541" i="29"/>
  <c r="L540" i="29" s="1"/>
  <c r="G824" i="29"/>
  <c r="P824" i="29"/>
  <c r="O824" i="29"/>
  <c r="F824" i="29"/>
  <c r="M824" i="29"/>
  <c r="I824" i="29"/>
  <c r="E824" i="29"/>
  <c r="K823" i="29" s="1"/>
  <c r="K822" i="29" s="1"/>
  <c r="M827" i="29"/>
  <c r="M826" i="29" s="1"/>
  <c r="N824" i="29"/>
  <c r="L824" i="29"/>
  <c r="K824" i="29"/>
  <c r="J824" i="29"/>
  <c r="N827" i="29"/>
  <c r="N826" i="29" s="1"/>
  <c r="H824" i="29"/>
  <c r="I827" i="29"/>
  <c r="I826" i="29" s="1"/>
  <c r="L827" i="29"/>
  <c r="L826" i="29" s="1"/>
  <c r="G827" i="29"/>
  <c r="G826" i="29" s="1"/>
  <c r="H827" i="29"/>
  <c r="H826" i="29" s="1"/>
  <c r="J827" i="29"/>
  <c r="J826" i="29" s="1"/>
  <c r="K827" i="29"/>
  <c r="K826" i="29" s="1"/>
  <c r="P827" i="29"/>
  <c r="P826" i="29" s="1"/>
  <c r="O827" i="29"/>
  <c r="O826" i="29" s="1"/>
  <c r="K54" i="29"/>
  <c r="O54" i="29"/>
  <c r="I981" i="29"/>
  <c r="I980" i="29" s="1"/>
  <c r="L54" i="29"/>
  <c r="J54" i="29"/>
  <c r="I54" i="29"/>
  <c r="N54" i="29"/>
  <c r="P981" i="29"/>
  <c r="P980" i="29" s="1"/>
  <c r="P54" i="29"/>
  <c r="O981" i="29"/>
  <c r="O980" i="29" s="1"/>
  <c r="M54" i="29"/>
  <c r="H54" i="29"/>
  <c r="G54" i="29"/>
  <c r="F54" i="29"/>
  <c r="E54" i="29"/>
  <c r="F53" i="29" s="1"/>
  <c r="F52" i="29" s="1"/>
  <c r="J981" i="29"/>
  <c r="J980" i="29" s="1"/>
  <c r="G981" i="29"/>
  <c r="G980" i="29" s="1"/>
  <c r="K57" i="29"/>
  <c r="K56" i="29" s="1"/>
  <c r="H981" i="29"/>
  <c r="H980" i="29" s="1"/>
  <c r="F981" i="29"/>
  <c r="F980" i="29" s="1"/>
  <c r="L981" i="29"/>
  <c r="L980" i="29" s="1"/>
  <c r="M57" i="29"/>
  <c r="M56" i="29" s="1"/>
  <c r="J57" i="29"/>
  <c r="J56" i="29" s="1"/>
  <c r="L57" i="29"/>
  <c r="L56" i="29" s="1"/>
  <c r="I57" i="29"/>
  <c r="I56" i="29" s="1"/>
  <c r="G57" i="29"/>
  <c r="G56" i="29" s="1"/>
  <c r="N57" i="29"/>
  <c r="N56" i="29" s="1"/>
  <c r="P57" i="29"/>
  <c r="P56" i="29" s="1"/>
  <c r="F57" i="29"/>
  <c r="F56" i="29" s="1"/>
  <c r="H57" i="29"/>
  <c r="H56" i="29" s="1"/>
  <c r="L318" i="29"/>
  <c r="K318" i="29"/>
  <c r="J318" i="29"/>
  <c r="M317" i="29"/>
  <c r="M316" i="29" s="1"/>
  <c r="N318" i="29"/>
  <c r="H318" i="29"/>
  <c r="G317" i="29"/>
  <c r="G316" i="29" s="1"/>
  <c r="G318" i="29"/>
  <c r="E318" i="29"/>
  <c r="F317" i="29" s="1"/>
  <c r="F316" i="29" s="1"/>
  <c r="P318" i="29"/>
  <c r="O318" i="29"/>
  <c r="M318" i="29"/>
  <c r="M321" i="29"/>
  <c r="M320" i="29" s="1"/>
  <c r="I321" i="29"/>
  <c r="I320" i="29" s="1"/>
  <c r="I318" i="29"/>
  <c r="F318" i="29"/>
  <c r="N321" i="29"/>
  <c r="N320" i="29" s="1"/>
  <c r="J321" i="29"/>
  <c r="J320" i="29" s="1"/>
  <c r="H321" i="29"/>
  <c r="H320" i="29" s="1"/>
  <c r="L321" i="29"/>
  <c r="L320" i="29" s="1"/>
  <c r="O321" i="29"/>
  <c r="O320" i="29" s="1"/>
  <c r="G582" i="29"/>
  <c r="E582" i="29"/>
  <c r="P582" i="29"/>
  <c r="H582" i="29"/>
  <c r="J582" i="29"/>
  <c r="N582" i="29"/>
  <c r="M582" i="29"/>
  <c r="L582" i="29"/>
  <c r="K582" i="29"/>
  <c r="I582" i="29"/>
  <c r="F582" i="29"/>
  <c r="I585" i="29"/>
  <c r="I584" i="29" s="1"/>
  <c r="M585" i="29"/>
  <c r="M584" i="29" s="1"/>
  <c r="E585" i="29"/>
  <c r="E584" i="29" s="1"/>
  <c r="O582" i="29"/>
  <c r="K585" i="29"/>
  <c r="K584" i="29" s="1"/>
  <c r="H585" i="29"/>
  <c r="H584" i="29" s="1"/>
  <c r="N585" i="29"/>
  <c r="N584" i="29" s="1"/>
  <c r="J585" i="29"/>
  <c r="J584" i="29" s="1"/>
  <c r="L585" i="29"/>
  <c r="L584" i="29" s="1"/>
  <c r="G868" i="29"/>
  <c r="F868" i="29"/>
  <c r="E868" i="29"/>
  <c r="N867" i="29" s="1"/>
  <c r="N866" i="29" s="1"/>
  <c r="I867" i="29"/>
  <c r="I866" i="29" s="1"/>
  <c r="I868" i="29"/>
  <c r="K868" i="29"/>
  <c r="O868" i="29"/>
  <c r="H868" i="29"/>
  <c r="N868" i="29"/>
  <c r="M868" i="29"/>
  <c r="L868" i="29"/>
  <c r="I871" i="29"/>
  <c r="I870" i="29" s="1"/>
  <c r="J868" i="29"/>
  <c r="P868" i="29"/>
  <c r="N871" i="29"/>
  <c r="N870" i="29" s="1"/>
  <c r="P871" i="29"/>
  <c r="P870" i="29" s="1"/>
  <c r="O871" i="29"/>
  <c r="O870" i="29" s="1"/>
  <c r="H871" i="29"/>
  <c r="H870" i="29" s="1"/>
  <c r="L871" i="29"/>
  <c r="L870" i="29" s="1"/>
  <c r="F871" i="29"/>
  <c r="F870" i="29" s="1"/>
  <c r="J871" i="29"/>
  <c r="J870" i="29" s="1"/>
  <c r="J75" i="29"/>
  <c r="J74" i="29" s="1"/>
  <c r="G75" i="29"/>
  <c r="G74" i="29" s="1"/>
  <c r="K76" i="29"/>
  <c r="O76" i="29"/>
  <c r="N76" i="29"/>
  <c r="M76" i="29"/>
  <c r="L76" i="29"/>
  <c r="E76" i="29"/>
  <c r="F75" i="29" s="1"/>
  <c r="F74" i="29" s="1"/>
  <c r="G76" i="29"/>
  <c r="F76" i="29"/>
  <c r="P76" i="29"/>
  <c r="J76" i="29"/>
  <c r="I76" i="29"/>
  <c r="H76" i="29"/>
  <c r="K79" i="29"/>
  <c r="K78" i="29" s="1"/>
  <c r="H79" i="29"/>
  <c r="H78" i="29" s="1"/>
  <c r="O79" i="29"/>
  <c r="O78" i="29" s="1"/>
  <c r="M79" i="29"/>
  <c r="M78" i="29" s="1"/>
  <c r="F79" i="29"/>
  <c r="F78" i="29" s="1"/>
  <c r="L79" i="29"/>
  <c r="L78" i="29" s="1"/>
  <c r="N79" i="29"/>
  <c r="N78" i="29" s="1"/>
  <c r="L340" i="29"/>
  <c r="K340" i="29"/>
  <c r="J340" i="29"/>
  <c r="N340" i="29"/>
  <c r="H340" i="29"/>
  <c r="P340" i="29"/>
  <c r="I340" i="29"/>
  <c r="G340" i="29"/>
  <c r="F340" i="29"/>
  <c r="O340" i="29"/>
  <c r="M340" i="29"/>
  <c r="E340" i="29"/>
  <c r="I343" i="29"/>
  <c r="I342" i="29" s="1"/>
  <c r="L343" i="29"/>
  <c r="L342" i="29" s="1"/>
  <c r="J343" i="29"/>
  <c r="J342" i="29" s="1"/>
  <c r="G343" i="29"/>
  <c r="G342" i="29" s="1"/>
  <c r="F343" i="29"/>
  <c r="F342" i="29" s="1"/>
  <c r="P343" i="29"/>
  <c r="P342" i="29" s="1"/>
  <c r="M343" i="29"/>
  <c r="M342" i="29" s="1"/>
  <c r="G604" i="29"/>
  <c r="F604" i="29"/>
  <c r="E604" i="29"/>
  <c r="I603" i="29" s="1"/>
  <c r="I602" i="29" s="1"/>
  <c r="I604" i="29"/>
  <c r="P603" i="29"/>
  <c r="P602" i="29" s="1"/>
  <c r="O604" i="29"/>
  <c r="K604" i="29"/>
  <c r="H604" i="29"/>
  <c r="M607" i="29"/>
  <c r="M606" i="29" s="1"/>
  <c r="P604" i="29"/>
  <c r="N604" i="29"/>
  <c r="M604" i="29"/>
  <c r="L604" i="29"/>
  <c r="N607" i="29"/>
  <c r="N606" i="29" s="1"/>
  <c r="I607" i="29"/>
  <c r="I606" i="29" s="1"/>
  <c r="J604" i="29"/>
  <c r="O607" i="29"/>
  <c r="O606" i="29" s="1"/>
  <c r="F607" i="29"/>
  <c r="F606" i="29" s="1"/>
  <c r="L607" i="29"/>
  <c r="L606" i="29" s="1"/>
  <c r="K607" i="29"/>
  <c r="K606" i="29" s="1"/>
  <c r="J607" i="29"/>
  <c r="J606" i="29" s="1"/>
  <c r="G890" i="29"/>
  <c r="H890" i="29"/>
  <c r="F890" i="29"/>
  <c r="E890" i="29"/>
  <c r="J890" i="29"/>
  <c r="P890" i="29"/>
  <c r="L890" i="29"/>
  <c r="I893" i="29"/>
  <c r="I892" i="29" s="1"/>
  <c r="K890" i="29"/>
  <c r="I890" i="29"/>
  <c r="N890" i="29"/>
  <c r="E893" i="29"/>
  <c r="E892" i="29" s="1"/>
  <c r="O890" i="29"/>
  <c r="M890" i="29"/>
  <c r="O893" i="29"/>
  <c r="O892" i="29" s="1"/>
  <c r="M893" i="29"/>
  <c r="M892" i="29" s="1"/>
  <c r="P893" i="29"/>
  <c r="P892" i="29" s="1"/>
  <c r="F893" i="29"/>
  <c r="F892" i="29" s="1"/>
  <c r="J893" i="29"/>
  <c r="J892" i="29" s="1"/>
  <c r="N893" i="29"/>
  <c r="N892" i="29" s="1"/>
  <c r="C29" i="16" a="1"/>
  <c r="C29" i="16" s="1"/>
  <c r="E37" i="16"/>
  <c r="M207" i="29" l="1"/>
  <c r="M206" i="29" s="1"/>
  <c r="K75" i="29"/>
  <c r="K74" i="29" s="1"/>
  <c r="F31" i="29"/>
  <c r="F30" i="29" s="1"/>
  <c r="J493" i="29"/>
  <c r="J492" i="29" s="1"/>
  <c r="G713" i="29"/>
  <c r="G712" i="29" s="1"/>
  <c r="H163" i="29"/>
  <c r="H162" i="29" s="1"/>
  <c r="K383" i="29"/>
  <c r="K382" i="29" s="1"/>
  <c r="E57" i="29"/>
  <c r="E56" i="29" s="1"/>
  <c r="H53" i="29"/>
  <c r="H52" i="29" s="1"/>
  <c r="H273" i="29"/>
  <c r="H272" i="29" s="1"/>
  <c r="G933" i="29"/>
  <c r="G932" i="29" s="1"/>
  <c r="H31" i="29"/>
  <c r="H30" i="29" s="1"/>
  <c r="N625" i="29"/>
  <c r="N624" i="29" s="1"/>
  <c r="K625" i="29"/>
  <c r="K624" i="29" s="1"/>
  <c r="I141" i="29"/>
  <c r="I140" i="29" s="1"/>
  <c r="E119" i="29"/>
  <c r="E118" i="29" s="1"/>
  <c r="F339" i="29"/>
  <c r="F338" i="29" s="1"/>
  <c r="O75" i="29"/>
  <c r="O74" i="29" s="1"/>
  <c r="I31" i="29"/>
  <c r="I30" i="29" s="1"/>
  <c r="P625" i="29"/>
  <c r="P624" i="29" s="1"/>
  <c r="F933" i="29"/>
  <c r="F932" i="29" s="1"/>
  <c r="P119" i="29"/>
  <c r="P118" i="29" s="1"/>
  <c r="G31" i="29"/>
  <c r="G30" i="29" s="1"/>
  <c r="K427" i="29"/>
  <c r="K426" i="29" s="1"/>
  <c r="J405" i="29"/>
  <c r="J404" i="29" s="1"/>
  <c r="E383" i="29"/>
  <c r="E382" i="29" s="1"/>
  <c r="E515" i="29"/>
  <c r="E514" i="29" s="1"/>
  <c r="I295" i="29"/>
  <c r="I294" i="29" s="1"/>
  <c r="E625" i="29"/>
  <c r="E624" i="29" s="1"/>
  <c r="O361" i="29"/>
  <c r="O360" i="29" s="1"/>
  <c r="E427" i="29"/>
  <c r="E426" i="29" s="1"/>
  <c r="F405" i="29"/>
  <c r="F404" i="29" s="1"/>
  <c r="K141" i="29"/>
  <c r="K140" i="29" s="1"/>
  <c r="E1021" i="29"/>
  <c r="E1020" i="29" s="1"/>
  <c r="F295" i="29"/>
  <c r="F294" i="29" s="1"/>
  <c r="H559" i="29"/>
  <c r="H558" i="29" s="1"/>
  <c r="O207" i="29"/>
  <c r="O206" i="29" s="1"/>
  <c r="H141" i="29"/>
  <c r="H140" i="29" s="1"/>
  <c r="I119" i="29"/>
  <c r="I118" i="29" s="1"/>
  <c r="L581" i="29"/>
  <c r="L580" i="29" s="1"/>
  <c r="F449" i="29"/>
  <c r="F448" i="29" s="1"/>
  <c r="K119" i="29"/>
  <c r="K118" i="29" s="1"/>
  <c r="I735" i="29"/>
  <c r="I734" i="29" s="1"/>
  <c r="H691" i="29"/>
  <c r="H690" i="29" s="1"/>
  <c r="F427" i="29"/>
  <c r="F426" i="29" s="1"/>
  <c r="O867" i="29"/>
  <c r="O866" i="29" s="1"/>
  <c r="L867" i="29"/>
  <c r="L866" i="29" s="1"/>
  <c r="P867" i="29"/>
  <c r="P866" i="29" s="1"/>
  <c r="E867" i="29"/>
  <c r="E866" i="29" s="1"/>
  <c r="K867" i="29"/>
  <c r="K866" i="29" s="1"/>
  <c r="M867" i="29"/>
  <c r="M866" i="29" s="1"/>
  <c r="G867" i="29"/>
  <c r="G866" i="29" s="1"/>
  <c r="O845" i="29"/>
  <c r="O844" i="29" s="1"/>
  <c r="E845" i="29"/>
  <c r="E844" i="29" s="1"/>
  <c r="F845" i="29"/>
  <c r="F844" i="29" s="1"/>
  <c r="F735" i="29"/>
  <c r="F734" i="29" s="1"/>
  <c r="H735" i="29"/>
  <c r="H734" i="29" s="1"/>
  <c r="G691" i="29"/>
  <c r="G690" i="29" s="1"/>
  <c r="N691" i="29"/>
  <c r="N690" i="29" s="1"/>
  <c r="O691" i="29"/>
  <c r="O690" i="29" s="1"/>
  <c r="F691" i="29"/>
  <c r="F690" i="29" s="1"/>
  <c r="I691" i="29"/>
  <c r="I690" i="29" s="1"/>
  <c r="K603" i="29"/>
  <c r="K602" i="29" s="1"/>
  <c r="L603" i="29"/>
  <c r="L602" i="29" s="1"/>
  <c r="M603" i="29"/>
  <c r="M602" i="29" s="1"/>
  <c r="G603" i="29"/>
  <c r="G602" i="29" s="1"/>
  <c r="H603" i="29"/>
  <c r="H602" i="29" s="1"/>
  <c r="O603" i="29"/>
  <c r="O602" i="29" s="1"/>
  <c r="N603" i="29"/>
  <c r="N602" i="29" s="1"/>
  <c r="G581" i="29"/>
  <c r="G580" i="29" s="1"/>
  <c r="O581" i="29"/>
  <c r="O580" i="29" s="1"/>
  <c r="F581" i="29"/>
  <c r="F580" i="29" s="1"/>
  <c r="K581" i="29"/>
  <c r="K580" i="29" s="1"/>
  <c r="M581" i="29"/>
  <c r="M580" i="29" s="1"/>
  <c r="N581" i="29"/>
  <c r="N580" i="29" s="1"/>
  <c r="P581" i="29"/>
  <c r="P580" i="29" s="1"/>
  <c r="H581" i="29"/>
  <c r="H580" i="29" s="1"/>
  <c r="J581" i="29"/>
  <c r="J580" i="29" s="1"/>
  <c r="E581" i="29"/>
  <c r="E580" i="29" s="1"/>
  <c r="J559" i="29"/>
  <c r="J558" i="29" s="1"/>
  <c r="N559" i="29"/>
  <c r="N558" i="29" s="1"/>
  <c r="M559" i="29"/>
  <c r="M558" i="29" s="1"/>
  <c r="P559" i="29"/>
  <c r="P558" i="29" s="1"/>
  <c r="K559" i="29"/>
  <c r="K558" i="29" s="1"/>
  <c r="K537" i="29"/>
  <c r="K536" i="29" s="1"/>
  <c r="N537" i="29"/>
  <c r="N536" i="29" s="1"/>
  <c r="J537" i="29"/>
  <c r="J536" i="29" s="1"/>
  <c r="I537" i="29"/>
  <c r="I536" i="29" s="1"/>
  <c r="I515" i="29"/>
  <c r="I514" i="29" s="1"/>
  <c r="I471" i="29"/>
  <c r="I470" i="29" s="1"/>
  <c r="G471" i="29"/>
  <c r="G470" i="29" s="1"/>
  <c r="P471" i="29"/>
  <c r="P470" i="29" s="1"/>
  <c r="F471" i="29"/>
  <c r="F470" i="29" s="1"/>
  <c r="N449" i="29"/>
  <c r="N448" i="29" s="1"/>
  <c r="O449" i="29"/>
  <c r="O448" i="29" s="1"/>
  <c r="K449" i="29"/>
  <c r="K448" i="29" s="1"/>
  <c r="M449" i="29"/>
  <c r="M448" i="29" s="1"/>
  <c r="G405" i="29"/>
  <c r="G404" i="29" s="1"/>
  <c r="O405" i="29"/>
  <c r="O404" i="29" s="1"/>
  <c r="I405" i="29"/>
  <c r="I404" i="29" s="1"/>
  <c r="H405" i="29"/>
  <c r="H404" i="29" s="1"/>
  <c r="I383" i="29"/>
  <c r="I382" i="29" s="1"/>
  <c r="M383" i="29"/>
  <c r="M382" i="29" s="1"/>
  <c r="N339" i="29"/>
  <c r="N338" i="29" s="1"/>
  <c r="E339" i="29"/>
  <c r="E338" i="29" s="1"/>
  <c r="J317" i="29"/>
  <c r="J316" i="29" s="1"/>
  <c r="E317" i="29"/>
  <c r="E316" i="29" s="1"/>
  <c r="N295" i="29"/>
  <c r="N294" i="29" s="1"/>
  <c r="E295" i="29"/>
  <c r="E294" i="29" s="1"/>
  <c r="L273" i="29"/>
  <c r="L272" i="29" s="1"/>
  <c r="E273" i="29"/>
  <c r="E272" i="29" s="1"/>
  <c r="M273" i="29"/>
  <c r="M272" i="29" s="1"/>
  <c r="K273" i="29"/>
  <c r="K272" i="29" s="1"/>
  <c r="I273" i="29"/>
  <c r="I272" i="29" s="1"/>
  <c r="J273" i="29"/>
  <c r="J272" i="29" s="1"/>
  <c r="N273" i="29"/>
  <c r="N272" i="29" s="1"/>
  <c r="G229" i="29"/>
  <c r="G228" i="29" s="1"/>
  <c r="G163" i="29"/>
  <c r="G162" i="29" s="1"/>
  <c r="F163" i="29"/>
  <c r="F162" i="29" s="1"/>
  <c r="J141" i="29"/>
  <c r="J140" i="29" s="1"/>
  <c r="P141" i="29"/>
  <c r="P140" i="29" s="1"/>
  <c r="M141" i="29"/>
  <c r="M140" i="29" s="1"/>
  <c r="I53" i="29"/>
  <c r="I52" i="29" s="1"/>
  <c r="G53" i="29"/>
  <c r="G52" i="29" s="1"/>
  <c r="L53" i="29"/>
  <c r="L52" i="29" s="1"/>
  <c r="O53" i="29"/>
  <c r="O52" i="29" s="1"/>
  <c r="K53" i="29"/>
  <c r="K52" i="29" s="1"/>
  <c r="N53" i="29"/>
  <c r="N52" i="29" s="1"/>
  <c r="N889" i="29"/>
  <c r="N888" i="29" s="1"/>
  <c r="M339" i="29"/>
  <c r="M338" i="29" s="1"/>
  <c r="I339" i="29"/>
  <c r="I338" i="29" s="1"/>
  <c r="H317" i="29"/>
  <c r="H316" i="29" s="1"/>
  <c r="G823" i="29"/>
  <c r="G822" i="29" s="1"/>
  <c r="O537" i="29"/>
  <c r="O536" i="29" s="1"/>
  <c r="O273" i="29"/>
  <c r="O272" i="29" s="1"/>
  <c r="F273" i="29"/>
  <c r="F272" i="29" s="1"/>
  <c r="O801" i="29"/>
  <c r="O800" i="29" s="1"/>
  <c r="H515" i="29"/>
  <c r="H514" i="29" s="1"/>
  <c r="G845" i="29"/>
  <c r="G844" i="29" s="1"/>
  <c r="P779" i="29"/>
  <c r="P778" i="29" s="1"/>
  <c r="O493" i="29"/>
  <c r="O492" i="29" s="1"/>
  <c r="O999" i="29"/>
  <c r="O998" i="29" s="1"/>
  <c r="N999" i="29"/>
  <c r="N998" i="29" s="1"/>
  <c r="M713" i="29"/>
  <c r="M712" i="29" s="1"/>
  <c r="H361" i="29"/>
  <c r="H360" i="29" s="1"/>
  <c r="H977" i="29"/>
  <c r="H976" i="29" s="1"/>
  <c r="H669" i="29"/>
  <c r="H668" i="29" s="1"/>
  <c r="F669" i="29"/>
  <c r="F668" i="29" s="1"/>
  <c r="H889" i="29"/>
  <c r="H888" i="29" s="1"/>
  <c r="I889" i="29"/>
  <c r="I888" i="29" s="1"/>
  <c r="M9" i="29"/>
  <c r="M8" i="29" s="1"/>
  <c r="I185" i="29"/>
  <c r="I184" i="29" s="1"/>
  <c r="I647" i="29"/>
  <c r="I646" i="29" s="1"/>
  <c r="P889" i="29"/>
  <c r="P888" i="29" s="1"/>
  <c r="K889" i="29"/>
  <c r="K888" i="29" s="1"/>
  <c r="E603" i="29"/>
  <c r="E602" i="29" s="1"/>
  <c r="J603" i="29"/>
  <c r="J602" i="29" s="1"/>
  <c r="O339" i="29"/>
  <c r="O338" i="29" s="1"/>
  <c r="E75" i="29"/>
  <c r="E74" i="29" s="1"/>
  <c r="N75" i="29"/>
  <c r="N74" i="29" s="1"/>
  <c r="F867" i="29"/>
  <c r="F866" i="29" s="1"/>
  <c r="J867" i="29"/>
  <c r="J866" i="29" s="1"/>
  <c r="I581" i="29"/>
  <c r="I580" i="29" s="1"/>
  <c r="N317" i="29"/>
  <c r="N316" i="29" s="1"/>
  <c r="J53" i="29"/>
  <c r="J52" i="29" s="1"/>
  <c r="E53" i="29"/>
  <c r="E52" i="29" s="1"/>
  <c r="M53" i="29"/>
  <c r="M52" i="29" s="1"/>
  <c r="E823" i="29"/>
  <c r="E822" i="29" s="1"/>
  <c r="P537" i="29"/>
  <c r="P536" i="29" s="1"/>
  <c r="G537" i="29"/>
  <c r="G536" i="29" s="1"/>
  <c r="G273" i="29"/>
  <c r="G272" i="29" s="1"/>
  <c r="J9" i="29"/>
  <c r="J8" i="29" s="1"/>
  <c r="P801" i="29"/>
  <c r="P800" i="29" s="1"/>
  <c r="G801" i="29"/>
  <c r="G800" i="29" s="1"/>
  <c r="J515" i="29"/>
  <c r="J514" i="29" s="1"/>
  <c r="F515" i="29"/>
  <c r="F514" i="29" s="1"/>
  <c r="E251" i="29"/>
  <c r="E250" i="29" s="1"/>
  <c r="K845" i="29"/>
  <c r="K844" i="29" s="1"/>
  <c r="H845" i="29"/>
  <c r="H844" i="29" s="1"/>
  <c r="G559" i="29"/>
  <c r="G558" i="29" s="1"/>
  <c r="J295" i="29"/>
  <c r="J294" i="29" s="1"/>
  <c r="N31" i="29"/>
  <c r="N30" i="29" s="1"/>
  <c r="K1021" i="29"/>
  <c r="K1020" i="29" s="1"/>
  <c r="I779" i="29"/>
  <c r="I778" i="29" s="1"/>
  <c r="H713" i="29"/>
  <c r="H712" i="29" s="1"/>
  <c r="J449" i="29"/>
  <c r="J448" i="29" s="1"/>
  <c r="H449" i="29"/>
  <c r="H448" i="29" s="1"/>
  <c r="J185" i="29"/>
  <c r="J184" i="29" s="1"/>
  <c r="P911" i="29"/>
  <c r="P910" i="29" s="1"/>
  <c r="I625" i="29"/>
  <c r="I624" i="29" s="1"/>
  <c r="O625" i="29"/>
  <c r="O624" i="29" s="1"/>
  <c r="H97" i="29"/>
  <c r="H96" i="29" s="1"/>
  <c r="G977" i="29"/>
  <c r="G976" i="29" s="1"/>
  <c r="E691" i="29"/>
  <c r="E690" i="29" s="1"/>
  <c r="E955" i="29"/>
  <c r="E954" i="29" s="1"/>
  <c r="P647" i="29"/>
  <c r="P646" i="29" s="1"/>
  <c r="M999" i="29"/>
  <c r="M998" i="29" s="1"/>
  <c r="F603" i="29"/>
  <c r="F602" i="29" s="1"/>
  <c r="P339" i="29"/>
  <c r="P338" i="29" s="1"/>
  <c r="J339" i="29"/>
  <c r="J338" i="29" s="1"/>
  <c r="I75" i="29"/>
  <c r="I74" i="29" s="1"/>
  <c r="H867" i="29"/>
  <c r="H866" i="29" s="1"/>
  <c r="P317" i="29"/>
  <c r="P316" i="29" s="1"/>
  <c r="I317" i="29"/>
  <c r="I316" i="29" s="1"/>
  <c r="F823" i="29"/>
  <c r="F822" i="29" s="1"/>
  <c r="H823" i="29"/>
  <c r="H822" i="29" s="1"/>
  <c r="P273" i="29"/>
  <c r="P272" i="29" s="1"/>
  <c r="P9" i="29"/>
  <c r="P8" i="29" s="1"/>
  <c r="F9" i="29"/>
  <c r="F8" i="29" s="1"/>
  <c r="M515" i="29"/>
  <c r="M514" i="29" s="1"/>
  <c r="H251" i="29"/>
  <c r="H250" i="29" s="1"/>
  <c r="F251" i="29"/>
  <c r="F250" i="29" s="1"/>
  <c r="N845" i="29"/>
  <c r="N844" i="29" s="1"/>
  <c r="I845" i="29"/>
  <c r="I844" i="29" s="1"/>
  <c r="F559" i="29"/>
  <c r="F558" i="29" s="1"/>
  <c r="M295" i="29"/>
  <c r="M294" i="29" s="1"/>
  <c r="G295" i="29"/>
  <c r="G294" i="29" s="1"/>
  <c r="M1021" i="29"/>
  <c r="M1020" i="29" s="1"/>
  <c r="H1021" i="29"/>
  <c r="H1020" i="29" s="1"/>
  <c r="G735" i="29"/>
  <c r="G734" i="29" s="1"/>
  <c r="K493" i="29"/>
  <c r="K492" i="29" s="1"/>
  <c r="H493" i="29"/>
  <c r="H492" i="29" s="1"/>
  <c r="G999" i="29"/>
  <c r="G998" i="29" s="1"/>
  <c r="I713" i="29"/>
  <c r="I712" i="29" s="1"/>
  <c r="F713" i="29"/>
  <c r="F712" i="29" s="1"/>
  <c r="N97" i="29"/>
  <c r="N96" i="29" s="1"/>
  <c r="I97" i="29"/>
  <c r="I96" i="29" s="1"/>
  <c r="I977" i="29"/>
  <c r="I976" i="29" s="1"/>
  <c r="F977" i="29"/>
  <c r="F976" i="29" s="1"/>
  <c r="I669" i="29"/>
  <c r="I668" i="29" s="1"/>
  <c r="K229" i="29"/>
  <c r="K228" i="29" s="1"/>
  <c r="M889" i="29"/>
  <c r="M888" i="29" s="1"/>
  <c r="J823" i="29"/>
  <c r="J822" i="29" s="1"/>
  <c r="I823" i="29"/>
  <c r="I822" i="29" s="1"/>
  <c r="H537" i="29"/>
  <c r="H536" i="29" s="1"/>
  <c r="G9" i="29"/>
  <c r="G8" i="29" s="1"/>
  <c r="H801" i="29"/>
  <c r="H800" i="29" s="1"/>
  <c r="N515" i="29"/>
  <c r="N514" i="29" s="1"/>
  <c r="G515" i="29"/>
  <c r="G514" i="29" s="1"/>
  <c r="E779" i="29"/>
  <c r="E778" i="29" s="1"/>
  <c r="M493" i="29"/>
  <c r="M492" i="29" s="1"/>
  <c r="J713" i="29"/>
  <c r="J712" i="29" s="1"/>
  <c r="M185" i="29"/>
  <c r="M184" i="29" s="1"/>
  <c r="K911" i="29"/>
  <c r="K910" i="29" s="1"/>
  <c r="N955" i="29"/>
  <c r="N954" i="29" s="1"/>
  <c r="J669" i="29"/>
  <c r="J668" i="29" s="1"/>
  <c r="M669" i="29"/>
  <c r="M668" i="29" s="1"/>
  <c r="K647" i="29"/>
  <c r="K646" i="29" s="1"/>
  <c r="K339" i="29"/>
  <c r="K338" i="29" s="1"/>
  <c r="M823" i="29"/>
  <c r="M822" i="29" s="1"/>
  <c r="H9" i="29"/>
  <c r="H8" i="29" s="1"/>
  <c r="O515" i="29"/>
  <c r="O514" i="29" s="1"/>
  <c r="P845" i="29"/>
  <c r="P844" i="29" s="1"/>
  <c r="J845" i="29"/>
  <c r="J844" i="29" s="1"/>
  <c r="F207" i="29"/>
  <c r="F206" i="29" s="1"/>
  <c r="N493" i="29"/>
  <c r="N492" i="29" s="1"/>
  <c r="P999" i="29"/>
  <c r="P998" i="29" s="1"/>
  <c r="K713" i="29"/>
  <c r="K712" i="29" s="1"/>
  <c r="O713" i="29"/>
  <c r="O712" i="29" s="1"/>
  <c r="K185" i="29"/>
  <c r="K184" i="29" s="1"/>
  <c r="F911" i="29"/>
  <c r="F910" i="29" s="1"/>
  <c r="N361" i="29"/>
  <c r="N360" i="29" s="1"/>
  <c r="J361" i="29"/>
  <c r="J360" i="29" s="1"/>
  <c r="F955" i="29"/>
  <c r="F954" i="29" s="1"/>
  <c r="K669" i="29"/>
  <c r="K668" i="29" s="1"/>
  <c r="E647" i="29"/>
  <c r="E646" i="29" s="1"/>
  <c r="M229" i="29"/>
  <c r="M228" i="29" s="1"/>
  <c r="J229" i="29"/>
  <c r="J228" i="29" s="1"/>
  <c r="J889" i="29"/>
  <c r="J888" i="29" s="1"/>
  <c r="L889" i="29"/>
  <c r="L888" i="29" s="1"/>
  <c r="L339" i="29"/>
  <c r="L338" i="29" s="1"/>
  <c r="O823" i="29"/>
  <c r="O822" i="29" s="1"/>
  <c r="L823" i="29"/>
  <c r="L822" i="29" s="1"/>
  <c r="E537" i="29"/>
  <c r="E536" i="29" s="1"/>
  <c r="L537" i="29"/>
  <c r="L536" i="29" s="1"/>
  <c r="I9" i="29"/>
  <c r="I8" i="29" s="1"/>
  <c r="L9" i="29"/>
  <c r="L8" i="29" s="1"/>
  <c r="E801" i="29"/>
  <c r="E800" i="29" s="1"/>
  <c r="L801" i="29"/>
  <c r="L800" i="29" s="1"/>
  <c r="P515" i="29"/>
  <c r="P514" i="29" s="1"/>
  <c r="L515" i="29"/>
  <c r="L514" i="29" s="1"/>
  <c r="N207" i="29"/>
  <c r="N206" i="29" s="1"/>
  <c r="H779" i="29"/>
  <c r="H778" i="29" s="1"/>
  <c r="F779" i="29"/>
  <c r="F778" i="29" s="1"/>
  <c r="P493" i="29"/>
  <c r="P492" i="29" s="1"/>
  <c r="E493" i="29"/>
  <c r="E492" i="29" s="1"/>
  <c r="F999" i="29"/>
  <c r="F998" i="29" s="1"/>
  <c r="N713" i="29"/>
  <c r="N712" i="29" s="1"/>
  <c r="H185" i="29"/>
  <c r="H184" i="29" s="1"/>
  <c r="M911" i="29"/>
  <c r="M910" i="29" s="1"/>
  <c r="P361" i="29"/>
  <c r="P360" i="29" s="1"/>
  <c r="O97" i="29"/>
  <c r="O96" i="29" s="1"/>
  <c r="H955" i="29"/>
  <c r="H954" i="29" s="1"/>
  <c r="O955" i="29"/>
  <c r="O954" i="29" s="1"/>
  <c r="P669" i="29"/>
  <c r="P668" i="29" s="1"/>
  <c r="N669" i="29"/>
  <c r="N668" i="29" s="1"/>
  <c r="F647" i="29"/>
  <c r="F646" i="29" s="1"/>
  <c r="M647" i="29"/>
  <c r="M646" i="29" s="1"/>
  <c r="K999" i="29"/>
  <c r="K998" i="29" s="1"/>
  <c r="F889" i="29"/>
  <c r="F888" i="29" s="1"/>
  <c r="E889" i="29"/>
  <c r="E888" i="29" s="1"/>
  <c r="P823" i="29"/>
  <c r="P822" i="29" s="1"/>
  <c r="K9" i="29"/>
  <c r="K8" i="29" s="1"/>
  <c r="M801" i="29"/>
  <c r="M800" i="29" s="1"/>
  <c r="L845" i="29"/>
  <c r="L844" i="29" s="1"/>
  <c r="O559" i="29"/>
  <c r="O558" i="29" s="1"/>
  <c r="L559" i="29"/>
  <c r="L558" i="29" s="1"/>
  <c r="L295" i="29"/>
  <c r="L294" i="29" s="1"/>
  <c r="J735" i="29"/>
  <c r="J734" i="29" s="1"/>
  <c r="G207" i="29"/>
  <c r="G206" i="29" s="1"/>
  <c r="J779" i="29"/>
  <c r="J778" i="29" s="1"/>
  <c r="P713" i="29"/>
  <c r="P712" i="29" s="1"/>
  <c r="N185" i="29"/>
  <c r="N184" i="29" s="1"/>
  <c r="F185" i="29"/>
  <c r="F184" i="29" s="1"/>
  <c r="H911" i="29"/>
  <c r="H910" i="29" s="1"/>
  <c r="K361" i="29"/>
  <c r="K360" i="29" s="1"/>
  <c r="P97" i="29"/>
  <c r="P96" i="29" s="1"/>
  <c r="J97" i="29"/>
  <c r="J96" i="29" s="1"/>
  <c r="P977" i="29"/>
  <c r="P976" i="29" s="1"/>
  <c r="I955" i="29"/>
  <c r="I954" i="29" s="1"/>
  <c r="G647" i="29"/>
  <c r="G646" i="29" s="1"/>
  <c r="N229" i="29"/>
  <c r="N228" i="29" s="1"/>
  <c r="H229" i="29"/>
  <c r="H228" i="29" s="1"/>
  <c r="G339" i="29"/>
  <c r="G338" i="29" s="1"/>
  <c r="M537" i="29"/>
  <c r="M536" i="29" s="1"/>
  <c r="K515" i="29"/>
  <c r="K514" i="29" s="1"/>
  <c r="P251" i="29"/>
  <c r="P250" i="29" s="1"/>
  <c r="K295" i="29"/>
  <c r="K294" i="29" s="1"/>
  <c r="F1021" i="29"/>
  <c r="F1020" i="29" s="1"/>
  <c r="K735" i="29"/>
  <c r="K734" i="29" s="1"/>
  <c r="E735" i="29"/>
  <c r="E734" i="29" s="1"/>
  <c r="K471" i="29"/>
  <c r="K470" i="29" s="1"/>
  <c r="E471" i="29"/>
  <c r="E470" i="29" s="1"/>
  <c r="I207" i="29"/>
  <c r="I206" i="29" s="1"/>
  <c r="P207" i="29"/>
  <c r="P206" i="29" s="1"/>
  <c r="K779" i="29"/>
  <c r="K778" i="29" s="1"/>
  <c r="G779" i="29"/>
  <c r="G778" i="29" s="1"/>
  <c r="F493" i="29"/>
  <c r="F492" i="29" s="1"/>
  <c r="H999" i="29"/>
  <c r="H998" i="29" s="1"/>
  <c r="E999" i="29"/>
  <c r="E998" i="29" s="1"/>
  <c r="E449" i="29"/>
  <c r="E448" i="29" s="1"/>
  <c r="P449" i="29"/>
  <c r="P448" i="29" s="1"/>
  <c r="E185" i="29"/>
  <c r="E184" i="29" s="1"/>
  <c r="O185" i="29"/>
  <c r="O184" i="29" s="1"/>
  <c r="J911" i="29"/>
  <c r="J910" i="29" s="1"/>
  <c r="N911" i="29"/>
  <c r="N910" i="29" s="1"/>
  <c r="M625" i="29"/>
  <c r="M624" i="29" s="1"/>
  <c r="E361" i="29"/>
  <c r="E360" i="29" s="1"/>
  <c r="K97" i="29"/>
  <c r="K96" i="29" s="1"/>
  <c r="M691" i="29"/>
  <c r="M690" i="29" s="1"/>
  <c r="P691" i="29"/>
  <c r="P690" i="29" s="1"/>
  <c r="J427" i="29"/>
  <c r="J426" i="29" s="1"/>
  <c r="I163" i="29"/>
  <c r="I162" i="29" s="1"/>
  <c r="O163" i="29"/>
  <c r="O162" i="29" s="1"/>
  <c r="J955" i="29"/>
  <c r="J954" i="29" s="1"/>
  <c r="P955" i="29"/>
  <c r="P954" i="29" s="1"/>
  <c r="O669" i="29"/>
  <c r="O668" i="29" s="1"/>
  <c r="E405" i="29"/>
  <c r="E404" i="29" s="1"/>
  <c r="E141" i="29"/>
  <c r="E140" i="29" s="1"/>
  <c r="N141" i="29"/>
  <c r="N140" i="29" s="1"/>
  <c r="O933" i="29"/>
  <c r="O932" i="29" s="1"/>
  <c r="H647" i="29"/>
  <c r="H646" i="29" s="1"/>
  <c r="N647" i="29"/>
  <c r="N646" i="29" s="1"/>
  <c r="O383" i="29"/>
  <c r="O382" i="29" s="1"/>
  <c r="F119" i="29"/>
  <c r="F118" i="29" s="1"/>
  <c r="M119" i="29"/>
  <c r="M118" i="29" s="1"/>
  <c r="O229" i="29"/>
  <c r="O228" i="29" s="1"/>
  <c r="E229" i="29"/>
  <c r="E228" i="29" s="1"/>
  <c r="N823" i="29"/>
  <c r="N822" i="29" s="1"/>
  <c r="N9" i="29"/>
  <c r="N8" i="29" s="1"/>
  <c r="M735" i="29"/>
  <c r="M734" i="29" s="1"/>
  <c r="M471" i="29"/>
  <c r="M470" i="29" s="1"/>
  <c r="J207" i="29"/>
  <c r="J206" i="29" s="1"/>
  <c r="E207" i="29"/>
  <c r="E206" i="29" s="1"/>
  <c r="M779" i="29"/>
  <c r="M778" i="29" s="1"/>
  <c r="G493" i="29"/>
  <c r="G492" i="29" s="1"/>
  <c r="I999" i="29"/>
  <c r="I998" i="29" s="1"/>
  <c r="E713" i="29"/>
  <c r="E712" i="29" s="1"/>
  <c r="P185" i="29"/>
  <c r="P184" i="29" s="1"/>
  <c r="O911" i="29"/>
  <c r="O910" i="29" s="1"/>
  <c r="F361" i="29"/>
  <c r="F360" i="29" s="1"/>
  <c r="M361" i="29"/>
  <c r="M360" i="29" s="1"/>
  <c r="E97" i="29"/>
  <c r="E96" i="29" s="1"/>
  <c r="M97" i="29"/>
  <c r="M96" i="29" s="1"/>
  <c r="P427" i="29"/>
  <c r="P426" i="29" s="1"/>
  <c r="K955" i="29"/>
  <c r="K954" i="29" s="1"/>
  <c r="E669" i="29"/>
  <c r="E668" i="29" s="1"/>
  <c r="O141" i="29"/>
  <c r="O140" i="29" s="1"/>
  <c r="J647" i="29"/>
  <c r="J646" i="29" s="1"/>
  <c r="N383" i="29"/>
  <c r="N382" i="29" s="1"/>
  <c r="N119" i="29"/>
  <c r="N118" i="29" s="1"/>
  <c r="F229" i="29"/>
  <c r="F228" i="29" s="1"/>
  <c r="G889" i="29"/>
  <c r="G888" i="29" s="1"/>
  <c r="O889" i="29"/>
  <c r="O888" i="29" s="1"/>
  <c r="L1021" i="29"/>
  <c r="L1020" i="29" s="1"/>
  <c r="N735" i="29"/>
  <c r="N734" i="29" s="1"/>
  <c r="L735" i="29"/>
  <c r="L734" i="29" s="1"/>
  <c r="O471" i="29"/>
  <c r="O470" i="29" s="1"/>
  <c r="L471" i="29"/>
  <c r="L470" i="29" s="1"/>
  <c r="K207" i="29"/>
  <c r="K206" i="29" s="1"/>
  <c r="L207" i="29"/>
  <c r="L206" i="29" s="1"/>
  <c r="N779" i="29"/>
  <c r="N778" i="29" s="1"/>
  <c r="L779" i="29"/>
  <c r="L778" i="29" s="1"/>
  <c r="L493" i="29"/>
  <c r="L492" i="29" s="1"/>
  <c r="J999" i="29"/>
  <c r="J998" i="29" s="1"/>
  <c r="L999" i="29"/>
  <c r="L998" i="29" s="1"/>
  <c r="L713" i="29"/>
  <c r="L712" i="29" s="1"/>
  <c r="G449" i="29"/>
  <c r="G448" i="29" s="1"/>
  <c r="L449" i="29"/>
  <c r="L448" i="29" s="1"/>
  <c r="G185" i="29"/>
  <c r="G184" i="29" s="1"/>
  <c r="L185" i="29"/>
  <c r="L184" i="29" s="1"/>
  <c r="L911" i="29"/>
  <c r="L910" i="29" s="1"/>
  <c r="F625" i="29"/>
  <c r="F624" i="29" s="1"/>
  <c r="L625" i="29"/>
  <c r="L624" i="29" s="1"/>
  <c r="L361" i="29"/>
  <c r="L360" i="29" s="1"/>
  <c r="F97" i="29"/>
  <c r="F96" i="29" s="1"/>
  <c r="L97" i="29"/>
  <c r="L96" i="29" s="1"/>
  <c r="L977" i="29"/>
  <c r="L976" i="29" s="1"/>
  <c r="K691" i="29"/>
  <c r="K690" i="29" s="1"/>
  <c r="L691" i="29"/>
  <c r="L690" i="29" s="1"/>
  <c r="L427" i="29"/>
  <c r="L426" i="29" s="1"/>
  <c r="M955" i="29"/>
  <c r="M954" i="29" s="1"/>
  <c r="L955" i="29"/>
  <c r="L954" i="29" s="1"/>
  <c r="L669" i="29"/>
  <c r="L668" i="29" s="1"/>
  <c r="L141" i="29"/>
  <c r="L140" i="29" s="1"/>
  <c r="O647" i="29"/>
  <c r="O646" i="29" s="1"/>
  <c r="L647" i="29"/>
  <c r="L646" i="29" s="1"/>
  <c r="L383" i="29"/>
  <c r="L382" i="29" s="1"/>
  <c r="G119" i="29"/>
  <c r="G118" i="29" s="1"/>
  <c r="L119" i="29"/>
  <c r="L118" i="29" s="1"/>
  <c r="P229" i="29"/>
  <c r="P228" i="29" s="1"/>
  <c r="L229" i="29"/>
  <c r="L228" i="29" s="1"/>
  <c r="F37" i="16"/>
  <c r="G37" i="16"/>
  <c r="H37" i="16"/>
  <c r="I37" i="16"/>
  <c r="J37" i="16"/>
  <c r="P37" i="16"/>
  <c r="K37" i="16"/>
  <c r="L37" i="16"/>
  <c r="M37" i="16"/>
  <c r="O37" i="16"/>
  <c r="N37" i="16"/>
  <c r="H14" i="17"/>
  <c r="H8" i="16"/>
  <c r="H18" i="16" l="1" a="1"/>
  <c r="H18" i="16" s="1"/>
  <c r="I8" i="16"/>
  <c r="H12" i="16" a="1"/>
  <c r="H12" i="16" s="1"/>
  <c r="H11" i="16" a="1"/>
  <c r="H11" i="16" s="1"/>
  <c r="H10" i="16" a="1"/>
  <c r="H10" i="16" s="1"/>
  <c r="I14" i="17"/>
  <c r="H18" i="17" a="1"/>
  <c r="H18" i="17" s="1"/>
  <c r="H19" i="17" a="1"/>
  <c r="H19" i="17" s="1"/>
  <c r="H21" i="17" a="1"/>
  <c r="H21" i="17" s="1"/>
  <c r="H22" i="17" a="1"/>
  <c r="H22" i="17" s="1"/>
  <c r="H30" i="17" a="1"/>
  <c r="H30" i="17" s="1"/>
  <c r="H32" i="17" a="1"/>
  <c r="H32" i="17" s="1"/>
  <c r="H16" i="17" a="1"/>
  <c r="H16" i="17" s="1"/>
  <c r="H17" i="17" a="1"/>
  <c r="H17" i="17" s="1"/>
  <c r="H23" i="17" a="1"/>
  <c r="H23" i="17" s="1"/>
  <c r="H27" i="17" a="1"/>
  <c r="H27" i="17" s="1"/>
  <c r="H31" i="17" a="1"/>
  <c r="H31" i="17" s="1"/>
  <c r="H37" i="17" a="1"/>
  <c r="H37" i="17" s="1"/>
  <c r="H24" i="17" a="1"/>
  <c r="H24" i="17" s="1"/>
  <c r="B29" i="17"/>
  <c r="I18" i="16" l="1" a="1"/>
  <c r="I18" i="16" s="1"/>
  <c r="J8" i="16"/>
  <c r="I12" i="16" a="1"/>
  <c r="I12" i="16" s="1"/>
  <c r="I10" i="16" a="1"/>
  <c r="I10" i="16" s="1"/>
  <c r="I11" i="16" a="1"/>
  <c r="I11" i="16" s="1"/>
  <c r="J14" i="17"/>
  <c r="I16" i="17" a="1"/>
  <c r="I16" i="17" s="1"/>
  <c r="I18" i="17" a="1"/>
  <c r="I18" i="17" s="1"/>
  <c r="I19" i="17" a="1"/>
  <c r="I19" i="17" s="1"/>
  <c r="I21" i="17" a="1"/>
  <c r="I21" i="17" s="1"/>
  <c r="I22" i="17" a="1"/>
  <c r="I22" i="17" s="1"/>
  <c r="I23" i="17" a="1"/>
  <c r="I23" i="17" s="1"/>
  <c r="I27" i="17" a="1"/>
  <c r="I27" i="17" s="1"/>
  <c r="I30" i="17" a="1"/>
  <c r="I30" i="17" s="1"/>
  <c r="I31" i="17" a="1"/>
  <c r="I31" i="17" s="1"/>
  <c r="I32" i="17" a="1"/>
  <c r="I32" i="17" s="1"/>
  <c r="I37" i="17" a="1"/>
  <c r="I37" i="17" s="1"/>
  <c r="I17" i="17" a="1"/>
  <c r="I17" i="17" s="1"/>
  <c r="I24" i="17" a="1"/>
  <c r="I24" i="17" s="1"/>
  <c r="B16" i="16"/>
  <c r="B26" i="17"/>
  <c r="J18" i="16" l="1" a="1"/>
  <c r="J18" i="16" s="1"/>
  <c r="K8" i="16"/>
  <c r="J12" i="16" a="1"/>
  <c r="J12" i="16" s="1"/>
  <c r="J10" i="16" a="1"/>
  <c r="J10" i="16" s="1"/>
  <c r="J11" i="16" a="1"/>
  <c r="J11" i="16" s="1"/>
  <c r="K14" i="17"/>
  <c r="J16" i="17" a="1"/>
  <c r="J16" i="17" s="1"/>
  <c r="J17" i="17" a="1"/>
  <c r="J17" i="17" s="1"/>
  <c r="J18" i="17" a="1"/>
  <c r="J18" i="17" s="1"/>
  <c r="J19" i="17" a="1"/>
  <c r="J19" i="17" s="1"/>
  <c r="J21" i="17" a="1"/>
  <c r="J21" i="17" s="1"/>
  <c r="J22" i="17" a="1"/>
  <c r="J22" i="17" s="1"/>
  <c r="J23" i="17" a="1"/>
  <c r="J23" i="17" s="1"/>
  <c r="J27" i="17" a="1"/>
  <c r="J27" i="17" s="1"/>
  <c r="J30" i="17" a="1"/>
  <c r="J30" i="17" s="1"/>
  <c r="J31" i="17" a="1"/>
  <c r="J31" i="17" s="1"/>
  <c r="J32" i="17" a="1"/>
  <c r="J32" i="17" s="1"/>
  <c r="J37" i="17" a="1"/>
  <c r="J37" i="17" s="1"/>
  <c r="J24" i="17" a="1"/>
  <c r="J24" i="17" s="1"/>
  <c r="K18" i="16" l="1" a="1"/>
  <c r="K18" i="16" s="1"/>
  <c r="L8" i="16"/>
  <c r="K12" i="16" a="1"/>
  <c r="K12" i="16" s="1"/>
  <c r="K11" i="16" a="1"/>
  <c r="K11" i="16" s="1"/>
  <c r="K10" i="16" a="1"/>
  <c r="K10" i="16" s="1"/>
  <c r="L14" i="17"/>
  <c r="K16" i="17" a="1"/>
  <c r="K16" i="17" s="1"/>
  <c r="K17" i="17" a="1"/>
  <c r="K17" i="17" s="1"/>
  <c r="K37" i="17" a="1"/>
  <c r="K37" i="17" s="1"/>
  <c r="K18" i="17" a="1"/>
  <c r="K18" i="17" s="1"/>
  <c r="K19" i="17" a="1"/>
  <c r="K19" i="17" s="1"/>
  <c r="K21" i="17" a="1"/>
  <c r="K21" i="17" s="1"/>
  <c r="K22" i="17" a="1"/>
  <c r="K22" i="17" s="1"/>
  <c r="K23" i="17" a="1"/>
  <c r="K23" i="17" s="1"/>
  <c r="K27" i="17" a="1"/>
  <c r="K27" i="17" s="1"/>
  <c r="K30" i="17" a="1"/>
  <c r="K30" i="17" s="1"/>
  <c r="K31" i="17" a="1"/>
  <c r="K31" i="17" s="1"/>
  <c r="K32" i="17" a="1"/>
  <c r="K32" i="17" s="1"/>
  <c r="K24" i="17" a="1"/>
  <c r="K24" i="17" s="1"/>
  <c r="L18" i="16" l="1" a="1"/>
  <c r="L18" i="16" s="1"/>
  <c r="M8" i="16"/>
  <c r="L12" i="16" a="1"/>
  <c r="L12" i="16" s="1"/>
  <c r="L10" i="16" a="1"/>
  <c r="L10" i="16" s="1"/>
  <c r="L11" i="16" a="1"/>
  <c r="L11" i="16" s="1"/>
  <c r="M14" i="17"/>
  <c r="L21" i="17" a="1"/>
  <c r="L21" i="17" s="1"/>
  <c r="L23" i="17" a="1"/>
  <c r="L23" i="17" s="1"/>
  <c r="L30" i="17" a="1"/>
  <c r="L30" i="17" s="1"/>
  <c r="L16" i="17" a="1"/>
  <c r="L16" i="17" s="1"/>
  <c r="L22" i="17" a="1"/>
  <c r="L22" i="17" s="1"/>
  <c r="L27" i="17" a="1"/>
  <c r="L27" i="17" s="1"/>
  <c r="L32" i="17" a="1"/>
  <c r="L32" i="17" s="1"/>
  <c r="L17" i="17" a="1"/>
  <c r="L17" i="17" s="1"/>
  <c r="L19" i="17" a="1"/>
  <c r="L19" i="17" s="1"/>
  <c r="L31" i="17" a="1"/>
  <c r="L31" i="17" s="1"/>
  <c r="L18" i="17" a="1"/>
  <c r="L18" i="17" s="1"/>
  <c r="L37" i="17" a="1"/>
  <c r="L37" i="17" s="1"/>
  <c r="L24" i="17" a="1"/>
  <c r="L24" i="17" s="1"/>
  <c r="M18" i="16" l="1" a="1"/>
  <c r="M18" i="16" s="1"/>
  <c r="N8" i="16"/>
  <c r="M12" i="16" a="1"/>
  <c r="M12" i="16" s="1"/>
  <c r="M10" i="16" a="1"/>
  <c r="M10" i="16" s="1"/>
  <c r="M11" i="16" a="1"/>
  <c r="M11" i="16" s="1"/>
  <c r="N14" i="17"/>
  <c r="M21" i="17" a="1"/>
  <c r="M21" i="17" s="1"/>
  <c r="M24" i="17" a="1"/>
  <c r="M24" i="17" s="1"/>
  <c r="M31" i="17" a="1"/>
  <c r="M31" i="17" s="1"/>
  <c r="M16" i="17" a="1"/>
  <c r="M16" i="17" s="1"/>
  <c r="M37" i="17" a="1"/>
  <c r="M37" i="17" s="1"/>
  <c r="M19" i="17" a="1"/>
  <c r="M19" i="17" s="1"/>
  <c r="M23" i="17" a="1"/>
  <c r="M23" i="17" s="1"/>
  <c r="M32" i="17" a="1"/>
  <c r="M32" i="17" s="1"/>
  <c r="M18" i="17" a="1"/>
  <c r="M18" i="17" s="1"/>
  <c r="M27" i="17" a="1"/>
  <c r="M27" i="17" s="1"/>
  <c r="M22" i="17" a="1"/>
  <c r="M22" i="17" s="1"/>
  <c r="M30" i="17" a="1"/>
  <c r="M30" i="17" s="1"/>
  <c r="M17" i="17" a="1"/>
  <c r="M17" i="17" s="1"/>
  <c r="N18" i="16" l="1" a="1"/>
  <c r="N18" i="16" s="1"/>
  <c r="O8" i="16"/>
  <c r="N12" i="16" a="1"/>
  <c r="N12" i="16" s="1"/>
  <c r="N11" i="16" a="1"/>
  <c r="N11" i="16" s="1"/>
  <c r="N10" i="16" a="1"/>
  <c r="N10" i="16" s="1"/>
  <c r="O14" i="17"/>
  <c r="N18" i="17" a="1"/>
  <c r="N18" i="17" s="1"/>
  <c r="N21" i="17" a="1"/>
  <c r="N21" i="17" s="1"/>
  <c r="N24" i="17" a="1"/>
  <c r="N24" i="17" s="1"/>
  <c r="N27" i="17" a="1"/>
  <c r="N27" i="17" s="1"/>
  <c r="N30" i="17" a="1"/>
  <c r="N30" i="17" s="1"/>
  <c r="N32" i="17" a="1"/>
  <c r="N32" i="17" s="1"/>
  <c r="N17" i="17" a="1"/>
  <c r="N17" i="17" s="1"/>
  <c r="N19" i="17" a="1"/>
  <c r="N19" i="17" s="1"/>
  <c r="N31" i="17" a="1"/>
  <c r="N31" i="17" s="1"/>
  <c r="N16" i="17" a="1"/>
  <c r="N16" i="17" s="1"/>
  <c r="N37" i="17" a="1"/>
  <c r="N37" i="17" s="1"/>
  <c r="N22" i="17" a="1"/>
  <c r="N22" i="17" s="1"/>
  <c r="N23" i="17" a="1"/>
  <c r="N23" i="17" s="1"/>
  <c r="O18" i="16" l="1" a="1"/>
  <c r="O18" i="16" s="1"/>
  <c r="P8" i="16"/>
  <c r="O12" i="16" a="1"/>
  <c r="O12" i="16" s="1"/>
  <c r="O46" i="16" s="1"/>
  <c r="O11" i="16" a="1"/>
  <c r="O11" i="16" s="1"/>
  <c r="O45" i="16" s="1"/>
  <c r="O10" i="16" a="1"/>
  <c r="O10" i="16" s="1"/>
  <c r="O47" i="16"/>
  <c r="O44" i="16"/>
  <c r="P14" i="17"/>
  <c r="O37" i="17" a="1"/>
  <c r="O37" i="17" s="1"/>
  <c r="O17" i="17" a="1"/>
  <c r="O17" i="17" s="1"/>
  <c r="O18" i="17" a="1"/>
  <c r="O18" i="17" s="1"/>
  <c r="O21" i="17" a="1"/>
  <c r="O21" i="17" s="1"/>
  <c r="O27" i="17" a="1"/>
  <c r="O27" i="17" s="1"/>
  <c r="O30" i="17" a="1"/>
  <c r="O30" i="17" s="1"/>
  <c r="O32" i="17" a="1"/>
  <c r="O32" i="17" s="1"/>
  <c r="O23" i="17" a="1"/>
  <c r="O23" i="17" s="1"/>
  <c r="O31" i="17" a="1"/>
  <c r="O31" i="17" s="1"/>
  <c r="O19" i="17" a="1"/>
  <c r="O19" i="17" s="1"/>
  <c r="O24" i="17" a="1"/>
  <c r="O24" i="17" s="1"/>
  <c r="O16" i="17" a="1"/>
  <c r="O16" i="17" s="1"/>
  <c r="O22" i="17" a="1"/>
  <c r="O22" i="17" s="1"/>
  <c r="P18" i="16" l="1" a="1"/>
  <c r="P18" i="16" s="1"/>
  <c r="P12" i="16" a="1"/>
  <c r="P12" i="16" s="1"/>
  <c r="P46" i="16" s="1"/>
  <c r="P10" i="16" a="1"/>
  <c r="P10" i="16" s="1"/>
  <c r="P11" i="16" a="1"/>
  <c r="P11" i="16" s="1"/>
  <c r="P45" i="16" s="1"/>
  <c r="P47" i="16"/>
  <c r="P44" i="16"/>
  <c r="P16" i="17" a="1"/>
  <c r="P16" i="17" s="1"/>
  <c r="P17" i="17" a="1"/>
  <c r="P17" i="17" s="1"/>
  <c r="P18" i="17" a="1"/>
  <c r="P18" i="17" s="1"/>
  <c r="P21" i="17" a="1"/>
  <c r="P21" i="17" s="1"/>
  <c r="P24" i="17" a="1"/>
  <c r="P24" i="17" s="1"/>
  <c r="P31" i="17" a="1"/>
  <c r="P31" i="17" s="1"/>
  <c r="P37" i="17" a="1"/>
  <c r="P37" i="17" s="1"/>
  <c r="P19" i="17" a="1"/>
  <c r="P19" i="17" s="1"/>
  <c r="P22" i="17" a="1"/>
  <c r="P22" i="17" s="1"/>
  <c r="P27" i="17" a="1"/>
  <c r="P27" i="17" s="1"/>
  <c r="P32" i="17" a="1"/>
  <c r="P32" i="17" s="1"/>
  <c r="P23" i="17" a="1"/>
  <c r="P23" i="17" s="1"/>
  <c r="P30" i="17" a="1"/>
  <c r="P30" i="1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<sst xmlns="http://schemas.openxmlformats.org/spreadsheetml/2006/main" count="4991" uniqueCount="271">
  <si>
    <t>Lindisfarne</t>
  </si>
  <si>
    <t>Summer</t>
  </si>
  <si>
    <t>Mornington</t>
  </si>
  <si>
    <t>Chapel Street</t>
  </si>
  <si>
    <t>Creek Road</t>
  </si>
  <si>
    <t>North Hobart</t>
  </si>
  <si>
    <t>Risdon 33kV</t>
  </si>
  <si>
    <t>Kingston 11kV</t>
  </si>
  <si>
    <t>Kingston 33kV</t>
  </si>
  <si>
    <t>Rokeby</t>
  </si>
  <si>
    <t>Zs-Summerleas</t>
  </si>
  <si>
    <t>Zs-Bellerive</t>
  </si>
  <si>
    <t>Zs-Howrah</t>
  </si>
  <si>
    <t>Zs-Geilston Bay</t>
  </si>
  <si>
    <t>Zs-Claremont</t>
  </si>
  <si>
    <t>Zs-Derwent Park</t>
  </si>
  <si>
    <t>Zs-East Hobart</t>
  </si>
  <si>
    <t>Zs-New Town</t>
  </si>
  <si>
    <t>Zs-Sandy Bay</t>
  </si>
  <si>
    <t>Zs-West Hobart</t>
  </si>
  <si>
    <t>Zs-Rosny Park</t>
  </si>
  <si>
    <t>18131A</t>
  </si>
  <si>
    <t>18131B</t>
  </si>
  <si>
    <t>18132A</t>
  </si>
  <si>
    <t>18132B</t>
  </si>
  <si>
    <t>18133A</t>
  </si>
  <si>
    <t>18133B</t>
  </si>
  <si>
    <t>18134A</t>
  </si>
  <si>
    <t>18134B</t>
  </si>
  <si>
    <t>18135A</t>
  </si>
  <si>
    <t>18135B</t>
  </si>
  <si>
    <t>18136A</t>
  </si>
  <si>
    <t>18136B</t>
  </si>
  <si>
    <t>18141A</t>
  </si>
  <si>
    <t>18141B</t>
  </si>
  <si>
    <t>18142A</t>
  </si>
  <si>
    <t>18142B</t>
  </si>
  <si>
    <t>18143A</t>
  </si>
  <si>
    <t>18143B</t>
  </si>
  <si>
    <t>18144A</t>
  </si>
  <si>
    <t>18144B</t>
  </si>
  <si>
    <t>18145A</t>
  </si>
  <si>
    <t>18145B</t>
  </si>
  <si>
    <t>18146A</t>
  </si>
  <si>
    <t>18146B</t>
  </si>
  <si>
    <t>Waddamana</t>
  </si>
  <si>
    <t>Derwent Bridge</t>
  </si>
  <si>
    <t>Bridgewater</t>
  </si>
  <si>
    <t>Meadowbank</t>
  </si>
  <si>
    <t>New Norfolk</t>
  </si>
  <si>
    <t>Zs-Gretna</t>
  </si>
  <si>
    <t>Avoca</t>
  </si>
  <si>
    <t>Palmerston</t>
  </si>
  <si>
    <t>Triabunna (RT)</t>
  </si>
  <si>
    <t>Devonport</t>
  </si>
  <si>
    <t>Railton</t>
  </si>
  <si>
    <t>Ulverstone</t>
  </si>
  <si>
    <t>Wesley Vale</t>
  </si>
  <si>
    <t>Derby</t>
  </si>
  <si>
    <t>Scottsdale</t>
  </si>
  <si>
    <t>Port Latta (RT)</t>
  </si>
  <si>
    <t>Smithton</t>
  </si>
  <si>
    <t>Kermandie</t>
  </si>
  <si>
    <t>Knights Road</t>
  </si>
  <si>
    <t>Electrona</t>
  </si>
  <si>
    <t>Huon River</t>
  </si>
  <si>
    <t>George Town</t>
  </si>
  <si>
    <t>Hadspen</t>
  </si>
  <si>
    <t>Mowbray</t>
  </si>
  <si>
    <t>Norwood</t>
  </si>
  <si>
    <t>Trevallyn</t>
  </si>
  <si>
    <t>St Leonards</t>
  </si>
  <si>
    <t>Newton (Henty Goldmine)</t>
  </si>
  <si>
    <t>Queenstown</t>
  </si>
  <si>
    <t>Rosebery 44kV</t>
  </si>
  <si>
    <t>Rosebery 22kV</t>
  </si>
  <si>
    <t>Zs-Trial Harbour</t>
  </si>
  <si>
    <t>Savage River DL</t>
  </si>
  <si>
    <t>Tungatinah</t>
  </si>
  <si>
    <t>Gordon</t>
  </si>
  <si>
    <t>Wayatinah</t>
  </si>
  <si>
    <t>Sorell</t>
  </si>
  <si>
    <t>Zs-Richmond</t>
  </si>
  <si>
    <t>Arthurs Lake (DL)</t>
  </si>
  <si>
    <t>St Marys</t>
  </si>
  <si>
    <t>Burnie</t>
  </si>
  <si>
    <t>Emu Bay (RT)</t>
  </si>
  <si>
    <t>Winter</t>
  </si>
  <si>
    <t>Sheffield</t>
  </si>
  <si>
    <t>Load transfer point</t>
  </si>
  <si>
    <t>Substation</t>
  </si>
  <si>
    <t>Planning area</t>
  </si>
  <si>
    <t>Supplying</t>
  </si>
  <si>
    <t>Voltage</t>
  </si>
  <si>
    <t>Number of transformers</t>
  </si>
  <si>
    <t>Peaking season</t>
  </si>
  <si>
    <t xml:space="preserve">Total </t>
  </si>
  <si>
    <t>Firm delivery</t>
  </si>
  <si>
    <t>Short-term firm delivery</t>
  </si>
  <si>
    <t>Maximum demand (MW)</t>
  </si>
  <si>
    <t>Reactive power (coincident) (MVAr)</t>
  </si>
  <si>
    <t>Maximum demand (MVA)</t>
  </si>
  <si>
    <t>Sub-transmission lines</t>
  </si>
  <si>
    <t>Power factor (coincident)</t>
  </si>
  <si>
    <t>Emu Bay</t>
  </si>
  <si>
    <t>Hours exceeding</t>
  </si>
  <si>
    <t>95% of maximum demand</t>
  </si>
  <si>
    <t>Regional diversity factor</t>
  </si>
  <si>
    <t>Embedded generation capacity (MVA)</t>
  </si>
  <si>
    <t>Units less than 100 kVA</t>
  </si>
  <si>
    <t>Units greater than 100 kVA</t>
  </si>
  <si>
    <t>Risdon</t>
  </si>
  <si>
    <t>Triabunna</t>
  </si>
  <si>
    <t>Port Latta</t>
  </si>
  <si>
    <t>Derwent Park</t>
  </si>
  <si>
    <t>Kingston</t>
  </si>
  <si>
    <t>East Hobart</t>
  </si>
  <si>
    <t>Arthurs Lake</t>
  </si>
  <si>
    <t>Bellerive</t>
  </si>
  <si>
    <t>Total (winter)</t>
  </si>
  <si>
    <t>Firm delivery (winter)</t>
  </si>
  <si>
    <t>Geilston Bay</t>
  </si>
  <si>
    <t>Total (summer)</t>
  </si>
  <si>
    <t>Firm delivery (summer)</t>
  </si>
  <si>
    <t>Transmission-distribution connection point:</t>
  </si>
  <si>
    <t>Forecast</t>
  </si>
  <si>
    <t>Parameter</t>
  </si>
  <si>
    <t>Substation capacity
(winter and summer) (MVA)</t>
  </si>
  <si>
    <t>Maximum demand forecast</t>
  </si>
  <si>
    <t>Load transfer
capacity (MVA)</t>
  </si>
  <si>
    <t>Load transfer capacity (MVA)1</t>
  </si>
  <si>
    <t>Load transfer capacity (MVA)2</t>
  </si>
  <si>
    <t>Load transfer capacity (MVA)3</t>
  </si>
  <si>
    <t>Load transfer capacity (MVA)4</t>
  </si>
  <si>
    <t>Load transfer capacity (MVA)5</t>
  </si>
  <si>
    <t>Embedded generation forecast capacity (MVA)</t>
  </si>
  <si>
    <t>Notes</t>
  </si>
  <si>
    <t>Zone substation:</t>
  </si>
  <si>
    <t>Sub-transmission line capacity (MVA)</t>
  </si>
  <si>
    <t>Feeder</t>
  </si>
  <si>
    <t>Cambridge Zone</t>
  </si>
  <si>
    <t>Howrah Zone</t>
  </si>
  <si>
    <t>Savage River</t>
  </si>
  <si>
    <t>Tx-Dx connection points</t>
  </si>
  <si>
    <t>Zone subs &amp; sub-trans lines</t>
  </si>
  <si>
    <t>Distribution line max. demand</t>
  </si>
  <si>
    <t>The methodology and assumptions used in developing the distribution line maximum demand forecasts are detailed in Appendix A.3.2 of this APR.</t>
  </si>
  <si>
    <t>2023 (Actuals)</t>
  </si>
  <si>
    <t>2023 (Actual)</t>
  </si>
  <si>
    <r>
      <rPr>
        <b/>
        <sz val="11"/>
        <color theme="0"/>
        <rFont val="Aptos Narrow"/>
        <family val="2"/>
        <scheme val="minor"/>
      </rPr>
      <t>Substation and sub-transmission line capacity</t>
    </r>
    <r>
      <rPr>
        <sz val="11"/>
        <color theme="0"/>
        <rFont val="Aptos Narrow"/>
        <family val="2"/>
        <scheme val="minor"/>
      </rPr>
      <t xml:space="preserve"> - The substation (total or firm) capacity is generally the capacity of the supply transformers, however may be limited by substation terminal equipment. Generally, for transmission substations the short-term rating is the four-hour rating of the transformers. For zone substation supply transformers and sub-transmission lines we apply generic short-term overload capabilities of 30% and 20%, respectively.
</t>
    </r>
    <r>
      <rPr>
        <b/>
        <sz val="11"/>
        <color theme="0"/>
        <rFont val="Aptos Narrow"/>
        <family val="2"/>
        <scheme val="minor"/>
      </rPr>
      <t>Maximum demand forecast</t>
    </r>
    <r>
      <rPr>
        <sz val="11"/>
        <color theme="0"/>
        <rFont val="Aptos Narrow"/>
        <family val="2"/>
        <scheme val="minor"/>
      </rPr>
      <t xml:space="preserve"> - The methodology and assumptions used in developing the forecasts is presented in Appendix A.3.2 of this APR. We do not forecast reactive power and power factor values - our forecast model uses the actual value from the preceeding year. As all zone substations are radially supplied, the zone substation maximum demand forecasts also apply to the sub-transmission lines supplying them.
</t>
    </r>
    <r>
      <rPr>
        <b/>
        <sz val="11"/>
        <color theme="0"/>
        <rFont val="Aptos Narrow"/>
        <family val="2"/>
        <scheme val="minor"/>
      </rPr>
      <t>Hours exceeding</t>
    </r>
    <r>
      <rPr>
        <sz val="11"/>
        <color theme="0"/>
        <rFont val="Aptos Narrow"/>
        <family val="2"/>
        <scheme val="minor"/>
      </rPr>
      <t xml:space="preserve"> - We forecast future load profiles by taking the preceeding year's load profile and growing it by the ratio of the forecast maximum demand of that profile to the recorded maximum demand of that profile. That is, if the maximum demand is forecast to grow at 1.1%pa, the energy is multiplied by 1.1%pa also. As all points on the load profile are forecast to grow at the same rate, the value of hours exceeding 95% of peak load will not grow over the forecast period (as that value also grows at the maximum demand growth rate).
</t>
    </r>
    <r>
      <rPr>
        <b/>
        <sz val="11"/>
        <color theme="0"/>
        <rFont val="Aptos Narrow"/>
        <family val="2"/>
        <scheme val="minor"/>
      </rPr>
      <t>Load transfer capacity</t>
    </r>
    <r>
      <rPr>
        <sz val="11"/>
        <color theme="0"/>
        <rFont val="Aptos Narrow"/>
        <family val="2"/>
        <scheme val="minor"/>
      </rPr>
      <t xml:space="preserve"> - The load transfer capacities show the capability of the distribution network for the load transer. They do not taken in account the capability of loading beyond the continuous rating of the supply transformer(s) at any given site and do not indicate long term period transfers but for periods of about one day. The analysis uses (in some cases) data from 2009, winter peak loadings, operational knowledge of past successful transfers, and medium-voltage limits (~6 per cent) tolerances. We do not currently forecast load transfer capacities unless for a specific study.
</t>
    </r>
    <r>
      <rPr>
        <b/>
        <sz val="11"/>
        <color theme="0"/>
        <rFont val="Aptos Narrow"/>
        <family val="2"/>
        <scheme val="minor"/>
      </rPr>
      <t>Embedded generation capacity</t>
    </r>
    <r>
      <rPr>
        <sz val="11"/>
        <color theme="0"/>
        <rFont val="Aptos Narrow"/>
        <family val="2"/>
        <scheme val="minor"/>
      </rPr>
      <t xml:space="preserve"> - The values provided are for known existing embedded generation. We do not currently forecast embedded generation capacity at connection point, sub-transmission or zone substation level. Individual embedded generating units over 0.5 MW are detailed in Appendix C of this APR.</t>
    </r>
  </si>
  <si>
    <t>This Annual Planning Report (APR) has been prepared and published by Tasmanian Networks Pty Ltd (TasNetworks) solely for the purposes of TasNetworks’ compliance with regulatory obligations, including sections 5.12.2 and 5.13.2 of the National Electricity Rules and our transmission licence.
The APR sets out network planning proposals, scenarios and forecasts as at the date of publication, which may change at any time or not eventuate. It has been prepared in good faith, including information and assumptions provided by third parties without further verification. It may not contain all information on the subject matter. Nothing in this APR should be taken as a recommendation in respect of any possible investment. Anyone considering using the information contained in this document should independently verify the currency, reliability, accuracy and completeness of the information.
Accordingly, reliance should not be placed on the information contained in this document and TasNetworks makes no representation or warranty as to the reliability, accuracy or completeness of the information, or its suitability for any purpose other than the purpose for which it has been prepared. To the maximum extent permitted by law, TasNetworks, its employees, agents and consultants will have no liability for any loss or damage arising out of, or in connection with, the statements, opinions or other information in this document (including liability by reason of negligence or negligent misstatement).</t>
  </si>
  <si>
    <t>Actuals</t>
  </si>
  <si>
    <t>Power Factor</t>
  </si>
  <si>
    <t>Diversity Factor</t>
  </si>
  <si>
    <t>Substation Load profile data</t>
  </si>
  <si>
    <t>Winter percentage change</t>
  </si>
  <si>
    <t>Season</t>
  </si>
  <si>
    <t>Hours exceeding 95% maximum demand</t>
  </si>
  <si>
    <t>Hours</t>
  </si>
  <si>
    <t>Substation firm delivery</t>
  </si>
  <si>
    <t>Firm</t>
  </si>
  <si>
    <t>Short-term firm</t>
  </si>
  <si>
    <t>continuous rating</t>
  </si>
  <si>
    <t>short-term rating</t>
  </si>
  <si>
    <t>Hours exceeding firm capacity</t>
  </si>
  <si>
    <t>Load transfer capacity</t>
  </si>
  <si>
    <t>MVA</t>
  </si>
  <si>
    <t>Wayatinah Zone</t>
  </si>
  <si>
    <t>TRANSMISSION - DISTRIBUTION</t>
  </si>
  <si>
    <t>2024 (Actuals)</t>
  </si>
  <si>
    <t>ZONE</t>
  </si>
  <si>
    <t xml:space="preserve">Substation capacity (winter and summer) (MVA) Total </t>
  </si>
  <si>
    <t>Substation capacity (winter and summer) (MVA) Firm delivery</t>
  </si>
  <si>
    <t>Substation capacity (winter and summer) (MVA) Short-term firm delivery</t>
  </si>
  <si>
    <t>Maximum demand (peak season) (MW)</t>
  </si>
  <si>
    <t>Maximum demand (peak season) Reactive power (coincident) (MVAr)</t>
  </si>
  <si>
    <t>Maximum demand (peak season)  (MVA)</t>
  </si>
  <si>
    <t>Maximum demand (peak season) Power factor (coincident)</t>
  </si>
  <si>
    <t>Maximum demand (non-peak season) (MW)</t>
  </si>
  <si>
    <t>Maximum demand (non-peak season) Reactive power (coincident) (MVAr)</t>
  </si>
  <si>
    <t>Maximum demand (non-peak season)  (MVA)</t>
  </si>
  <si>
    <t>Hours exceeding 95% of maximum demand</t>
  </si>
  <si>
    <t>Hours exceeding Firm capacity (continuous rating)</t>
  </si>
  <si>
    <t>Hours exceeding Firm capacity (short-term rating)</t>
  </si>
  <si>
    <t>Embedded generation capacity (MVA) Units less than 100 kVA</t>
  </si>
  <si>
    <t>Embedded generation capacity (MVA) Units greater than 100 kVA</t>
  </si>
  <si>
    <t>Regional Diversity Factor (Summer)</t>
  </si>
  <si>
    <t>Regional Diversity Factor (Winter)</t>
  </si>
  <si>
    <t>Kingston kV</t>
  </si>
  <si>
    <t>Risdon kV</t>
  </si>
  <si>
    <t>Rosebery kV</t>
  </si>
  <si>
    <t>Waddmana</t>
  </si>
  <si>
    <t>Total (MVA)</t>
  </si>
  <si>
    <t>Substation Total Capacity</t>
  </si>
  <si>
    <t>Zs-Cambridge</t>
  </si>
  <si>
    <t xml:space="preserve">Substation capacity (winter and summer) (MVA)Total </t>
  </si>
  <si>
    <t>General info</t>
  </si>
  <si>
    <t>Central</t>
  </si>
  <si>
    <t>Distribution lines</t>
  </si>
  <si>
    <t>110/6.6 kV</t>
  </si>
  <si>
    <t>Eastern</t>
  </si>
  <si>
    <t>110/22 kV</t>
  </si>
  <si>
    <t>Greater Hobart</t>
  </si>
  <si>
    <t>110/11 kV</t>
  </si>
  <si>
    <t>North West</t>
  </si>
  <si>
    <t>110/33 kV</t>
  </si>
  <si>
    <t>Northern</t>
  </si>
  <si>
    <t>Kingston-South</t>
  </si>
  <si>
    <t>110/11 kV</t>
  </si>
  <si>
    <t>West Cost</t>
  </si>
  <si>
    <t>Distribution lines and transmission-connected customer</t>
  </si>
  <si>
    <t>West Coast</t>
  </si>
  <si>
    <t>44/22 kV</t>
  </si>
  <si>
    <t>110/44 kV</t>
  </si>
  <si>
    <t>110/22 kV</t>
  </si>
  <si>
    <t>Substation capacity (winter and summer) (MVA)Short-term firm delivery</t>
  </si>
  <si>
    <t>Sub-transmission lines capacityTotal (winter)</t>
  </si>
  <si>
    <t>Sub-transmission lines capacityFirm delivery (winter)</t>
  </si>
  <si>
    <t>Sub-transmission lines capacityTotal (summer)</t>
  </si>
  <si>
    <t>Sub-transmission lines capacityFirm delivery (summer)</t>
  </si>
  <si>
    <t>Maximum demand forecast(peak season)Maximum demand (MVA)</t>
  </si>
  <si>
    <t>Maximum demand forecast(peak season)Power factor (coincident)</t>
  </si>
  <si>
    <t>Maximum demand forecast(non-peak season)Maximum demand (MVA)</t>
  </si>
  <si>
    <t>Maximum demand forecast(non-peak season)Power factor (coincident)</t>
  </si>
  <si>
    <t>Hours exceeding95% of maximum demand</t>
  </si>
  <si>
    <t>Embedded generation capacity (MVA)Units less than 100 kVA</t>
  </si>
  <si>
    <t>Embedded generation capacity (MVA)Units greater than 100 kVA</t>
  </si>
  <si>
    <t>Substation capacity (winter and summer) (MVA)Firm delivery</t>
  </si>
  <si>
    <t>Zone</t>
  </si>
  <si>
    <t>Summer firm</t>
  </si>
  <si>
    <t>Winter firm</t>
  </si>
  <si>
    <t xml:space="preserve">110/22 kV </t>
  </si>
  <si>
    <t>33/11 kV</t>
  </si>
  <si>
    <t>44/22 kV</t>
  </si>
  <si>
    <t>2024 (Actual)</t>
  </si>
  <si>
    <t>Gretna</t>
  </si>
  <si>
    <t>NA</t>
  </si>
  <si>
    <t>NewNorfolk</t>
  </si>
  <si>
    <t>Richmond</t>
  </si>
  <si>
    <t>Subtransmission lines</t>
  </si>
  <si>
    <t>Source Substation</t>
  </si>
  <si>
    <t>TasNetworks – Annual Planning Report 2025 – Supplementary Information</t>
  </si>
  <si>
    <t>This information contained in this file forms part of TasNetworks Annual Planning Report 2025.</t>
  </si>
  <si>
    <t>Feeder DER forecast</t>
  </si>
  <si>
    <t>xxc</t>
  </si>
  <si>
    <t>Embedded Generation</t>
  </si>
  <si>
    <t xml:space="preserve"> DER generation contribution (MW)</t>
  </si>
  <si>
    <t xml:space="preserve">Embedded generation capacity </t>
  </si>
  <si>
    <t>DER Capacity (MW)</t>
  </si>
  <si>
    <t>Newton</t>
  </si>
  <si>
    <t>&lt;100kVA</t>
  </si>
  <si>
    <t>&gt;100kVA</t>
  </si>
  <si>
    <t>Embedded Generation (MVA)</t>
  </si>
  <si>
    <t>Proposed retirement/ replacement of East Hobart 33 kV sub-transmission cable (2027)</t>
  </si>
  <si>
    <t>Proposed retirement/ replacement of Claremont 33 kV sub-transmission cable (2030)</t>
  </si>
  <si>
    <t>Proposed retirement/ replacement of Newtown 33 kV sub-transmission cable (2031)</t>
  </si>
  <si>
    <t>Proposed retirement/ replacement of Sandy Bay 33 kV sub-transmission cable (2032)</t>
  </si>
  <si>
    <t>Proposed retirement/ replacement of Derwent Park Substation supply transformers (2030)</t>
  </si>
  <si>
    <t>1) Proposed retirement/ replacement of Lindisfarne-Bellerive 33 kV sub-transmission cable (2032). 2) Proposed retirement/ replacement of Bellerive Substation supply transformers (2301)</t>
  </si>
  <si>
    <t>Proposed retirement/ replacement of Geilston Bay Substation supply transformers (2033)</t>
  </si>
  <si>
    <t>Proposed retirement/ replacement of network transformer T1 (2027)</t>
  </si>
  <si>
    <t>Proposed retirement/ replacement of Waddamana supply transformer (2030)</t>
  </si>
  <si>
    <t>Proposed retirement/ replacement of Rosebery supply transformers and associated asset replacement (2028)</t>
  </si>
  <si>
    <t>Proposed retirement/ replacement of Savage River Substation supply transformers (2032)</t>
  </si>
  <si>
    <t>Proposed retirement/ replacement of Burnie Substation supply transformers (2033)</t>
  </si>
  <si>
    <t>Proposed retirement/ replacement of Wesley Vale supply transformers (2033)</t>
  </si>
  <si>
    <t>Proposed retirement/ replacement of Kingston Substation 110 kV circuit breakers (2033)</t>
  </si>
  <si>
    <t>Proposed retirement/ replacement of Knights Road Substation 11 kV switchgear (2032)</t>
  </si>
  <si>
    <t>Notes (see chapter 4.9 of the APR)</t>
  </si>
  <si>
    <t>Updated 27 October 2025</t>
  </si>
  <si>
    <t>Maximum demand (Summer) Power factor (coincident)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</si>
</sst>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quot;Load forecast&quot;\ \(General\)"/>
  </numFmts>
  <fonts count="21"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rgb="FF9C5700"/>
      <name val="Aptos Narrow"/>
      <family val="2"/>
      <scheme val="minor"/>
    </font>
    <font>
      <b/>
      <sz val="11"/>
      <color theme="0"/>
      <name val="Aptos Narrow"/>
      <family val="2"/>
      <scheme val="minor"/>
    </font>
    <font>
      <sz val="11"/>
      <color theme="0"/>
      <name val="Aptos Narrow"/>
      <family val="2"/>
      <scheme val="minor"/>
    </font>
    <font>
      <sz val="11"/>
      <name val="Aptos Narrow"/>
      <family val="2"/>
      <scheme val="minor"/>
    </font>
    <font>
      <sz val="8"/>
      <name val="Aptos Narrow"/>
      <family val="2"/>
      <scheme val="minor"/>
    </font>
    <font>
      <b/>
      <i/>
      <sz val="11"/>
      <color rgb="FF4F81BD"/>
      <name val="Aptos Narrow"/>
      <family val="2"/>
      <scheme val="minor"/>
    </font>
    <font>
      <i/>
      <sz val="11"/>
      <color theme="0"/>
      <name val="Aptos Narrow"/>
      <family val="2"/>
      <scheme val="minor"/>
    </font>
    <font>
      <sz val="8"/>
      <color theme="0"/>
      <name val="Aptos Narrow"/>
      <family val="2"/>
      <scheme val="minor"/>
    </font>
    <font>
      <sz val="8"/>
      <color theme="1"/>
      <name val="Aptos Narrow"/>
      <family val="2"/>
      <scheme val="minor"/>
    </font>
    <font>
      <b/>
      <sz val="8"/>
      <color theme="1"/>
      <name val="Aptos Narrow"/>
      <family val="2"/>
      <scheme val="minor"/>
    </font>
    <font>
      <b/>
      <sz val="11"/>
      <name val="Aptos Narrow"/>
      <family val="2"/>
      <scheme val="minor"/>
    </font>
    <font>
      <sz val="11"/>
      <color theme="6"/>
      <name val="Aptos Narrow"/>
      <family val="2"/>
      <scheme val="minor"/>
    </font>
    <font>
      <b/>
      <sz val="11"/>
      <color rgb="FFFFFFFF"/>
      <name val="Aptos Narrow"/>
      <family val="2"/>
    </font>
    <font>
      <sz val="11"/>
      <color rgb="FFFFFFFF"/>
      <name val="Aptos Narrow"/>
      <family val="2"/>
    </font>
    <font>
      <sz val="11"/>
      <color theme="1"/>
      <name val="Aptos Narrow"/>
      <family val="2"/>
    </font>
    <font>
      <b/>
      <sz val="11"/>
      <color theme="0"/>
      <name val="Aptos Narrow"/>
      <family val="2"/>
    </font>
    <font>
      <sz val="11"/>
      <name val="Aptos Narrow"/>
      <family val="2"/>
    </font>
    <font>
      <sz val="12"/>
      <color theme="0"/>
      <name val="Aptos Narrow"/>
      <family val="2"/>
      <scheme val="minor"/>
    </font>
  </fonts>
  <fills count="15">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404041"/>
        <bgColor indexed="64"/>
      </patternFill>
    </fill>
    <fill>
      <patternFill patternType="solid">
        <fgColor rgb="FF929497"/>
        <bgColor indexed="64"/>
      </patternFill>
    </fill>
    <fill>
      <patternFill patternType="solid">
        <fgColor rgb="FF404041"/>
        <bgColor rgb="FF000000"/>
      </patternFill>
    </fill>
    <fill>
      <patternFill patternType="solid">
        <fgColor rgb="FF929497"/>
        <bgColor rgb="FF000000"/>
      </patternFill>
    </fill>
    <fill>
      <patternFill patternType="solid">
        <fgColor rgb="FF00ADEE"/>
        <bgColor indexed="64"/>
      </patternFill>
    </fill>
    <fill>
      <patternFill patternType="solid">
        <fgColor rgb="FFEB008B"/>
        <bgColor indexed="64"/>
      </patternFill>
    </fill>
    <fill>
      <patternFill patternType="solid">
        <fgColor rgb="FF000000"/>
        <bgColor rgb="FF000000"/>
      </patternFill>
    </fill>
    <fill>
      <patternFill patternType="solid">
        <fgColor rgb="FFC3D941"/>
        <bgColor indexed="64"/>
      </patternFill>
    </fill>
    <fill>
      <patternFill patternType="solid">
        <fgColor theme="4"/>
      </patternFill>
    </fill>
    <fill>
      <patternFill patternType="solid">
        <fgColor theme="1" tint="0.34998626667073579"/>
        <bgColor indexed="64"/>
      </patternFill>
    </fill>
    <fill>
      <patternFill patternType="solid">
        <fgColor theme="2" tint="-9.9978637043366805E-2"/>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indexed="64"/>
      </right>
      <top/>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style="thin">
        <color theme="0"/>
      </top>
      <bottom/>
      <diagonal/>
    </border>
    <border>
      <left/>
      <right style="thin">
        <color theme="0"/>
      </right>
      <top/>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indexed="64"/>
      </bottom>
      <diagonal/>
    </border>
    <border>
      <left style="thin">
        <color indexed="64"/>
      </left>
      <right/>
      <top/>
      <bottom/>
      <diagonal/>
    </border>
    <border>
      <left/>
      <right/>
      <top/>
      <bottom style="medium">
        <color indexed="64"/>
      </bottom>
      <diagonal/>
    </border>
    <border>
      <left style="thin">
        <color rgb="FFFFFFFF"/>
      </left>
      <right style="thin">
        <color rgb="FFFFFFFF"/>
      </right>
      <top style="thin">
        <color rgb="FFFFFFFF"/>
      </top>
      <bottom/>
      <diagonal/>
    </border>
    <border>
      <left style="thin">
        <color theme="0"/>
      </left>
      <right/>
      <top style="thin">
        <color theme="0"/>
      </top>
      <bottom/>
      <diagonal/>
    </border>
    <border>
      <left style="thin">
        <color theme="0"/>
      </left>
      <right/>
      <top/>
      <bottom style="thin">
        <color theme="0"/>
      </bottom>
      <diagonal/>
    </border>
    <border>
      <left/>
      <right/>
      <top/>
      <bottom style="thin">
        <color theme="0"/>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FFFFFF"/>
      </left>
      <right style="thin">
        <color rgb="FFFFFFFF"/>
      </right>
      <top/>
      <bottom style="thin">
        <color rgb="FFFFFFFF"/>
      </bottom>
      <diagonal/>
    </border>
    <border>
      <left/>
      <right/>
      <top/>
      <bottom style="thin">
        <color rgb="FFFFFFFF"/>
      </bottom>
      <diagonal/>
    </border>
    <border>
      <left style="thin">
        <color rgb="FFFFFFFF"/>
      </left>
      <right style="thin">
        <color rgb="FFFFFFFF"/>
      </right>
      <top style="thin">
        <color rgb="FFFFFFFF"/>
      </top>
      <bottom style="thick">
        <color rgb="FFFF0000"/>
      </bottom>
      <diagonal/>
    </border>
    <border>
      <left/>
      <right/>
      <top style="thick">
        <color rgb="FFFF0000"/>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style="thick">
        <color rgb="FFFF0000"/>
      </bottom>
      <diagonal/>
    </border>
    <border>
      <left/>
      <right style="thin">
        <color rgb="FFFFFFFF"/>
      </right>
      <top style="thin">
        <color rgb="FFFFFFFF"/>
      </top>
      <bottom style="thin">
        <color rgb="FFFFFFFF"/>
      </bottom>
      <diagonal/>
    </border>
    <border>
      <left/>
      <right style="thin">
        <color rgb="FFFFFFFF"/>
      </right>
      <top style="thin">
        <color rgb="FFFFFFFF"/>
      </top>
      <bottom style="thick">
        <color rgb="FFFF0000"/>
      </bottom>
      <diagonal/>
    </border>
    <border>
      <left/>
      <right/>
      <top/>
      <bottom style="thick">
        <color rgb="FFFF0000"/>
      </bottom>
      <diagonal/>
    </border>
    <border>
      <left/>
      <right style="thin">
        <color theme="0"/>
      </right>
      <top style="thin">
        <color rgb="FFFFFFFF"/>
      </top>
      <bottom style="thin">
        <color theme="0"/>
      </bottom>
      <diagonal/>
    </border>
    <border>
      <left style="thin">
        <color theme="0"/>
      </left>
      <right style="thin">
        <color theme="0"/>
      </right>
      <top style="thin">
        <color rgb="FFFFFFFF"/>
      </top>
      <bottom style="thin">
        <color theme="0"/>
      </bottom>
      <diagonal/>
    </border>
    <border>
      <left style="thin">
        <color theme="0"/>
      </left>
      <right/>
      <top style="thin">
        <color rgb="FFFFFFFF"/>
      </top>
      <bottom style="thin">
        <color theme="0"/>
      </bottom>
      <diagonal/>
    </border>
    <border>
      <left style="thin">
        <color rgb="FFFFFFFF"/>
      </left>
      <right/>
      <top/>
      <bottom style="thin">
        <color rgb="FFFFFFFF"/>
      </bottom>
      <diagonal/>
    </border>
    <border>
      <left/>
      <right/>
      <top style="thick">
        <color rgb="FFFF0000"/>
      </top>
      <bottom/>
      <diagonal/>
    </border>
  </borders>
  <cellStyleXfs count="3">
    <xf numFmtId="0" fontId="0" fillId="0" borderId="0"/>
    <xf numFmtId="0" fontId="3" fillId="2" borderId="0" applyNumberFormat="0" applyBorder="0" applyAlignment="0" applyProtection="0"/>
    <xf numFmtId="0" fontId="5" fillId="12" borderId="0" applyNumberFormat="0" applyBorder="0" applyAlignment="0" applyProtection="0"/>
  </cellStyleXfs>
  <cellXfs count="190">
    <xf numFmtId="0" fontId="0" fillId="0" borderId="0" xfId="0"/>
    <xf numFmtId="0" fontId="2" fillId="0" borderId="0" xfId="0" applyFont="1"/>
    <xf numFmtId="0" fontId="1" fillId="0" borderId="0" xfId="0" applyFont="1"/>
    <xf numFmtId="0" fontId="0" fillId="3" borderId="0" xfId="0" applyFill="1"/>
    <xf numFmtId="0" fontId="0" fillId="3" borderId="1" xfId="0" applyFill="1" applyBorder="1"/>
    <xf numFmtId="0" fontId="4" fillId="4" borderId="1" xfId="0" applyFont="1" applyFill="1" applyBorder="1" applyAlignment="1">
      <alignment vertical="center"/>
    </xf>
    <xf numFmtId="0" fontId="5" fillId="4" borderId="1" xfId="0" applyFont="1" applyFill="1" applyBorder="1" applyAlignment="1">
      <alignment vertical="center"/>
    </xf>
    <xf numFmtId="0" fontId="5" fillId="5" borderId="1" xfId="0" applyFont="1" applyFill="1" applyBorder="1" applyAlignment="1">
      <alignment vertical="center"/>
    </xf>
    <xf numFmtId="164" fontId="5" fillId="5" borderId="1" xfId="0" applyNumberFormat="1" applyFont="1" applyFill="1" applyBorder="1" applyAlignment="1">
      <alignment vertical="center"/>
    </xf>
    <xf numFmtId="0" fontId="8" fillId="3" borderId="0" xfId="0" applyFont="1" applyFill="1" applyAlignment="1">
      <alignment vertical="center"/>
    </xf>
    <xf numFmtId="0" fontId="2" fillId="3" borderId="0" xfId="0" applyFont="1" applyFill="1" applyAlignment="1">
      <alignment vertical="center"/>
    </xf>
    <xf numFmtId="0" fontId="0" fillId="3" borderId="0" xfId="0" applyFill="1" applyAlignment="1">
      <alignment vertical="center"/>
    </xf>
    <xf numFmtId="0" fontId="9" fillId="3" borderId="0" xfId="0" applyFont="1" applyFill="1" applyAlignment="1">
      <alignment horizontal="left" vertical="center"/>
    </xf>
    <xf numFmtId="0" fontId="9" fillId="8" borderId="0" xfId="0" applyFont="1" applyFill="1" applyAlignment="1">
      <alignment vertical="center"/>
    </xf>
    <xf numFmtId="0" fontId="4" fillId="4" borderId="1" xfId="0" applyFont="1" applyFill="1" applyBorder="1" applyAlignment="1">
      <alignment vertical="center" wrapText="1"/>
    </xf>
    <xf numFmtId="0" fontId="5" fillId="3" borderId="5" xfId="0" applyFont="1" applyFill="1" applyBorder="1" applyAlignment="1">
      <alignment vertical="center"/>
    </xf>
    <xf numFmtId="0" fontId="5" fillId="3" borderId="1" xfId="0" applyFont="1" applyFill="1" applyBorder="1" applyAlignment="1">
      <alignment vertical="center"/>
    </xf>
    <xf numFmtId="0" fontId="5" fillId="4" borderId="5" xfId="0" applyFont="1" applyFill="1" applyBorder="1" applyAlignment="1">
      <alignment horizontal="center" vertical="center" wrapText="1"/>
    </xf>
    <xf numFmtId="0" fontId="4" fillId="4" borderId="1" xfId="0" applyFont="1" applyFill="1" applyBorder="1"/>
    <xf numFmtId="0" fontId="5" fillId="4" borderId="7" xfId="0" applyFont="1" applyFill="1" applyBorder="1" applyAlignment="1">
      <alignment horizontal="center" vertical="center" wrapText="1"/>
    </xf>
    <xf numFmtId="0" fontId="5" fillId="3" borderId="6" xfId="0" applyFont="1" applyFill="1" applyBorder="1" applyAlignment="1">
      <alignment horizontal="center" wrapText="1"/>
    </xf>
    <xf numFmtId="0" fontId="4" fillId="3" borderId="1" xfId="0" applyFont="1" applyFill="1" applyBorder="1"/>
    <xf numFmtId="0" fontId="4" fillId="3" borderId="1" xfId="0" applyFont="1" applyFill="1" applyBorder="1" applyAlignment="1">
      <alignment vertical="center"/>
    </xf>
    <xf numFmtId="0" fontId="5" fillId="4" borderId="5" xfId="0" applyFont="1" applyFill="1" applyBorder="1" applyAlignment="1">
      <alignment horizontal="center" wrapText="1"/>
    </xf>
    <xf numFmtId="0" fontId="5" fillId="4" borderId="6" xfId="0" applyFont="1" applyFill="1" applyBorder="1" applyAlignment="1">
      <alignment horizontal="center" vertical="top" wrapText="1"/>
    </xf>
    <xf numFmtId="2" fontId="5" fillId="5" borderId="1" xfId="0" applyNumberFormat="1" applyFont="1" applyFill="1" applyBorder="1" applyAlignment="1">
      <alignment horizontal="right" vertical="center"/>
    </xf>
    <xf numFmtId="0" fontId="5" fillId="3" borderId="6" xfId="0" applyFont="1" applyFill="1" applyBorder="1" applyAlignment="1">
      <alignment horizontal="center" vertical="center" wrapText="1"/>
    </xf>
    <xf numFmtId="164" fontId="5" fillId="3" borderId="1" xfId="0" applyNumberFormat="1" applyFont="1" applyFill="1" applyBorder="1" applyAlignment="1">
      <alignment vertical="center"/>
    </xf>
    <xf numFmtId="0" fontId="9" fillId="4" borderId="1" xfId="0" applyFont="1" applyFill="1" applyBorder="1" applyAlignment="1">
      <alignment horizontal="right" vertical="center"/>
    </xf>
    <xf numFmtId="0" fontId="5" fillId="3" borderId="0" xfId="0" applyFont="1" applyFill="1" applyAlignment="1">
      <alignment horizontal="center" vertical="center" wrapText="1"/>
    </xf>
    <xf numFmtId="0" fontId="9" fillId="3" borderId="1" xfId="0" applyFont="1" applyFill="1" applyBorder="1" applyAlignment="1">
      <alignment horizontal="right" vertical="center"/>
    </xf>
    <xf numFmtId="0" fontId="5" fillId="4" borderId="1" xfId="0" applyFont="1" applyFill="1" applyBorder="1" applyAlignment="1">
      <alignment horizontal="left" vertical="center"/>
    </xf>
    <xf numFmtId="0" fontId="6" fillId="3" borderId="0" xfId="0" applyFont="1" applyFill="1"/>
    <xf numFmtId="0" fontId="5" fillId="3" borderId="0" xfId="0" applyFont="1" applyFill="1"/>
    <xf numFmtId="0" fontId="1" fillId="3" borderId="0" xfId="0" applyFont="1" applyFill="1"/>
    <xf numFmtId="1" fontId="1" fillId="3" borderId="0" xfId="0" applyNumberFormat="1" applyFont="1" applyFill="1"/>
    <xf numFmtId="1" fontId="5" fillId="3" borderId="0" xfId="0" applyNumberFormat="1" applyFont="1" applyFill="1"/>
    <xf numFmtId="167" fontId="0" fillId="3" borderId="0" xfId="0" applyNumberFormat="1" applyFill="1"/>
    <xf numFmtId="0" fontId="9" fillId="9" borderId="0" xfId="0" applyFont="1" applyFill="1" applyAlignment="1">
      <alignment vertical="center"/>
    </xf>
    <xf numFmtId="0" fontId="5" fillId="4" borderId="14" xfId="0" applyFont="1" applyFill="1" applyBorder="1" applyAlignment="1">
      <alignment horizontal="center" vertical="center" wrapText="1"/>
    </xf>
    <xf numFmtId="0" fontId="4" fillId="4" borderId="0" xfId="0" applyFont="1" applyFill="1" applyAlignment="1">
      <alignment vertical="center"/>
    </xf>
    <xf numFmtId="0" fontId="10" fillId="4" borderId="1" xfId="0" applyFont="1" applyFill="1" applyBorder="1" applyAlignment="1">
      <alignment horizontal="left" vertical="center"/>
    </xf>
    <xf numFmtId="0" fontId="11" fillId="3" borderId="0" xfId="0" applyFont="1" applyFill="1"/>
    <xf numFmtId="0" fontId="2" fillId="3" borderId="0" xfId="0" applyFont="1" applyFill="1"/>
    <xf numFmtId="0" fontId="4" fillId="4" borderId="1" xfId="0" applyFont="1" applyFill="1" applyBorder="1" applyAlignment="1">
      <alignment vertical="top" wrapText="1"/>
    </xf>
    <xf numFmtId="0" fontId="4" fillId="4" borderId="1" xfId="0" applyFont="1" applyFill="1" applyBorder="1" applyAlignment="1">
      <alignment horizontal="center" vertical="top" wrapText="1"/>
    </xf>
    <xf numFmtId="0" fontId="0" fillId="3" borderId="0" xfId="0" applyFill="1" applyAlignment="1">
      <alignment horizontal="center" vertical="top"/>
    </xf>
    <xf numFmtId="0" fontId="4" fillId="4" borderId="5" xfId="0" applyFont="1" applyFill="1" applyBorder="1" applyAlignment="1">
      <alignment horizontal="center" vertical="top" wrapText="1"/>
    </xf>
    <xf numFmtId="0" fontId="5" fillId="5" borderId="1" xfId="0" applyFont="1" applyFill="1" applyBorder="1" applyAlignment="1">
      <alignment horizontal="center" vertical="center"/>
    </xf>
    <xf numFmtId="0" fontId="0" fillId="0" borderId="3" xfId="0" applyBorder="1"/>
    <xf numFmtId="0" fontId="2" fillId="0" borderId="3" xfId="0" applyFont="1" applyBorder="1"/>
    <xf numFmtId="0" fontId="0" fillId="0" borderId="15" xfId="0" applyBorder="1"/>
    <xf numFmtId="0" fontId="2" fillId="0" borderId="15" xfId="0" applyFont="1" applyBorder="1"/>
    <xf numFmtId="0" fontId="2" fillId="0" borderId="16" xfId="0" applyFont="1" applyBorder="1"/>
    <xf numFmtId="0" fontId="12" fillId="3" borderId="0" xfId="0" applyFont="1" applyFill="1"/>
    <xf numFmtId="0" fontId="2" fillId="9" borderId="2" xfId="0" applyFont="1" applyFill="1" applyBorder="1" applyAlignment="1">
      <alignment horizontal="right" vertical="top" wrapText="1"/>
    </xf>
    <xf numFmtId="0" fontId="13" fillId="0" borderId="1" xfId="0" applyFont="1" applyBorder="1" applyAlignment="1">
      <alignment vertical="center"/>
    </xf>
    <xf numFmtId="0" fontId="0" fillId="0" borderId="1" xfId="0" applyBorder="1"/>
    <xf numFmtId="0" fontId="6" fillId="0" borderId="1" xfId="0" applyFont="1" applyBorder="1" applyAlignment="1">
      <alignment vertical="center"/>
    </xf>
    <xf numFmtId="0" fontId="6" fillId="0" borderId="1" xfId="0" applyFont="1" applyBorder="1" applyAlignment="1">
      <alignment vertical="center" wrapText="1"/>
    </xf>
    <xf numFmtId="0" fontId="0" fillId="13" borderId="0" xfId="0" applyFill="1"/>
    <xf numFmtId="0" fontId="2" fillId="13" borderId="0" xfId="0" applyFont="1" applyFill="1"/>
    <xf numFmtId="0" fontId="2" fillId="0" borderId="21" xfId="0" applyFont="1" applyBorder="1"/>
    <xf numFmtId="0" fontId="0" fillId="0" borderId="16" xfId="0" applyBorder="1"/>
    <xf numFmtId="0" fontId="0" fillId="13" borderId="16" xfId="0" applyFill="1" applyBorder="1"/>
    <xf numFmtId="0" fontId="0" fillId="13" borderId="3" xfId="0" applyFill="1" applyBorder="1"/>
    <xf numFmtId="0" fontId="0" fillId="13" borderId="15" xfId="0" applyFill="1" applyBorder="1"/>
    <xf numFmtId="0" fontId="14" fillId="13" borderId="0" xfId="0" applyFont="1" applyFill="1"/>
    <xf numFmtId="0" fontId="1" fillId="13" borderId="0" xfId="0" applyFont="1" applyFill="1"/>
    <xf numFmtId="0" fontId="15" fillId="10" borderId="0" xfId="0" applyFont="1" applyFill="1"/>
    <xf numFmtId="0" fontId="15" fillId="6" borderId="4" xfId="0" applyFont="1" applyFill="1" applyBorder="1" applyAlignment="1">
      <alignment vertical="center"/>
    </xf>
    <xf numFmtId="0" fontId="16" fillId="6" borderId="4" xfId="0" applyFont="1" applyFill="1" applyBorder="1"/>
    <xf numFmtId="0" fontId="16" fillId="6" borderId="4" xfId="0" applyFont="1" applyFill="1" applyBorder="1" applyAlignment="1">
      <alignment vertical="center"/>
    </xf>
    <xf numFmtId="0" fontId="16" fillId="6" borderId="25" xfId="0" applyFont="1" applyFill="1" applyBorder="1"/>
    <xf numFmtId="0" fontId="16" fillId="6" borderId="25" xfId="0" applyFont="1" applyFill="1" applyBorder="1" applyAlignment="1">
      <alignment vertical="center"/>
    </xf>
    <xf numFmtId="0" fontId="16" fillId="6" borderId="17" xfId="0" applyFont="1" applyFill="1" applyBorder="1"/>
    <xf numFmtId="0" fontId="16" fillId="6" borderId="23" xfId="0" applyFont="1" applyFill="1" applyBorder="1"/>
    <xf numFmtId="0" fontId="16" fillId="6" borderId="27" xfId="0" applyFont="1" applyFill="1" applyBorder="1" applyAlignment="1">
      <alignment vertical="center"/>
    </xf>
    <xf numFmtId="0" fontId="16" fillId="6" borderId="28" xfId="0" applyFont="1" applyFill="1" applyBorder="1" applyAlignment="1">
      <alignment vertical="center"/>
    </xf>
    <xf numFmtId="0" fontId="16" fillId="6" borderId="27" xfId="0" applyFont="1" applyFill="1" applyBorder="1"/>
    <xf numFmtId="0" fontId="16" fillId="6" borderId="28" xfId="0" applyFont="1" applyFill="1" applyBorder="1"/>
    <xf numFmtId="0" fontId="18" fillId="10" borderId="0" xfId="0" applyFont="1" applyFill="1"/>
    <xf numFmtId="0" fontId="6" fillId="0" borderId="0" xfId="0" applyFont="1"/>
    <xf numFmtId="0" fontId="6" fillId="0" borderId="3" xfId="0" applyFont="1" applyBorder="1"/>
    <xf numFmtId="0" fontId="6" fillId="0" borderId="15" xfId="0" applyFont="1" applyBorder="1"/>
    <xf numFmtId="0" fontId="6" fillId="13" borderId="0" xfId="0" applyFont="1" applyFill="1"/>
    <xf numFmtId="0" fontId="15" fillId="6" borderId="27" xfId="0" applyFont="1" applyFill="1" applyBorder="1" applyAlignment="1">
      <alignment vertical="center"/>
    </xf>
    <xf numFmtId="0" fontId="15" fillId="6" borderId="27" xfId="0" applyFont="1" applyFill="1" applyBorder="1" applyAlignment="1">
      <alignment vertical="center" wrapText="1"/>
    </xf>
    <xf numFmtId="0" fontId="0" fillId="0" borderId="0" xfId="0" applyAlignment="1">
      <alignment wrapText="1"/>
    </xf>
    <xf numFmtId="0" fontId="0" fillId="14" borderId="32" xfId="0" applyFill="1" applyBorder="1"/>
    <xf numFmtId="0" fontId="0" fillId="14" borderId="33" xfId="0" applyFill="1" applyBorder="1"/>
    <xf numFmtId="0" fontId="0" fillId="14" borderId="34" xfId="0" applyFill="1" applyBorder="1" applyAlignment="1">
      <alignment wrapText="1"/>
    </xf>
    <xf numFmtId="0" fontId="0" fillId="14" borderId="13" xfId="0" applyFill="1" applyBorder="1"/>
    <xf numFmtId="0" fontId="0" fillId="14" borderId="1" xfId="0" applyFill="1" applyBorder="1"/>
    <xf numFmtId="0" fontId="0" fillId="14" borderId="11" xfId="0" applyFill="1" applyBorder="1" applyAlignment="1">
      <alignment wrapText="1"/>
    </xf>
    <xf numFmtId="164" fontId="0" fillId="0" borderId="0" xfId="0" applyNumberFormat="1"/>
    <xf numFmtId="0" fontId="15" fillId="0" borderId="0" xfId="0" applyFont="1" applyAlignment="1">
      <alignment vertical="center"/>
    </xf>
    <xf numFmtId="0" fontId="5" fillId="5" borderId="0" xfId="0" applyFont="1" applyFill="1" applyAlignment="1">
      <alignment horizontal="center" vertical="center"/>
    </xf>
    <xf numFmtId="0" fontId="5" fillId="5" borderId="0" xfId="0" applyFont="1" applyFill="1" applyAlignment="1">
      <alignment vertical="center"/>
    </xf>
    <xf numFmtId="2" fontId="0" fillId="3" borderId="0" xfId="0" applyNumberFormat="1" applyFill="1"/>
    <xf numFmtId="0" fontId="5" fillId="4" borderId="8" xfId="0" applyFont="1" applyFill="1" applyBorder="1" applyAlignment="1">
      <alignment vertical="center" wrapText="1"/>
    </xf>
    <xf numFmtId="0" fontId="0" fillId="14" borderId="1" xfId="0" applyFill="1" applyBorder="1" applyAlignment="1">
      <alignment wrapText="1"/>
    </xf>
    <xf numFmtId="0" fontId="17" fillId="0" borderId="36" xfId="0" applyFont="1" applyBorder="1" applyAlignment="1" applyProtection="1">
      <alignment vertical="center"/>
      <protection locked="0" hidden="1"/>
    </xf>
    <xf numFmtId="0" fontId="19" fillId="0" borderId="36" xfId="0" applyFont="1" applyBorder="1" applyAlignment="1" applyProtection="1">
      <alignment vertical="center"/>
      <protection locked="0" hidden="1"/>
    </xf>
    <xf numFmtId="0" fontId="16" fillId="7" borderId="29" xfId="0" applyFont="1" applyFill="1" applyBorder="1" applyAlignment="1" applyProtection="1">
      <alignment vertical="center"/>
      <protection locked="0" hidden="1"/>
    </xf>
    <xf numFmtId="0" fontId="16" fillId="7" borderId="4" xfId="0" applyFont="1" applyFill="1" applyBorder="1" applyAlignment="1" applyProtection="1">
      <alignment vertical="center"/>
      <protection locked="0" hidden="1"/>
    </xf>
    <xf numFmtId="0" fontId="17" fillId="0" borderId="0" xfId="0" applyFont="1" applyAlignment="1" applyProtection="1">
      <alignment vertical="center"/>
      <protection locked="0" hidden="1"/>
    </xf>
    <xf numFmtId="0" fontId="19" fillId="0" borderId="0" xfId="0" applyFont="1" applyAlignment="1" applyProtection="1">
      <alignment vertical="center"/>
      <protection locked="0" hidden="1"/>
    </xf>
    <xf numFmtId="166" fontId="17" fillId="0" borderId="0" xfId="1" applyNumberFormat="1" applyFont="1" applyFill="1" applyBorder="1" applyAlignment="1" applyProtection="1">
      <alignment vertical="center"/>
      <protection locked="0" hidden="1"/>
    </xf>
    <xf numFmtId="165" fontId="17" fillId="0" borderId="0" xfId="1" applyNumberFormat="1" applyFont="1" applyFill="1" applyBorder="1" applyAlignment="1" applyProtection="1">
      <alignment vertical="center"/>
      <protection locked="0" hidden="1"/>
    </xf>
    <xf numFmtId="165" fontId="19" fillId="0" borderId="0" xfId="1" applyNumberFormat="1" applyFont="1" applyFill="1" applyBorder="1" applyAlignment="1" applyProtection="1">
      <alignment vertical="center"/>
      <protection locked="0" hidden="1"/>
    </xf>
    <xf numFmtId="166" fontId="19" fillId="0" borderId="0" xfId="1" applyNumberFormat="1" applyFont="1" applyFill="1" applyBorder="1" applyAlignment="1" applyProtection="1">
      <alignment vertical="center"/>
      <protection locked="0" hidden="1"/>
    </xf>
    <xf numFmtId="2" fontId="16" fillId="7" borderId="29" xfId="0" applyNumberFormat="1" applyFont="1" applyFill="1" applyBorder="1" applyAlignment="1" applyProtection="1">
      <alignment vertical="center"/>
      <protection locked="0" hidden="1"/>
    </xf>
    <xf numFmtId="166" fontId="17" fillId="0" borderId="0" xfId="0" applyNumberFormat="1" applyFont="1" applyProtection="1">
      <protection locked="0" hidden="1"/>
    </xf>
    <xf numFmtId="0" fontId="17" fillId="0" borderId="0" xfId="1" applyFont="1" applyFill="1" applyBorder="1" applyAlignment="1" applyProtection="1">
      <alignment vertical="center"/>
      <protection locked="0" hidden="1"/>
    </xf>
    <xf numFmtId="0" fontId="19" fillId="0" borderId="0" xfId="1" applyFont="1" applyFill="1" applyBorder="1" applyAlignment="1" applyProtection="1">
      <alignment vertical="center"/>
      <protection locked="0" hidden="1"/>
    </xf>
    <xf numFmtId="164" fontId="16" fillId="7" borderId="29" xfId="0" applyNumberFormat="1" applyFont="1" applyFill="1" applyBorder="1" applyAlignment="1" applyProtection="1">
      <alignment vertical="center"/>
      <protection locked="0" hidden="1"/>
    </xf>
    <xf numFmtId="2" fontId="17" fillId="0" borderId="0" xfId="1" applyNumberFormat="1" applyFont="1" applyFill="1" applyBorder="1" applyAlignment="1" applyProtection="1">
      <alignment vertical="center"/>
      <protection locked="0" hidden="1"/>
    </xf>
    <xf numFmtId="2" fontId="19" fillId="0" borderId="0" xfId="1" applyNumberFormat="1" applyFont="1" applyFill="1" applyBorder="1" applyAlignment="1" applyProtection="1">
      <alignment vertical="center"/>
      <protection locked="0" hidden="1"/>
    </xf>
    <xf numFmtId="0" fontId="19" fillId="0" borderId="31" xfId="1" applyFont="1" applyFill="1" applyBorder="1" applyAlignment="1" applyProtection="1">
      <alignment vertical="center"/>
      <protection locked="0" hidden="1"/>
    </xf>
    <xf numFmtId="0" fontId="16" fillId="7" borderId="30" xfId="0" applyFont="1" applyFill="1" applyBorder="1" applyAlignment="1" applyProtection="1">
      <alignment vertical="center"/>
      <protection locked="0" hidden="1"/>
    </xf>
    <xf numFmtId="0" fontId="16" fillId="7" borderId="25" xfId="0" applyFont="1" applyFill="1" applyBorder="1" applyAlignment="1" applyProtection="1">
      <alignment vertical="center"/>
      <protection locked="0" hidden="1"/>
    </xf>
    <xf numFmtId="0" fontId="16" fillId="7" borderId="23" xfId="0" applyFont="1" applyFill="1" applyBorder="1" applyAlignment="1" applyProtection="1">
      <alignment vertical="center"/>
      <protection locked="0" hidden="1"/>
    </xf>
    <xf numFmtId="0" fontId="17" fillId="0" borderId="31" xfId="1" applyFont="1" applyFill="1" applyBorder="1" applyAlignment="1" applyProtection="1">
      <alignment vertical="center"/>
      <protection locked="0" hidden="1"/>
    </xf>
    <xf numFmtId="164" fontId="17" fillId="0" borderId="0" xfId="1" applyNumberFormat="1" applyFont="1" applyFill="1" applyBorder="1" applyAlignment="1" applyProtection="1">
      <alignment vertical="center"/>
      <protection locked="0" hidden="1"/>
    </xf>
    <xf numFmtId="0" fontId="18" fillId="10" borderId="0" xfId="0" applyFont="1" applyFill="1" applyProtection="1">
      <protection locked="0" hidden="1"/>
    </xf>
    <xf numFmtId="0" fontId="15" fillId="10" borderId="0" xfId="0" applyFont="1" applyFill="1" applyProtection="1">
      <protection locked="0" hidden="1"/>
    </xf>
    <xf numFmtId="164" fontId="17" fillId="0" borderId="0" xfId="0" applyNumberFormat="1" applyFont="1" applyAlignment="1" applyProtection="1">
      <alignment vertical="center"/>
      <protection locked="0" hidden="1"/>
    </xf>
    <xf numFmtId="164" fontId="19" fillId="0" borderId="0" xfId="0" applyNumberFormat="1" applyFont="1" applyAlignment="1" applyProtection="1">
      <alignment vertical="center"/>
      <protection locked="0" hidden="1"/>
    </xf>
    <xf numFmtId="164" fontId="17" fillId="0" borderId="0" xfId="0" applyNumberFormat="1" applyFont="1" applyProtection="1">
      <protection locked="0" hidden="1"/>
    </xf>
    <xf numFmtId="2" fontId="17" fillId="0" borderId="0" xfId="0" applyNumberFormat="1" applyFont="1" applyAlignment="1" applyProtection="1">
      <alignment vertical="center"/>
      <protection locked="0" hidden="1"/>
    </xf>
    <xf numFmtId="164" fontId="17" fillId="0" borderId="31" xfId="0" applyNumberFormat="1" applyFont="1" applyBorder="1" applyAlignment="1" applyProtection="1">
      <alignment vertical="center"/>
      <protection locked="0" hidden="1"/>
    </xf>
    <xf numFmtId="164" fontId="19" fillId="0" borderId="0" xfId="1" applyNumberFormat="1" applyFont="1" applyFill="1" applyBorder="1" applyAlignment="1" applyProtection="1">
      <alignment vertical="center"/>
      <protection locked="0" hidden="1"/>
    </xf>
    <xf numFmtId="164" fontId="19" fillId="0" borderId="0" xfId="0" applyNumberFormat="1" applyFont="1" applyProtection="1">
      <protection locked="0" hidden="1"/>
    </xf>
    <xf numFmtId="2" fontId="19" fillId="0" borderId="0" xfId="0" applyNumberFormat="1" applyFont="1" applyAlignment="1" applyProtection="1">
      <alignment vertical="center"/>
      <protection locked="0" hidden="1"/>
    </xf>
    <xf numFmtId="164" fontId="19" fillId="0" borderId="31" xfId="0" applyNumberFormat="1" applyFont="1" applyBorder="1" applyAlignment="1" applyProtection="1">
      <alignment vertical="center"/>
      <protection locked="0" hidden="1"/>
    </xf>
    <xf numFmtId="1" fontId="5" fillId="5" borderId="1" xfId="0" applyNumberFormat="1" applyFont="1" applyFill="1" applyBorder="1" applyAlignment="1" applyProtection="1">
      <alignment horizontal="right" vertical="center"/>
      <protection locked="0" hidden="1"/>
    </xf>
    <xf numFmtId="0" fontId="0" fillId="3" borderId="0" xfId="0" applyFill="1" applyProtection="1">
      <protection locked="0" hidden="1"/>
    </xf>
    <xf numFmtId="2" fontId="5" fillId="5" borderId="1" xfId="0" applyNumberFormat="1" applyFont="1" applyFill="1" applyBorder="1" applyAlignment="1" applyProtection="1">
      <alignment horizontal="right" vertical="center"/>
      <protection locked="0" hidden="1"/>
    </xf>
    <xf numFmtId="1" fontId="5" fillId="5" borderId="0" xfId="0" applyNumberFormat="1" applyFont="1" applyFill="1" applyAlignment="1" applyProtection="1">
      <alignment horizontal="right" vertical="center"/>
      <protection locked="0" hidden="1"/>
    </xf>
    <xf numFmtId="0" fontId="0" fillId="3" borderId="1" xfId="0" applyFill="1" applyBorder="1" applyProtection="1">
      <protection locked="0" hidden="1"/>
    </xf>
    <xf numFmtId="164" fontId="5" fillId="5" borderId="1" xfId="0" applyNumberFormat="1" applyFont="1" applyFill="1" applyBorder="1" applyAlignment="1" applyProtection="1">
      <alignment horizontal="right" vertical="center"/>
      <protection locked="0" hidden="1"/>
    </xf>
    <xf numFmtId="1" fontId="5" fillId="5" borderId="1" xfId="0" applyNumberFormat="1" applyFont="1" applyFill="1" applyBorder="1" applyAlignment="1" applyProtection="1">
      <alignment vertical="center"/>
      <protection locked="0" hidden="1"/>
    </xf>
    <xf numFmtId="164" fontId="5" fillId="5" borderId="1" xfId="0" applyNumberFormat="1" applyFont="1" applyFill="1" applyBorder="1" applyAlignment="1" applyProtection="1">
      <alignment vertical="center"/>
      <protection locked="0" hidden="1"/>
    </xf>
    <xf numFmtId="0" fontId="0" fillId="3" borderId="1" xfId="0" applyFill="1" applyBorder="1" applyAlignment="1">
      <alignment vertical="center"/>
    </xf>
    <xf numFmtId="0" fontId="6" fillId="0" borderId="18" xfId="0" applyFont="1" applyBorder="1" applyAlignment="1">
      <alignment vertical="center" wrapText="1"/>
    </xf>
    <xf numFmtId="0" fontId="6" fillId="0" borderId="10" xfId="0" applyFont="1" applyBorder="1" applyAlignment="1">
      <alignment vertical="center" wrapText="1"/>
    </xf>
    <xf numFmtId="0" fontId="6" fillId="0" borderId="2" xfId="0" applyFont="1" applyBorder="1" applyAlignment="1">
      <alignment vertical="center" wrapText="1"/>
    </xf>
    <xf numFmtId="0" fontId="6" fillId="0" borderId="0" xfId="0" applyFont="1" applyAlignment="1">
      <alignment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2" fillId="11" borderId="2" xfId="0" applyFont="1" applyFill="1" applyBorder="1" applyAlignment="1">
      <alignment vertical="top" wrapText="1"/>
    </xf>
    <xf numFmtId="0" fontId="2" fillId="11" borderId="9" xfId="0" applyFont="1" applyFill="1" applyBorder="1" applyAlignment="1">
      <alignment vertical="top" wrapText="1"/>
    </xf>
    <xf numFmtId="0" fontId="5" fillId="5" borderId="2" xfId="0" applyFont="1" applyFill="1" applyBorder="1" applyAlignment="1">
      <alignment horizontal="left" vertical="top" wrapText="1"/>
    </xf>
    <xf numFmtId="0" fontId="5" fillId="5" borderId="0" xfId="0" applyFont="1" applyFill="1" applyAlignment="1">
      <alignment horizontal="left" vertical="top" wrapText="1"/>
    </xf>
    <xf numFmtId="0" fontId="5" fillId="5" borderId="2" xfId="0" applyFont="1" applyFill="1" applyBorder="1" applyAlignment="1">
      <alignment vertical="top" wrapText="1"/>
    </xf>
    <xf numFmtId="0" fontId="5" fillId="5" borderId="0" xfId="0" applyFont="1" applyFill="1" applyAlignment="1">
      <alignment vertical="top" wrapText="1"/>
    </xf>
    <xf numFmtId="0" fontId="2" fillId="8" borderId="5" xfId="0" applyFont="1" applyFill="1" applyBorder="1" applyAlignment="1">
      <alignment horizontal="right" vertical="top" wrapText="1"/>
    </xf>
    <xf numFmtId="0" fontId="2" fillId="8" borderId="6" xfId="0" applyFont="1" applyFill="1" applyBorder="1" applyAlignment="1">
      <alignment horizontal="right" vertical="top" wrapText="1"/>
    </xf>
    <xf numFmtId="0" fontId="5" fillId="4" borderId="6" xfId="0" applyFont="1" applyFill="1" applyBorder="1" applyAlignment="1">
      <alignment horizontal="center" vertical="top" wrapText="1"/>
    </xf>
    <xf numFmtId="0" fontId="5" fillId="4" borderId="7" xfId="0" applyFont="1" applyFill="1" applyBorder="1" applyAlignment="1">
      <alignment horizontal="center" vertical="top"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0" fillId="4" borderId="10" xfId="0" applyFont="1" applyFill="1" applyBorder="1" applyAlignment="1">
      <alignment horizontal="center" vertical="center"/>
    </xf>
    <xf numFmtId="0" fontId="10" fillId="4" borderId="0" xfId="0" applyFont="1" applyFill="1" applyAlignment="1">
      <alignment horizontal="center" vertical="center"/>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4" fillId="4" borderId="1" xfId="0" applyFont="1" applyFill="1" applyBorder="1" applyAlignment="1">
      <alignment horizontal="right" vertical="center"/>
    </xf>
    <xf numFmtId="0" fontId="9" fillId="5" borderId="1" xfId="0" applyFont="1" applyFill="1" applyBorder="1" applyAlignment="1">
      <alignment horizontal="left" vertical="center"/>
    </xf>
    <xf numFmtId="0" fontId="5" fillId="4" borderId="5" xfId="0" applyFont="1" applyFill="1" applyBorder="1" applyAlignment="1">
      <alignment horizontal="center" wrapText="1"/>
    </xf>
    <xf numFmtId="0" fontId="5" fillId="4" borderId="6" xfId="0" applyFont="1" applyFill="1" applyBorder="1" applyAlignment="1">
      <alignment horizontal="center" wrapText="1"/>
    </xf>
    <xf numFmtId="0" fontId="20" fillId="5" borderId="0" xfId="0" applyFont="1" applyFill="1" applyAlignment="1" applyProtection="1">
      <alignment horizontal="left" vertical="top" wrapText="1"/>
      <protection locked="0" hidden="1"/>
    </xf>
    <xf numFmtId="0" fontId="5" fillId="4" borderId="10" xfId="0" applyFont="1" applyFill="1" applyBorder="1" applyAlignment="1">
      <alignment horizontal="center" vertical="center" wrapText="1"/>
    </xf>
    <xf numFmtId="0" fontId="5" fillId="4" borderId="0" xfId="0" applyFont="1" applyFill="1" applyAlignment="1">
      <alignment horizontal="center" vertical="center" wrapTex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0" fillId="3" borderId="0" xfId="0" applyFill="1"/>
    <xf numFmtId="0" fontId="9" fillId="5" borderId="1" xfId="0" applyFont="1" applyFill="1" applyBorder="1" applyAlignment="1">
      <alignment horizontal="left"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5" fillId="12" borderId="24" xfId="2" applyBorder="1" applyAlignment="1">
      <alignment horizontal="center"/>
    </xf>
    <xf numFmtId="0" fontId="5" fillId="12" borderId="26" xfId="2" applyBorder="1" applyAlignment="1">
      <alignment horizontal="center"/>
    </xf>
    <xf numFmtId="0" fontId="15" fillId="6" borderId="35" xfId="0" applyFont="1" applyFill="1" applyBorder="1" applyAlignment="1">
      <alignment horizontal="center" vertical="center"/>
    </xf>
    <xf numFmtId="0" fontId="15" fillId="6" borderId="24" xfId="0" applyFont="1" applyFill="1" applyBorder="1" applyAlignment="1">
      <alignment horizontal="center" vertical="center"/>
    </xf>
    <xf numFmtId="0" fontId="2" fillId="0" borderId="22" xfId="0" applyFont="1" applyBorder="1" applyAlignment="1">
      <alignment horizontal="center"/>
    </xf>
    <xf numFmtId="0" fontId="2" fillId="0" borderId="16" xfId="0" applyFont="1" applyBorder="1" applyAlignment="1">
      <alignment horizontal="center"/>
    </xf>
    <xf numFmtId="0" fontId="2" fillId="0" borderId="21" xfId="0" applyFont="1" applyBorder="1" applyAlignment="1">
      <alignment horizontal="center"/>
    </xf>
  </cellXfs>
  <cellStyles count="3">
    <cellStyle name="Accent1" xfId="2" builtinId="29"/>
    <cellStyle name="Neutral" xfId="1" builtinId="28"/>
    <cellStyle name="Normal" xfId="0" builtinId="0"/>
  </cellStyles>
  <dxfs count="3">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aredStrings" Target="sharedStrings.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Types" Target="richData/rdRichValueTyp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'Tx-Dx connection points'!$C$4</c:f>
          <c:strCache>
            <c:ptCount val="1"/>
            <c:pt idx="0">
              <c:v>Bridgewater</c:v>
            </c:pt>
          </c:strCache>
        </c:strRef>
      </c:tx>
      <c:overlay val="0"/>
    </c:title>
    <c:autoTitleDeleted val="0"/>
    <c:plotArea>
      <c:layout>
        <c:manualLayout>
          <c:layoutTarget val="inner"/>
          <c:xMode val="edge"/>
          <c:yMode val="edge"/>
          <c:x val="9.8997799870009506E-2"/>
          <c:y val="0.12445148909079674"/>
          <c:w val="0.68297820933397124"/>
          <c:h val="0.75523318261235284"/>
        </c:manualLayout>
      </c:layout>
      <c:lineChart>
        <c:grouping val="standard"/>
        <c:varyColors val="0"/>
        <c:ser>
          <c:idx val="0"/>
          <c:order val="0"/>
          <c:tx>
            <c:strRef>
              <c:f>'Tx-Dx connection points'!$C$4</c:f>
              <c:strCache>
                <c:ptCount val="1"/>
                <c:pt idx="0">
                  <c:v>Bridgewater</c:v>
                </c:pt>
              </c:strCache>
            </c:strRef>
          </c:tx>
          <c:marker>
            <c:symbol val="none"/>
          </c:marker>
          <c:cat>
            <c:strRef>
              <c:f>'Tx-Dx connection points'!$E$8:$P$8</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'Tx-Dx connection points'!$E$14:$P$14</c:f>
              <c:numCache>
                <c:formatCode>0.0</c:formatCode>
                <c:ptCount val="12"/>
                <c:pt idx="0">
                  <c:v>37.330075167601599</c:v>
                </c:pt>
                <c:pt idx="1">
                  <c:v>35.704044171065703</c:v>
                </c:pt>
                <c:pt idx="2">
                  <c:v>34.472439316168987</c:v>
                </c:pt>
                <c:pt idx="3">
                  <c:v>34.748798156903909</c:v>
                </c:pt>
                <c:pt idx="4">
                  <c:v>34.584542739283009</c:v>
                </c:pt>
                <c:pt idx="5">
                  <c:v>34.562585352095716</c:v>
                </c:pt>
                <c:pt idx="6">
                  <c:v>34.613563541093448</c:v>
                </c:pt>
                <c:pt idx="7">
                  <c:v>34.768270680184408</c:v>
                </c:pt>
                <c:pt idx="8">
                  <c:v>35.228791454020865</c:v>
                </c:pt>
                <c:pt idx="9">
                  <c:v>36.683351527919903</c:v>
                </c:pt>
                <c:pt idx="10">
                  <c:v>37.871165073085919</c:v>
                </c:pt>
                <c:pt idx="11">
                  <c:v>38.661142622399815</c:v>
                </c:pt>
              </c:numCache>
            </c:numRef>
          </c:val>
          <c:smooth val="0"/>
          <c:extLst>
            <c:ext xmlns:c16="http://schemas.microsoft.com/office/drawing/2014/chart" uri="{C3380CC4-5D6E-409C-BE32-E72D297353CC}">
              <c16:uniqueId val="{00000000-638A-4236-B512-63E9789DFE63}"/>
            </c:ext>
          </c:extLst>
        </c:ser>
        <c:ser>
          <c:idx val="1"/>
          <c:order val="1"/>
          <c:tx>
            <c:strRef>
              <c:f>'Tx-Dx connection points'!$C$11</c:f>
              <c:strCache>
                <c:ptCount val="1"/>
                <c:pt idx="0">
                  <c:v>Firm delivery</c:v>
                </c:pt>
              </c:strCache>
            </c:strRef>
          </c:tx>
          <c:marker>
            <c:symbol val="none"/>
          </c:marker>
          <c:cat>
            <c:strRef>
              <c:f>'Tx-Dx connection points'!$E$8:$P$8</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'Tx-Dx connection points'!$E$11:$P$11</c:f>
              <c:numCache>
                <c:formatCode>0.0</c:formatCode>
                <c:ptCount val="12"/>
                <c:pt idx="0">
                  <c:v>35</c:v>
                </c:pt>
                <c:pt idx="1">
                  <c:v>35</c:v>
                </c:pt>
                <c:pt idx="2">
                  <c:v>35</c:v>
                </c:pt>
                <c:pt idx="3">
                  <c:v>35</c:v>
                </c:pt>
                <c:pt idx="4">
                  <c:v>35</c:v>
                </c:pt>
                <c:pt idx="5">
                  <c:v>35</c:v>
                </c:pt>
                <c:pt idx="6">
                  <c:v>35</c:v>
                </c:pt>
                <c:pt idx="7">
                  <c:v>35</c:v>
                </c:pt>
                <c:pt idx="8">
                  <c:v>35</c:v>
                </c:pt>
                <c:pt idx="9">
                  <c:v>35</c:v>
                </c:pt>
                <c:pt idx="10">
                  <c:v>35</c:v>
                </c:pt>
                <c:pt idx="11">
                  <c:v>35</c:v>
                </c:pt>
              </c:numCache>
            </c:numRef>
          </c:val>
          <c:smooth val="0"/>
          <c:extLst>
            <c:ext xmlns:c16="http://schemas.microsoft.com/office/drawing/2014/chart" uri="{C3380CC4-5D6E-409C-BE32-E72D297353CC}">
              <c16:uniqueId val="{00000001-638A-4236-B512-63E9789DFE63}"/>
            </c:ext>
          </c:extLst>
        </c:ser>
        <c:ser>
          <c:idx val="2"/>
          <c:order val="2"/>
          <c:tx>
            <c:strRef>
              <c:f>'Tx-Dx connection points'!$C$12</c:f>
              <c:strCache>
                <c:ptCount val="1"/>
                <c:pt idx="0">
                  <c:v>Short-term firm delivery</c:v>
                </c:pt>
              </c:strCache>
            </c:strRef>
          </c:tx>
          <c:marker>
            <c:symbol val="none"/>
          </c:marker>
          <c:cat>
            <c:strRef>
              <c:f>'Tx-Dx connection points'!$E$8:$P$8</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'Tx-Dx connection points'!$E$12:$P$12</c:f>
              <c:numCache>
                <c:formatCode>0.0</c:formatCode>
                <c:ptCount val="12"/>
                <c:pt idx="0">
                  <c:v>42</c:v>
                </c:pt>
                <c:pt idx="1">
                  <c:v>42</c:v>
                </c:pt>
                <c:pt idx="2">
                  <c:v>42</c:v>
                </c:pt>
                <c:pt idx="3">
                  <c:v>42</c:v>
                </c:pt>
                <c:pt idx="4">
                  <c:v>42</c:v>
                </c:pt>
                <c:pt idx="5">
                  <c:v>42</c:v>
                </c:pt>
                <c:pt idx="6">
                  <c:v>42</c:v>
                </c:pt>
                <c:pt idx="7">
                  <c:v>42</c:v>
                </c:pt>
                <c:pt idx="8">
                  <c:v>42</c:v>
                </c:pt>
                <c:pt idx="9">
                  <c:v>42</c:v>
                </c:pt>
                <c:pt idx="10">
                  <c:v>42</c:v>
                </c:pt>
                <c:pt idx="11">
                  <c:v>42</c:v>
                </c:pt>
              </c:numCache>
            </c:numRef>
          </c:val>
          <c:smooth val="0"/>
          <c:extLst>
            <c:ext xmlns:c16="http://schemas.microsoft.com/office/drawing/2014/chart" uri="{C3380CC4-5D6E-409C-BE32-E72D297353CC}">
              <c16:uniqueId val="{00000002-638A-4236-B512-63E9789DFE63}"/>
            </c:ext>
          </c:extLst>
        </c:ser>
        <c:dLbls>
          <c:showLegendKey val="0"/>
          <c:showVal val="0"/>
          <c:showCatName val="0"/>
          <c:showSerName val="0"/>
          <c:showPercent val="0"/>
          <c:showBubbleSize val="0"/>
        </c:dLbls>
        <c:smooth val="0"/>
        <c:axId val="168272256"/>
        <c:axId val="168274176"/>
      </c:lineChart>
      <c:catAx>
        <c:axId val="168272256"/>
        <c:scaling>
          <c:orientation val="minMax"/>
        </c:scaling>
        <c:delete val="0"/>
        <c:axPos val="b"/>
        <c:title>
          <c:tx>
            <c:rich>
              <a:bodyPr/>
              <a:lstStyle/>
              <a:p>
                <a:pPr>
                  <a:defRPr/>
                </a:pPr>
                <a:r>
                  <a:rPr lang="en-US"/>
                  <a:t>Year</a:t>
                </a:r>
              </a:p>
            </c:rich>
          </c:tx>
          <c:overlay val="0"/>
        </c:title>
        <c:numFmt formatCode="General" sourceLinked="1"/>
        <c:majorTickMark val="out"/>
        <c:minorTickMark val="none"/>
        <c:tickLblPos val="nextTo"/>
        <c:crossAx val="168274176"/>
        <c:crosses val="autoZero"/>
        <c:auto val="1"/>
        <c:lblAlgn val="ctr"/>
        <c:lblOffset val="100"/>
        <c:tickMarkSkip val="1"/>
        <c:noMultiLvlLbl val="1"/>
      </c:catAx>
      <c:valAx>
        <c:axId val="168274176"/>
        <c:scaling>
          <c:orientation val="minMax"/>
        </c:scaling>
        <c:delete val="0"/>
        <c:axPos val="l"/>
        <c:majorGridlines/>
        <c:title>
          <c:tx>
            <c:rich>
              <a:bodyPr rot="0" vert="horz"/>
              <a:lstStyle/>
              <a:p>
                <a:pPr>
                  <a:defRPr/>
                </a:pPr>
                <a:r>
                  <a:rPr lang="en-AU"/>
                  <a:t>MVA</a:t>
                </a:r>
              </a:p>
            </c:rich>
          </c:tx>
          <c:overlay val="0"/>
        </c:title>
        <c:numFmt formatCode="0.0" sourceLinked="1"/>
        <c:majorTickMark val="out"/>
        <c:minorTickMark val="none"/>
        <c:tickLblPos val="nextTo"/>
        <c:crossAx val="168272256"/>
        <c:crosses val="autoZero"/>
        <c:crossBetween val="between"/>
      </c:valAx>
      <c:spPr>
        <a:solidFill>
          <a:schemeClr val="tx1">
            <a:lumMod val="75000"/>
            <a:lumOff val="25000"/>
          </a:schemeClr>
        </a:solidFill>
      </c:spPr>
    </c:plotArea>
    <c:legend>
      <c:legendPos val="r"/>
      <c:overlay val="0"/>
    </c:legend>
    <c:plotVisOnly val="1"/>
    <c:dispBlanksAs val="gap"/>
    <c:showDLblsOverMax val="0"/>
  </c:chart>
  <c:spPr>
    <a:solidFill>
      <a:schemeClr val="tx1">
        <a:lumMod val="75000"/>
        <a:lumOff val="25000"/>
      </a:schemeClr>
    </a:solidFill>
  </c:spPr>
  <c:txPr>
    <a:bodyPr/>
    <a:lstStyle/>
    <a:p>
      <a:pPr>
        <a:defRPr baseline="0">
          <a:solidFill>
            <a:schemeClr val="bg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'Tx-Dx connection points'!$C$4</c:f>
          <c:strCache>
            <c:ptCount val="1"/>
            <c:pt idx="0">
              <c:v>Bridgewater</c:v>
            </c:pt>
          </c:strCache>
        </c:strRef>
      </c:tx>
      <c:overlay val="0"/>
    </c:title>
    <c:autoTitleDeleted val="0"/>
    <c:plotArea>
      <c:layout>
        <c:manualLayout>
          <c:layoutTarget val="inner"/>
          <c:xMode val="edge"/>
          <c:yMode val="edge"/>
          <c:x val="9.8997799870009506E-2"/>
          <c:y val="0.12445148909079674"/>
          <c:w val="0.68297820933397124"/>
          <c:h val="0.75523318261235284"/>
        </c:manualLayout>
      </c:layout>
      <c:lineChart>
        <c:grouping val="standard"/>
        <c:varyColors val="0"/>
        <c:ser>
          <c:idx val="0"/>
          <c:order val="0"/>
          <c:tx>
            <c:v>DER forecast</c:v>
          </c:tx>
          <c:spPr>
            <a:ln>
              <a:solidFill>
                <a:srgbClr val="FFFF00"/>
              </a:solidFill>
            </a:ln>
          </c:spPr>
          <c:marker>
            <c:symbol val="none"/>
          </c:marker>
          <c:cat>
            <c:strRef>
              <c:f>'Tx-Dx connection points'!$E$8:$P$8</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'Tx-Dx connection points'!$E$37:$P$37</c:f>
              <c:numCache>
                <c:formatCode>0.0</c:formatCode>
                <c:ptCount val="12"/>
                <c:pt idx="0">
                  <c:v>3.8072003207573983</c:v>
                </c:pt>
                <c:pt idx="1">
                  <c:v>4.2959477748601769</c:v>
                </c:pt>
                <c:pt idx="2">
                  <c:v>4.8487466065446876</c:v>
                </c:pt>
                <c:pt idx="3">
                  <c:v>5.3280780533077658</c:v>
                </c:pt>
                <c:pt idx="4">
                  <c:v>5.8639362854089816</c:v>
                </c:pt>
                <c:pt idx="5">
                  <c:v>7.179506940451728</c:v>
                </c:pt>
                <c:pt idx="6">
                  <c:v>8.5374712185723656</c:v>
                </c:pt>
                <c:pt idx="7">
                  <c:v>9.8008306514186412</c:v>
                </c:pt>
                <c:pt idx="8">
                  <c:v>10.933762798553587</c:v>
                </c:pt>
                <c:pt idx="9">
                  <c:v>11.933541028737114</c:v>
                </c:pt>
                <c:pt idx="10">
                  <c:v>12.902025617650942</c:v>
                </c:pt>
                <c:pt idx="11">
                  <c:v>13.831092024848489</c:v>
                </c:pt>
              </c:numCache>
            </c:numRef>
          </c:val>
          <c:smooth val="0"/>
          <c:extLst>
            <c:ext xmlns:c16="http://schemas.microsoft.com/office/drawing/2014/chart" uri="{C3380CC4-5D6E-409C-BE32-E72D297353CC}">
              <c16:uniqueId val="{00000003-171F-44E0-B9F8-80F29229128E}"/>
            </c:ext>
          </c:extLst>
        </c:ser>
        <c:dLbls>
          <c:showLegendKey val="0"/>
          <c:showVal val="0"/>
          <c:showCatName val="0"/>
          <c:showSerName val="0"/>
          <c:showPercent val="0"/>
          <c:showBubbleSize val="0"/>
        </c:dLbls>
        <c:smooth val="0"/>
        <c:axId val="168272256"/>
        <c:axId val="168274176"/>
      </c:lineChart>
      <c:catAx>
        <c:axId val="168272256"/>
        <c:scaling>
          <c:orientation val="minMax"/>
        </c:scaling>
        <c:delete val="0"/>
        <c:axPos val="b"/>
        <c:title>
          <c:tx>
            <c:rich>
              <a:bodyPr/>
              <a:lstStyle/>
              <a:p>
                <a:pPr>
                  <a:defRPr/>
                </a:pPr>
                <a:r>
                  <a:rPr lang="en-US"/>
                  <a:t>Year</a:t>
                </a:r>
              </a:p>
            </c:rich>
          </c:tx>
          <c:overlay val="0"/>
        </c:title>
        <c:numFmt formatCode="General" sourceLinked="1"/>
        <c:majorTickMark val="out"/>
        <c:minorTickMark val="none"/>
        <c:tickLblPos val="nextTo"/>
        <c:crossAx val="168274176"/>
        <c:crosses val="autoZero"/>
        <c:auto val="1"/>
        <c:lblAlgn val="ctr"/>
        <c:lblOffset val="100"/>
        <c:tickMarkSkip val="1"/>
        <c:noMultiLvlLbl val="1"/>
      </c:catAx>
      <c:valAx>
        <c:axId val="168274176"/>
        <c:scaling>
          <c:orientation val="minMax"/>
        </c:scaling>
        <c:delete val="0"/>
        <c:axPos val="l"/>
        <c:majorGridlines/>
        <c:title>
          <c:tx>
            <c:rich>
              <a:bodyPr rot="0" vert="horz"/>
              <a:lstStyle/>
              <a:p>
                <a:pPr>
                  <a:defRPr/>
                </a:pPr>
                <a:r>
                  <a:rPr lang="en-AU"/>
                  <a:t>MVA</a:t>
                </a:r>
              </a:p>
            </c:rich>
          </c:tx>
          <c:overlay val="0"/>
        </c:title>
        <c:numFmt formatCode="0.0" sourceLinked="1"/>
        <c:majorTickMark val="out"/>
        <c:minorTickMark val="none"/>
        <c:tickLblPos val="nextTo"/>
        <c:crossAx val="168272256"/>
        <c:crosses val="autoZero"/>
        <c:crossBetween val="between"/>
      </c:valAx>
      <c:spPr>
        <a:solidFill>
          <a:schemeClr val="tx1">
            <a:lumMod val="75000"/>
            <a:lumOff val="25000"/>
          </a:schemeClr>
        </a:solidFill>
      </c:spPr>
    </c:plotArea>
    <c:legend>
      <c:legendPos val="r"/>
      <c:overlay val="0"/>
    </c:legend>
    <c:plotVisOnly val="1"/>
    <c:dispBlanksAs val="gap"/>
    <c:showDLblsOverMax val="0"/>
  </c:chart>
  <c:spPr>
    <a:solidFill>
      <a:schemeClr val="tx1">
        <a:lumMod val="75000"/>
        <a:lumOff val="25000"/>
      </a:schemeClr>
    </a:solidFill>
  </c:spPr>
  <c:txPr>
    <a:bodyPr/>
    <a:lstStyle/>
    <a:p>
      <a:pPr>
        <a:defRPr baseline="0">
          <a:solidFill>
            <a:schemeClr val="bg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'Zone subs &amp; sub-trans lines'!$C$4</c:f>
          <c:strCache>
            <c:ptCount val="1"/>
            <c:pt idx="0">
              <c:v>Zs-East Hobart</c:v>
            </c:pt>
          </c:strCache>
        </c:strRef>
      </c:tx>
      <c:overlay val="0"/>
    </c:title>
    <c:autoTitleDeleted val="0"/>
    <c:plotArea>
      <c:layout/>
      <c:lineChart>
        <c:grouping val="standard"/>
        <c:varyColors val="0"/>
        <c:ser>
          <c:idx val="0"/>
          <c:order val="0"/>
          <c:tx>
            <c:strRef>
              <c:f>'Zone subs &amp; sub-trans lines'!$C$4</c:f>
              <c:strCache>
                <c:ptCount val="1"/>
                <c:pt idx="0">
                  <c:v>Zs-East Hobart</c:v>
                </c:pt>
              </c:strCache>
            </c:strRef>
          </c:tx>
          <c:marker>
            <c:symbol val="none"/>
          </c:marker>
          <c:cat>
            <c:strRef>
              <c:f>'Zone subs &amp; sub-trans lines'!$E$14:$P$14</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'Zone subs &amp; sub-trans lines'!$E$25:$P$25</c:f>
              <c:numCache>
                <c:formatCode>0</c:formatCode>
                <c:ptCount val="12"/>
                <c:pt idx="0">
                  <c:v>29.179457871990738</c:v>
                </c:pt>
                <c:pt idx="1">
                  <c:v>28.096664686023203</c:v>
                </c:pt>
                <c:pt idx="2">
                  <c:v>27.127475076355566</c:v>
                </c:pt>
                <c:pt idx="3">
                  <c:v>27.344950767454996</c:v>
                </c:pt>
                <c:pt idx="4">
                  <c:v>28.51969966957823</c:v>
                </c:pt>
                <c:pt idx="5">
                  <c:v>28.918151011353203</c:v>
                </c:pt>
                <c:pt idx="6">
                  <c:v>28.960803924979423</c:v>
                </c:pt>
                <c:pt idx="7">
                  <c:v>29.090245758256383</c:v>
                </c:pt>
                <c:pt idx="8">
                  <c:v>29.475558637660541</c:v>
                </c:pt>
                <c:pt idx="9">
                  <c:v>30.692573726190282</c:v>
                </c:pt>
                <c:pt idx="10">
                  <c:v>31.686404804580917</c:v>
                </c:pt>
                <c:pt idx="11">
                  <c:v>32.347370696857631</c:v>
                </c:pt>
              </c:numCache>
            </c:numRef>
          </c:val>
          <c:smooth val="0"/>
          <c:extLst>
            <c:ext xmlns:c16="http://schemas.microsoft.com/office/drawing/2014/chart" uri="{C3380CC4-5D6E-409C-BE32-E72D297353CC}">
              <c16:uniqueId val="{00000000-4362-4414-80BF-896A8D2AF73F}"/>
            </c:ext>
          </c:extLst>
        </c:ser>
        <c:ser>
          <c:idx val="1"/>
          <c:order val="1"/>
          <c:tx>
            <c:strRef>
              <c:f>'Zone subs &amp; sub-trans lines'!$C$17</c:f>
              <c:strCache>
                <c:ptCount val="1"/>
                <c:pt idx="0">
                  <c:v>Firm delivery</c:v>
                </c:pt>
              </c:strCache>
            </c:strRef>
          </c:tx>
          <c:marker>
            <c:symbol val="none"/>
          </c:marker>
          <c:cat>
            <c:strRef>
              <c:f>'Zone subs &amp; sub-trans lines'!$E$14:$P$14</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'Zone subs &amp; sub-trans lines'!$E$17:$P$17</c:f>
              <c:numCache>
                <c:formatCode>0</c:formatCode>
                <c:ptCount val="12"/>
                <c:pt idx="0">
                  <c:v>60</c:v>
                </c:pt>
                <c:pt idx="1">
                  <c:v>60</c:v>
                </c:pt>
                <c:pt idx="2">
                  <c:v>60</c:v>
                </c:pt>
                <c:pt idx="3">
                  <c:v>60</c:v>
                </c:pt>
                <c:pt idx="4">
                  <c:v>60</c:v>
                </c:pt>
                <c:pt idx="5">
                  <c:v>60</c:v>
                </c:pt>
                <c:pt idx="6">
                  <c:v>60</c:v>
                </c:pt>
                <c:pt idx="7">
                  <c:v>60</c:v>
                </c:pt>
                <c:pt idx="8">
                  <c:v>60</c:v>
                </c:pt>
                <c:pt idx="9">
                  <c:v>60</c:v>
                </c:pt>
                <c:pt idx="10">
                  <c:v>60</c:v>
                </c:pt>
                <c:pt idx="11">
                  <c:v>60</c:v>
                </c:pt>
              </c:numCache>
            </c:numRef>
          </c:val>
          <c:smooth val="0"/>
          <c:extLst>
            <c:ext xmlns:c16="http://schemas.microsoft.com/office/drawing/2014/chart" uri="{C3380CC4-5D6E-409C-BE32-E72D297353CC}">
              <c16:uniqueId val="{00000001-4362-4414-80BF-896A8D2AF73F}"/>
            </c:ext>
          </c:extLst>
        </c:ser>
        <c:ser>
          <c:idx val="2"/>
          <c:order val="2"/>
          <c:tx>
            <c:strRef>
              <c:f>'Zone subs &amp; sub-trans lines'!$C$18</c:f>
              <c:strCache>
                <c:ptCount val="1"/>
                <c:pt idx="0">
                  <c:v>Short-term firm delivery</c:v>
                </c:pt>
              </c:strCache>
            </c:strRef>
          </c:tx>
          <c:marker>
            <c:symbol val="none"/>
          </c:marker>
          <c:cat>
            <c:strRef>
              <c:f>'Zone subs &amp; sub-trans lines'!$E$14:$P$14</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'Zone subs &amp; sub-trans lines'!$E$18:$P$18</c:f>
              <c:numCache>
                <c:formatCode>0</c:formatCode>
                <c:ptCount val="12"/>
                <c:pt idx="0">
                  <c:v>78</c:v>
                </c:pt>
                <c:pt idx="1">
                  <c:v>78</c:v>
                </c:pt>
                <c:pt idx="2">
                  <c:v>78</c:v>
                </c:pt>
                <c:pt idx="3">
                  <c:v>78</c:v>
                </c:pt>
                <c:pt idx="4">
                  <c:v>78</c:v>
                </c:pt>
                <c:pt idx="5">
                  <c:v>78</c:v>
                </c:pt>
                <c:pt idx="6">
                  <c:v>78</c:v>
                </c:pt>
                <c:pt idx="7">
                  <c:v>78</c:v>
                </c:pt>
                <c:pt idx="8">
                  <c:v>78</c:v>
                </c:pt>
                <c:pt idx="9">
                  <c:v>78</c:v>
                </c:pt>
                <c:pt idx="10">
                  <c:v>78</c:v>
                </c:pt>
                <c:pt idx="11">
                  <c:v>78</c:v>
                </c:pt>
              </c:numCache>
            </c:numRef>
          </c:val>
          <c:smooth val="0"/>
          <c:extLst>
            <c:ext xmlns:c16="http://schemas.microsoft.com/office/drawing/2014/chart" uri="{C3380CC4-5D6E-409C-BE32-E72D297353CC}">
              <c16:uniqueId val="{00000002-4362-4414-80BF-896A8D2AF73F}"/>
            </c:ext>
          </c:extLst>
        </c:ser>
        <c:dLbls>
          <c:showLegendKey val="0"/>
          <c:showVal val="0"/>
          <c:showCatName val="0"/>
          <c:showSerName val="0"/>
          <c:showPercent val="0"/>
          <c:showBubbleSize val="0"/>
        </c:dLbls>
        <c:smooth val="0"/>
        <c:axId val="168728448"/>
        <c:axId val="168742912"/>
      </c:lineChart>
      <c:catAx>
        <c:axId val="168728448"/>
        <c:scaling>
          <c:orientation val="minMax"/>
        </c:scaling>
        <c:delete val="0"/>
        <c:axPos val="b"/>
        <c:title>
          <c:tx>
            <c:rich>
              <a:bodyPr/>
              <a:lstStyle/>
              <a:p>
                <a:pPr>
                  <a:defRPr/>
                </a:pPr>
                <a:r>
                  <a:rPr lang="en-US"/>
                  <a:t>Year</a:t>
                </a:r>
              </a:p>
            </c:rich>
          </c:tx>
          <c:overlay val="0"/>
        </c:title>
        <c:numFmt formatCode="General" sourceLinked="1"/>
        <c:majorTickMark val="out"/>
        <c:minorTickMark val="none"/>
        <c:tickLblPos val="nextTo"/>
        <c:spPr>
          <a:noFill/>
        </c:spPr>
        <c:txPr>
          <a:bodyPr/>
          <a:lstStyle/>
          <a:p>
            <a:pPr>
              <a:defRPr>
                <a:solidFill>
                  <a:schemeClr val="bg1"/>
                </a:solidFill>
              </a:defRPr>
            </a:pPr>
            <a:endParaRPr lang="en-US"/>
          </a:p>
        </c:txPr>
        <c:crossAx val="168742912"/>
        <c:crosses val="autoZero"/>
        <c:auto val="1"/>
        <c:lblAlgn val="ctr"/>
        <c:lblOffset val="100"/>
        <c:noMultiLvlLbl val="1"/>
      </c:catAx>
      <c:valAx>
        <c:axId val="168742912"/>
        <c:scaling>
          <c:orientation val="minMax"/>
          <c:min val="0"/>
        </c:scaling>
        <c:delete val="0"/>
        <c:axPos val="l"/>
        <c:majorGridlines/>
        <c:title>
          <c:tx>
            <c:rich>
              <a:bodyPr rot="0" vert="horz"/>
              <a:lstStyle/>
              <a:p>
                <a:pPr>
                  <a:defRPr/>
                </a:pPr>
                <a:r>
                  <a:rPr lang="en-AU"/>
                  <a:t>MVA</a:t>
                </a:r>
              </a:p>
            </c:rich>
          </c:tx>
          <c:overlay val="0"/>
        </c:title>
        <c:numFmt formatCode="0" sourceLinked="1"/>
        <c:majorTickMark val="out"/>
        <c:minorTickMark val="none"/>
        <c:tickLblPos val="nextTo"/>
        <c:txPr>
          <a:bodyPr/>
          <a:lstStyle/>
          <a:p>
            <a:pPr>
              <a:defRPr>
                <a:solidFill>
                  <a:schemeClr val="bg1"/>
                </a:solidFill>
              </a:defRPr>
            </a:pPr>
            <a:endParaRPr lang="en-US"/>
          </a:p>
        </c:txPr>
        <c:crossAx val="168728448"/>
        <c:crosses val="autoZero"/>
        <c:crossBetween val="between"/>
      </c:valAx>
      <c:spPr>
        <a:noFill/>
      </c:spPr>
    </c:plotArea>
    <c:legend>
      <c:legendPos val="r"/>
      <c:overlay val="0"/>
      <c:txPr>
        <a:bodyPr/>
        <a:lstStyle/>
        <a:p>
          <a:pPr>
            <a:defRPr>
              <a:solidFill>
                <a:schemeClr val="bg1"/>
              </a:solidFill>
            </a:defRPr>
          </a:pPr>
          <a:endParaRPr lang="en-US"/>
        </a:p>
      </c:txPr>
    </c:legend>
    <c:plotVisOnly val="1"/>
    <c:dispBlanksAs val="gap"/>
    <c:showDLblsOverMax val="0"/>
  </c:chart>
  <c:spPr>
    <a:solidFill>
      <a:schemeClr val="tx1"/>
    </a:solidFill>
  </c:spPr>
  <c:txPr>
    <a:bodyPr/>
    <a:lstStyle/>
    <a:p>
      <a:pPr>
        <a:defRPr baseline="0">
          <a:solidFill>
            <a:schemeClr val="bg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'Zone subs &amp; sub-trans lines'!$C$4</c:f>
          <c:strCache>
            <c:ptCount val="1"/>
            <c:pt idx="0">
              <c:v>Zs-East Hobart</c:v>
            </c:pt>
          </c:strCache>
        </c:strRef>
      </c:tx>
      <c:overlay val="0"/>
    </c:title>
    <c:autoTitleDeleted val="0"/>
    <c:plotArea>
      <c:layout/>
      <c:lineChart>
        <c:grouping val="standard"/>
        <c:varyColors val="0"/>
        <c:ser>
          <c:idx val="0"/>
          <c:order val="0"/>
          <c:tx>
            <c:v>DER forecast</c:v>
          </c:tx>
          <c:spPr>
            <a:ln>
              <a:solidFill>
                <a:srgbClr val="FFFF00"/>
              </a:solidFill>
            </a:ln>
          </c:spPr>
          <c:marker>
            <c:symbol val="none"/>
          </c:marker>
          <c:cat>
            <c:strRef>
              <c:f>'Zone subs &amp; sub-trans lines'!$E$14:$P$14</c:f>
              <c:strCache>
                <c:ptCount val="12"/>
                <c:pt idx="0">
                  <c:v>2023 (Actuals)</c:v>
                </c:pt>
                <c:pt idx="1">
                  <c:v>2024 (Actuals)</c:v>
                </c:pt>
                <c:pt idx="2">
                  <c:v>2025</c:v>
                </c:pt>
                <c:pt idx="3">
                  <c:v>2026</c:v>
                </c:pt>
                <c:pt idx="4">
                  <c:v>2027</c:v>
                </c:pt>
                <c:pt idx="5">
                  <c:v>2028</c:v>
                </c:pt>
                <c:pt idx="6">
                  <c:v>2029</c:v>
                </c:pt>
                <c:pt idx="7">
                  <c:v>2030</c:v>
                </c:pt>
                <c:pt idx="8">
                  <c:v>2031</c:v>
                </c:pt>
                <c:pt idx="9">
                  <c:v>2032</c:v>
                </c:pt>
                <c:pt idx="10">
                  <c:v>2033</c:v>
                </c:pt>
                <c:pt idx="11">
                  <c:v>2034</c:v>
                </c:pt>
              </c:strCache>
            </c:strRef>
          </c:cat>
          <c:val>
            <c:numRef>
              <c:f>'Zone subs &amp; sub-trans lines'!$E$41:$P$41</c:f>
              <c:numCache>
                <c:formatCode>0.0</c:formatCode>
                <c:ptCount val="12"/>
                <c:pt idx="0">
                  <c:v>0.27075601359420592</c:v>
                </c:pt>
                <c:pt idx="1">
                  <c:v>0.29208439805789049</c:v>
                </c:pt>
                <c:pt idx="2">
                  <c:v>0.32197228516165288</c:v>
                </c:pt>
                <c:pt idx="3">
                  <c:v>0.40236261050953431</c:v>
                </c:pt>
                <c:pt idx="4">
                  <c:v>0.5176270352800173</c:v>
                </c:pt>
                <c:pt idx="5">
                  <c:v>0.83760037438252077</c:v>
                </c:pt>
                <c:pt idx="6">
                  <c:v>1.2139816024029735</c:v>
                </c:pt>
                <c:pt idx="7">
                  <c:v>1.6135502617628714</c:v>
                </c:pt>
                <c:pt idx="8">
                  <c:v>2.0205130542458152</c:v>
                </c:pt>
                <c:pt idx="9">
                  <c:v>2.4250935209293152</c:v>
                </c:pt>
                <c:pt idx="10">
                  <c:v>2.8615430609736285</c:v>
                </c:pt>
                <c:pt idx="11">
                  <c:v>3.3230399954133247</c:v>
                </c:pt>
              </c:numCache>
            </c:numRef>
          </c:val>
          <c:smooth val="0"/>
          <c:extLst>
            <c:ext xmlns:c16="http://schemas.microsoft.com/office/drawing/2014/chart" uri="{C3380CC4-5D6E-409C-BE32-E72D297353CC}">
              <c16:uniqueId val="{00000003-1883-4EE7-8C31-FEF4E0E3D066}"/>
            </c:ext>
          </c:extLst>
        </c:ser>
        <c:dLbls>
          <c:showLegendKey val="0"/>
          <c:showVal val="0"/>
          <c:showCatName val="0"/>
          <c:showSerName val="0"/>
          <c:showPercent val="0"/>
          <c:showBubbleSize val="0"/>
        </c:dLbls>
        <c:smooth val="0"/>
        <c:axId val="168728448"/>
        <c:axId val="168742912"/>
      </c:lineChart>
      <c:catAx>
        <c:axId val="168728448"/>
        <c:scaling>
          <c:orientation val="minMax"/>
        </c:scaling>
        <c:delete val="0"/>
        <c:axPos val="b"/>
        <c:title>
          <c:tx>
            <c:rich>
              <a:bodyPr/>
              <a:lstStyle/>
              <a:p>
                <a:pPr>
                  <a:defRPr/>
                </a:pPr>
                <a:r>
                  <a:rPr lang="en-US"/>
                  <a:t>Year</a:t>
                </a:r>
              </a:p>
            </c:rich>
          </c:tx>
          <c:overlay val="0"/>
        </c:title>
        <c:numFmt formatCode="General" sourceLinked="1"/>
        <c:majorTickMark val="out"/>
        <c:minorTickMark val="none"/>
        <c:tickLblPos val="nextTo"/>
        <c:spPr>
          <a:noFill/>
        </c:spPr>
        <c:txPr>
          <a:bodyPr/>
          <a:lstStyle/>
          <a:p>
            <a:pPr>
              <a:defRPr>
                <a:solidFill>
                  <a:schemeClr val="bg1"/>
                </a:solidFill>
              </a:defRPr>
            </a:pPr>
            <a:endParaRPr lang="en-US"/>
          </a:p>
        </c:txPr>
        <c:crossAx val="168742912"/>
        <c:crosses val="autoZero"/>
        <c:auto val="1"/>
        <c:lblAlgn val="ctr"/>
        <c:lblOffset val="100"/>
        <c:noMultiLvlLbl val="1"/>
      </c:catAx>
      <c:valAx>
        <c:axId val="168742912"/>
        <c:scaling>
          <c:orientation val="minMax"/>
          <c:min val="0"/>
        </c:scaling>
        <c:delete val="0"/>
        <c:axPos val="l"/>
        <c:majorGridlines/>
        <c:title>
          <c:tx>
            <c:rich>
              <a:bodyPr rot="0" vert="horz"/>
              <a:lstStyle/>
              <a:p>
                <a:pPr>
                  <a:defRPr/>
                </a:pPr>
                <a:r>
                  <a:rPr lang="en-AU"/>
                  <a:t>MW</a:t>
                </a:r>
              </a:p>
            </c:rich>
          </c:tx>
          <c:overlay val="0"/>
        </c:title>
        <c:numFmt formatCode="0.0" sourceLinked="1"/>
        <c:majorTickMark val="out"/>
        <c:minorTickMark val="none"/>
        <c:tickLblPos val="nextTo"/>
        <c:txPr>
          <a:bodyPr/>
          <a:lstStyle/>
          <a:p>
            <a:pPr>
              <a:defRPr>
                <a:solidFill>
                  <a:schemeClr val="bg1"/>
                </a:solidFill>
              </a:defRPr>
            </a:pPr>
            <a:endParaRPr lang="en-US"/>
          </a:p>
        </c:txPr>
        <c:crossAx val="168728448"/>
        <c:crosses val="autoZero"/>
        <c:crossBetween val="between"/>
      </c:valAx>
      <c:spPr>
        <a:noFill/>
      </c:spPr>
    </c:plotArea>
    <c:legend>
      <c:legendPos val="r"/>
      <c:overlay val="0"/>
      <c:txPr>
        <a:bodyPr/>
        <a:lstStyle/>
        <a:p>
          <a:pPr>
            <a:defRPr>
              <a:solidFill>
                <a:schemeClr val="bg1"/>
              </a:solidFill>
            </a:defRPr>
          </a:pPr>
          <a:endParaRPr lang="en-US"/>
        </a:p>
      </c:txPr>
    </c:legend>
    <c:plotVisOnly val="1"/>
    <c:dispBlanksAs val="gap"/>
    <c:showDLblsOverMax val="0"/>
  </c:chart>
  <c:spPr>
    <a:solidFill>
      <a:schemeClr val="tx1"/>
    </a:solidFill>
  </c:spPr>
  <c:txPr>
    <a:bodyPr/>
    <a:lstStyle/>
    <a:p>
      <a:pPr>
        <a:defRPr baseline="0">
          <a:solidFill>
            <a:schemeClr val="bg1"/>
          </a:solidFil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16</xdr:col>
      <xdr:colOff>105832</xdr:colOff>
      <xdr:row>7</xdr:row>
      <xdr:rowOff>4234</xdr:rowOff>
    </xdr:from>
    <xdr:to>
      <xdr:col>31</xdr:col>
      <xdr:colOff>127000</xdr:colOff>
      <xdr:row>41</xdr:row>
      <xdr:rowOff>31750</xdr:rowOff>
    </xdr:to>
    <xdr:graphicFrame macro="">
      <xdr:nvGraphicFramePr>
        <xdr:cNvPr id="2" name="Chart 1">
          <a:extLst>
            <a:ext uri="{FF2B5EF4-FFF2-40B4-BE49-F238E27FC236}">
              <a16:creationId xmlns:a16="http://schemas.microsoft.com/office/drawing/2014/main" id="{E605F4E4-4AAA-4568-A95E-143E541BC4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0</xdr:colOff>
      <xdr:row>7</xdr:row>
      <xdr:rowOff>0</xdr:rowOff>
    </xdr:from>
    <xdr:to>
      <xdr:col>45</xdr:col>
      <xdr:colOff>608997</xdr:colOff>
      <xdr:row>41</xdr:row>
      <xdr:rowOff>27516</xdr:rowOff>
    </xdr:to>
    <xdr:graphicFrame macro="">
      <xdr:nvGraphicFramePr>
        <xdr:cNvPr id="3" name="Chart 2">
          <a:extLst>
            <a:ext uri="{FF2B5EF4-FFF2-40B4-BE49-F238E27FC236}">
              <a16:creationId xmlns:a16="http://schemas.microsoft.com/office/drawing/2014/main" id="{47137712-3F64-4B9D-B534-4370757EF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400050</xdr:colOff>
      <xdr:row>13</xdr:row>
      <xdr:rowOff>10886</xdr:rowOff>
    </xdr:from>
    <xdr:to>
      <xdr:col>31</xdr:col>
      <xdr:colOff>57150</xdr:colOff>
      <xdr:row>46</xdr:row>
      <xdr:rowOff>10886</xdr:rowOff>
    </xdr:to>
    <xdr:graphicFrame macro="">
      <xdr:nvGraphicFramePr>
        <xdr:cNvPr id="2" name="Chart 1">
          <a:extLst>
            <a:ext uri="{FF2B5EF4-FFF2-40B4-BE49-F238E27FC236}">
              <a16:creationId xmlns:a16="http://schemas.microsoft.com/office/drawing/2014/main" id="{896C7B4C-8B00-4C8D-A012-7C3A2AED97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0</xdr:colOff>
      <xdr:row>13</xdr:row>
      <xdr:rowOff>0</xdr:rowOff>
    </xdr:from>
    <xdr:to>
      <xdr:col>45</xdr:col>
      <xdr:colOff>397328</xdr:colOff>
      <xdr:row>46</xdr:row>
      <xdr:rowOff>0</xdr:rowOff>
    </xdr:to>
    <xdr:graphicFrame macro="">
      <xdr:nvGraphicFramePr>
        <xdr:cNvPr id="3" name="Chart 2">
          <a:extLst>
            <a:ext uri="{FF2B5EF4-FFF2-40B4-BE49-F238E27FC236}">
              <a16:creationId xmlns:a16="http://schemas.microsoft.com/office/drawing/2014/main" id="{346577EC-E180-4AF9-8109-D243DBFFA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274320</xdr:colOff>
      <xdr:row>1</xdr:row>
      <xdr:rowOff>167640</xdr:rowOff>
    </xdr:from>
    <xdr:to>
      <xdr:col>2</xdr:col>
      <xdr:colOff>335280</xdr:colOff>
      <xdr:row>3</xdr:row>
      <xdr:rowOff>114300</xdr:rowOff>
    </xdr:to>
    <xdr:sp macro="" textlink="">
      <xdr:nvSpPr>
        <xdr:cNvPr id="2" name="TextBox 1">
          <a:extLst>
            <a:ext uri="{FF2B5EF4-FFF2-40B4-BE49-F238E27FC236}">
              <a16:creationId xmlns:a16="http://schemas.microsoft.com/office/drawing/2014/main" id="{9DFDDF93-74DE-DA66-C4C4-A1A22F1345EA}"/>
            </a:ext>
          </a:extLst>
        </xdr:cNvPr>
        <xdr:cNvSpPr txBox="1"/>
      </xdr:nvSpPr>
      <xdr:spPr>
        <a:xfrm>
          <a:off x="274320" y="350520"/>
          <a:ext cx="128016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chemeClr val="bg1"/>
              </a:solidFill>
            </a:rPr>
            <a:t>Substation</a:t>
          </a:r>
        </a:p>
      </xdr:txBody>
    </xdr:sp>
    <xdr:clientData/>
  </xdr:twoCellAnchor>
  <xdr:twoCellAnchor>
    <xdr:from>
      <xdr:col>0</xdr:col>
      <xdr:colOff>312420</xdr:colOff>
      <xdr:row>64</xdr:row>
      <xdr:rowOff>167640</xdr:rowOff>
    </xdr:from>
    <xdr:to>
      <xdr:col>2</xdr:col>
      <xdr:colOff>373380</xdr:colOff>
      <xdr:row>66</xdr:row>
      <xdr:rowOff>114300</xdr:rowOff>
    </xdr:to>
    <xdr:sp macro="" textlink="">
      <xdr:nvSpPr>
        <xdr:cNvPr id="3" name="TextBox 2">
          <a:extLst>
            <a:ext uri="{FF2B5EF4-FFF2-40B4-BE49-F238E27FC236}">
              <a16:creationId xmlns:a16="http://schemas.microsoft.com/office/drawing/2014/main" id="{86BBE259-77CD-42FF-9E89-BF212B53D810}"/>
            </a:ext>
          </a:extLst>
        </xdr:cNvPr>
        <xdr:cNvSpPr txBox="1"/>
      </xdr:nvSpPr>
      <xdr:spPr>
        <a:xfrm>
          <a:off x="312420" y="12611100"/>
          <a:ext cx="128016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chemeClr val="bg1"/>
              </a:solidFill>
            </a:rPr>
            <a:t>Feeder</a:t>
          </a:r>
        </a:p>
      </xdr:txBody>
    </xdr:sp>
    <xdr:clientData/>
  </xdr:twoCellAnchor>
  <xdr:twoCellAnchor>
    <xdr:from>
      <xdr:col>0</xdr:col>
      <xdr:colOff>243840</xdr:colOff>
      <xdr:row>494</xdr:row>
      <xdr:rowOff>83820</xdr:rowOff>
    </xdr:from>
    <xdr:to>
      <xdr:col>2</xdr:col>
      <xdr:colOff>304800</xdr:colOff>
      <xdr:row>496</xdr:row>
      <xdr:rowOff>38100</xdr:rowOff>
    </xdr:to>
    <xdr:sp macro="" textlink="">
      <xdr:nvSpPr>
        <xdr:cNvPr id="4" name="TextBox 3">
          <a:extLst>
            <a:ext uri="{FF2B5EF4-FFF2-40B4-BE49-F238E27FC236}">
              <a16:creationId xmlns:a16="http://schemas.microsoft.com/office/drawing/2014/main" id="{1E52053B-FE3F-4AB8-8F9D-BAAD66EE60CE}"/>
            </a:ext>
          </a:extLst>
        </xdr:cNvPr>
        <xdr:cNvSpPr txBox="1"/>
      </xdr:nvSpPr>
      <xdr:spPr>
        <a:xfrm>
          <a:off x="243840" y="91173300"/>
          <a:ext cx="128016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chemeClr val="bg1"/>
              </a:solidFill>
            </a:rPr>
            <a:t>Growth</a:t>
          </a:r>
        </a:p>
      </xdr:txBody>
    </xdr:sp>
    <xdr:clientData/>
  </xdr:twoCellAnchor>
  <xdr:twoCellAnchor>
    <xdr:from>
      <xdr:col>0</xdr:col>
      <xdr:colOff>289560</xdr:colOff>
      <xdr:row>49</xdr:row>
      <xdr:rowOff>175260</xdr:rowOff>
    </xdr:from>
    <xdr:to>
      <xdr:col>2</xdr:col>
      <xdr:colOff>350520</xdr:colOff>
      <xdr:row>51</xdr:row>
      <xdr:rowOff>129540</xdr:rowOff>
    </xdr:to>
    <xdr:sp macro="" textlink="">
      <xdr:nvSpPr>
        <xdr:cNvPr id="5" name="TextBox 4">
          <a:extLst>
            <a:ext uri="{FF2B5EF4-FFF2-40B4-BE49-F238E27FC236}">
              <a16:creationId xmlns:a16="http://schemas.microsoft.com/office/drawing/2014/main" id="{C326652A-AE43-4C11-980B-43F0A060C1AC}"/>
            </a:ext>
          </a:extLst>
        </xdr:cNvPr>
        <xdr:cNvSpPr txBox="1"/>
      </xdr:nvSpPr>
      <xdr:spPr>
        <a:xfrm>
          <a:off x="289560" y="9509760"/>
          <a:ext cx="1280160" cy="320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chemeClr val="bg1"/>
              </a:solidFill>
            </a:rPr>
            <a:t>Zone</a:t>
          </a:r>
        </a:p>
      </xdr:txBody>
    </xdr:sp>
    <xdr:clientData/>
  </xdr:twoCellAnchor>
  <xdr:twoCellAnchor>
    <xdr:from>
      <xdr:col>34</xdr:col>
      <xdr:colOff>228600</xdr:colOff>
      <xdr:row>1</xdr:row>
      <xdr:rowOff>167640</xdr:rowOff>
    </xdr:from>
    <xdr:to>
      <xdr:col>34</xdr:col>
      <xdr:colOff>1607820</xdr:colOff>
      <xdr:row>6</xdr:row>
      <xdr:rowOff>0</xdr:rowOff>
    </xdr:to>
    <xdr:sp macro="" textlink="">
      <xdr:nvSpPr>
        <xdr:cNvPr id="6" name="TextBox 5">
          <a:extLst>
            <a:ext uri="{FF2B5EF4-FFF2-40B4-BE49-F238E27FC236}">
              <a16:creationId xmlns:a16="http://schemas.microsoft.com/office/drawing/2014/main" id="{12683AFD-724E-2ED3-EF7F-C38C32CB2996}"/>
            </a:ext>
          </a:extLst>
        </xdr:cNvPr>
        <xdr:cNvSpPr txBox="1"/>
      </xdr:nvSpPr>
      <xdr:spPr>
        <a:xfrm>
          <a:off x="46070520" y="350520"/>
          <a:ext cx="1379220" cy="754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chemeClr val="bg1"/>
              </a:solidFill>
            </a:rPr>
            <a:t>Additional Information</a:t>
          </a:r>
        </a:p>
      </xdr:txBody>
    </xdr:sp>
    <xdr:clientData/>
  </xdr:twoCellAnchor>
  <xdr:twoCellAnchor>
    <xdr:from>
      <xdr:col>34</xdr:col>
      <xdr:colOff>708660</xdr:colOff>
      <xdr:row>5</xdr:row>
      <xdr:rowOff>83820</xdr:rowOff>
    </xdr:from>
    <xdr:to>
      <xdr:col>34</xdr:col>
      <xdr:colOff>1097280</xdr:colOff>
      <xdr:row>6</xdr:row>
      <xdr:rowOff>114300</xdr:rowOff>
    </xdr:to>
    <xdr:sp macro="" textlink="">
      <xdr:nvSpPr>
        <xdr:cNvPr id="7" name="Arrow: Right 6">
          <a:extLst>
            <a:ext uri="{FF2B5EF4-FFF2-40B4-BE49-F238E27FC236}">
              <a16:creationId xmlns:a16="http://schemas.microsoft.com/office/drawing/2014/main" id="{60B689FF-BAEA-0362-181E-A3756D432EC7}"/>
            </a:ext>
          </a:extLst>
        </xdr:cNvPr>
        <xdr:cNvSpPr/>
      </xdr:nvSpPr>
      <xdr:spPr>
        <a:xfrm>
          <a:off x="46550580" y="1005840"/>
          <a:ext cx="388620" cy="213360"/>
        </a:xfrm>
        <a:prstGeom prst="righ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7</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3194-3876-43BD-9B1B-059331931C47}">
  <sheetPr codeName="Sheet1">
    <tabColor theme="0"/>
  </sheetPr>
  <dimension ref="A1:O20"/>
  <sheetViews>
    <sheetView workbookViewId="0">
      <selection activeCell="O16" sqref="O16"/>
    </sheetView>
  </sheetViews>
  <sheetFormatPr defaultColWidth="8.85546875" defaultRowHeight="15" x14ac:dyDescent="0.25"/>
  <cols>
    <col min="1" max="16384" width="8.85546875" style="57"/>
  </cols>
  <sheetData>
    <row r="1" spans="1:15" x14ac:dyDescent="0.25">
      <c r="A1" s="56" t="s">
        <v>241</v>
      </c>
    </row>
    <row r="2" spans="1:15" x14ac:dyDescent="0.25">
      <c r="A2" s="58" t="s">
        <v>242</v>
      </c>
    </row>
    <row r="3" spans="1:15" x14ac:dyDescent="0.25">
      <c r="A3" s="58"/>
    </row>
    <row r="4" spans="1:15" ht="14.45" customHeight="1" x14ac:dyDescent="0.25">
      <c r="A4" s="145" t="s">
        <v>150</v>
      </c>
      <c r="B4" s="146"/>
      <c r="C4" s="146"/>
      <c r="D4" s="146"/>
      <c r="E4" s="146"/>
      <c r="F4" s="146"/>
      <c r="G4" s="146"/>
      <c r="H4" s="146"/>
      <c r="I4" s="146"/>
      <c r="J4" s="146"/>
      <c r="K4" s="146"/>
      <c r="L4" s="59"/>
      <c r="M4" s="59"/>
      <c r="N4" s="59"/>
      <c r="O4" s="59"/>
    </row>
    <row r="5" spans="1:15" x14ac:dyDescent="0.25">
      <c r="A5" s="147"/>
      <c r="B5" s="148"/>
      <c r="C5" s="148"/>
      <c r="D5" s="148"/>
      <c r="E5" s="148"/>
      <c r="F5" s="148"/>
      <c r="G5" s="148"/>
      <c r="H5" s="148"/>
      <c r="I5" s="148"/>
      <c r="J5" s="148"/>
      <c r="K5" s="148"/>
      <c r="L5" s="59"/>
      <c r="M5" s="59"/>
      <c r="N5" s="59"/>
      <c r="O5" s="59"/>
    </row>
    <row r="6" spans="1:15" x14ac:dyDescent="0.25">
      <c r="A6" s="147"/>
      <c r="B6" s="148"/>
      <c r="C6" s="148"/>
      <c r="D6" s="148"/>
      <c r="E6" s="148"/>
      <c r="F6" s="148"/>
      <c r="G6" s="148"/>
      <c r="H6" s="148"/>
      <c r="I6" s="148"/>
      <c r="J6" s="148"/>
      <c r="K6" s="148"/>
      <c r="L6" s="59"/>
      <c r="M6" s="59"/>
      <c r="N6" s="59"/>
      <c r="O6" s="59"/>
    </row>
    <row r="7" spans="1:15" x14ac:dyDescent="0.25">
      <c r="A7" s="147"/>
      <c r="B7" s="148"/>
      <c r="C7" s="148"/>
      <c r="D7" s="148"/>
      <c r="E7" s="148"/>
      <c r="F7" s="148"/>
      <c r="G7" s="148"/>
      <c r="H7" s="148"/>
      <c r="I7" s="148"/>
      <c r="J7" s="148"/>
      <c r="K7" s="148"/>
      <c r="L7" s="59"/>
      <c r="M7" s="59"/>
      <c r="N7" s="59"/>
      <c r="O7" s="59"/>
    </row>
    <row r="8" spans="1:15" x14ac:dyDescent="0.25">
      <c r="A8" s="147"/>
      <c r="B8" s="148"/>
      <c r="C8" s="148"/>
      <c r="D8" s="148"/>
      <c r="E8" s="148"/>
      <c r="F8" s="148"/>
      <c r="G8" s="148"/>
      <c r="H8" s="148"/>
      <c r="I8" s="148"/>
      <c r="J8" s="148"/>
      <c r="K8" s="148"/>
      <c r="L8" s="59"/>
      <c r="M8" s="59"/>
      <c r="N8" s="59"/>
      <c r="O8" s="59"/>
    </row>
    <row r="9" spans="1:15" x14ac:dyDescent="0.25">
      <c r="A9" s="147"/>
      <c r="B9" s="148"/>
      <c r="C9" s="148"/>
      <c r="D9" s="148"/>
      <c r="E9" s="148"/>
      <c r="F9" s="148"/>
      <c r="G9" s="148"/>
      <c r="H9" s="148"/>
      <c r="I9" s="148"/>
      <c r="J9" s="148"/>
      <c r="K9" s="148"/>
      <c r="L9" s="59"/>
      <c r="M9" s="59"/>
      <c r="N9" s="59"/>
      <c r="O9" s="59"/>
    </row>
    <row r="10" spans="1:15" x14ac:dyDescent="0.25">
      <c r="A10" s="147"/>
      <c r="B10" s="148"/>
      <c r="C10" s="148"/>
      <c r="D10" s="148"/>
      <c r="E10" s="148"/>
      <c r="F10" s="148"/>
      <c r="G10" s="148"/>
      <c r="H10" s="148"/>
      <c r="I10" s="148"/>
      <c r="J10" s="148"/>
      <c r="K10" s="148"/>
      <c r="L10" s="59"/>
      <c r="M10" s="59"/>
      <c r="N10" s="59"/>
      <c r="O10" s="59"/>
    </row>
    <row r="11" spans="1:15" x14ac:dyDescent="0.25">
      <c r="A11" s="147"/>
      <c r="B11" s="148"/>
      <c r="C11" s="148"/>
      <c r="D11" s="148"/>
      <c r="E11" s="148"/>
      <c r="F11" s="148"/>
      <c r="G11" s="148"/>
      <c r="H11" s="148"/>
      <c r="I11" s="148"/>
      <c r="J11" s="148"/>
      <c r="K11" s="148"/>
      <c r="L11" s="59"/>
      <c r="M11" s="59"/>
      <c r="N11" s="59"/>
      <c r="O11" s="59"/>
    </row>
    <row r="12" spans="1:15" x14ac:dyDescent="0.25">
      <c r="A12" s="147"/>
      <c r="B12" s="148"/>
      <c r="C12" s="148"/>
      <c r="D12" s="148"/>
      <c r="E12" s="148"/>
      <c r="F12" s="148"/>
      <c r="G12" s="148"/>
      <c r="H12" s="148"/>
      <c r="I12" s="148"/>
      <c r="J12" s="148"/>
      <c r="K12" s="148"/>
      <c r="L12" s="59"/>
      <c r="M12" s="59"/>
      <c r="N12" s="59"/>
      <c r="O12" s="59"/>
    </row>
    <row r="13" spans="1:15" x14ac:dyDescent="0.25">
      <c r="A13" s="147"/>
      <c r="B13" s="148"/>
      <c r="C13" s="148"/>
      <c r="D13" s="148"/>
      <c r="E13" s="148"/>
      <c r="F13" s="148"/>
      <c r="G13" s="148"/>
      <c r="H13" s="148"/>
      <c r="I13" s="148"/>
      <c r="J13" s="148"/>
      <c r="K13" s="148"/>
      <c r="L13" s="59"/>
      <c r="M13" s="59"/>
      <c r="N13" s="59"/>
      <c r="O13" s="59"/>
    </row>
    <row r="14" spans="1:15" x14ac:dyDescent="0.25">
      <c r="A14" s="147"/>
      <c r="B14" s="148"/>
      <c r="C14" s="148"/>
      <c r="D14" s="148"/>
      <c r="E14" s="148"/>
      <c r="F14" s="148"/>
      <c r="G14" s="148"/>
      <c r="H14" s="148"/>
      <c r="I14" s="148"/>
      <c r="J14" s="148"/>
      <c r="K14" s="148"/>
      <c r="L14" s="59"/>
      <c r="M14" s="59"/>
      <c r="N14" s="59"/>
      <c r="O14" s="59"/>
    </row>
    <row r="15" spans="1:15" x14ac:dyDescent="0.25">
      <c r="A15" s="147"/>
      <c r="B15" s="148"/>
      <c r="C15" s="148"/>
      <c r="D15" s="148"/>
      <c r="E15" s="148"/>
      <c r="F15" s="148"/>
      <c r="G15" s="148"/>
      <c r="H15" s="148"/>
      <c r="I15" s="148"/>
      <c r="J15" s="148"/>
      <c r="K15" s="148"/>
      <c r="L15" s="59"/>
      <c r="M15" s="59"/>
      <c r="N15" s="59"/>
      <c r="O15" s="59"/>
    </row>
    <row r="16" spans="1:15" x14ac:dyDescent="0.25">
      <c r="A16" s="147"/>
      <c r="B16" s="148"/>
      <c r="C16" s="148"/>
      <c r="D16" s="148"/>
      <c r="E16" s="148"/>
      <c r="F16" s="148"/>
      <c r="G16" s="148"/>
      <c r="H16" s="148"/>
      <c r="I16" s="148"/>
      <c r="J16" s="148"/>
      <c r="K16" s="148"/>
      <c r="L16" s="59"/>
      <c r="M16" s="59"/>
      <c r="N16" s="59"/>
      <c r="O16" s="59"/>
    </row>
    <row r="17" spans="1:15" x14ac:dyDescent="0.25">
      <c r="A17" s="147"/>
      <c r="B17" s="148"/>
      <c r="C17" s="148"/>
      <c r="D17" s="148"/>
      <c r="E17" s="148"/>
      <c r="F17" s="148"/>
      <c r="G17" s="148"/>
      <c r="H17" s="148"/>
      <c r="I17" s="148"/>
      <c r="J17" s="148"/>
      <c r="K17" s="148"/>
      <c r="L17" s="59"/>
      <c r="M17" s="59"/>
      <c r="N17" s="59"/>
      <c r="O17" s="59"/>
    </row>
    <row r="18" spans="1:15" x14ac:dyDescent="0.25">
      <c r="A18" s="147"/>
      <c r="B18" s="148"/>
      <c r="C18" s="148"/>
      <c r="D18" s="148"/>
      <c r="E18" s="148"/>
      <c r="F18" s="148"/>
      <c r="G18" s="148"/>
      <c r="H18" s="148"/>
      <c r="I18" s="148"/>
      <c r="J18" s="148"/>
      <c r="K18" s="148"/>
      <c r="L18" s="59"/>
      <c r="M18" s="59"/>
      <c r="N18" s="59"/>
      <c r="O18" s="59"/>
    </row>
    <row r="19" spans="1:15" x14ac:dyDescent="0.25">
      <c r="A19" s="147"/>
      <c r="B19" s="148"/>
      <c r="C19" s="148"/>
      <c r="D19" s="148"/>
      <c r="E19" s="148"/>
      <c r="F19" s="148"/>
      <c r="G19" s="148"/>
      <c r="H19" s="148"/>
      <c r="I19" s="148"/>
      <c r="J19" s="148"/>
      <c r="K19" s="148"/>
      <c r="L19" s="59"/>
      <c r="M19" s="59"/>
      <c r="N19" s="59"/>
      <c r="O19" s="59"/>
    </row>
    <row r="20" spans="1:15" x14ac:dyDescent="0.25">
      <c r="A20" s="149"/>
      <c r="B20" s="150"/>
      <c r="C20" s="150"/>
      <c r="D20" s="150"/>
      <c r="E20" s="150"/>
      <c r="F20" s="150"/>
      <c r="G20" s="150"/>
      <c r="H20" s="150"/>
      <c r="I20" s="150"/>
      <c r="J20" s="150"/>
      <c r="K20" s="150"/>
      <c r="L20" s="59"/>
      <c r="M20" s="59"/>
      <c r="N20" s="59"/>
      <c r="O20" s="59"/>
    </row>
  </sheetData>
  <mergeCells count="1">
    <mergeCell ref="A4:K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A42B-501F-4360-B1BC-69EEE4F07275}">
  <sheetPr codeName="Sheet22">
    <tabColor theme="0"/>
  </sheetPr>
  <dimension ref="A1:N27"/>
  <sheetViews>
    <sheetView zoomScale="85" zoomScaleNormal="85" workbookViewId="0">
      <selection activeCell="F30" sqref="F30"/>
    </sheetView>
  </sheetViews>
  <sheetFormatPr defaultColWidth="8.85546875" defaultRowHeight="15" x14ac:dyDescent="0.25"/>
  <cols>
    <col min="1" max="1" width="22.7109375" style="3" bestFit="1" customWidth="1"/>
    <col min="2" max="2" width="25.85546875" style="3" bestFit="1" customWidth="1"/>
    <col min="3" max="16" width="8.85546875" style="3"/>
    <col min="17" max="17" width="2.140625" style="3" customWidth="1"/>
    <col min="18" max="16384" width="8.85546875" style="3"/>
  </cols>
  <sheetData>
    <row r="1" spans="1:14" ht="0.75" customHeight="1" x14ac:dyDescent="0.25"/>
    <row r="2" spans="1:14" ht="14.45" customHeight="1" x14ac:dyDescent="0.25">
      <c r="A2" s="157" t="s">
        <v>143</v>
      </c>
      <c r="B2" s="55" t="s">
        <v>144</v>
      </c>
      <c r="C2" s="155" t="s">
        <v>149</v>
      </c>
      <c r="D2" s="156"/>
      <c r="E2" s="156"/>
      <c r="F2" s="156"/>
      <c r="G2" s="156"/>
      <c r="H2" s="156"/>
      <c r="I2" s="156"/>
      <c r="J2" s="156"/>
      <c r="K2" s="156"/>
      <c r="L2" s="156"/>
      <c r="M2" s="156"/>
      <c r="N2" s="156"/>
    </row>
    <row r="3" spans="1:14" x14ac:dyDescent="0.25">
      <c r="A3" s="158"/>
      <c r="B3" s="55"/>
      <c r="C3" s="155"/>
      <c r="D3" s="156"/>
      <c r="E3" s="156"/>
      <c r="F3" s="156"/>
      <c r="G3" s="156"/>
      <c r="H3" s="156"/>
      <c r="I3" s="156"/>
      <c r="J3" s="156"/>
      <c r="K3" s="156"/>
      <c r="L3" s="156"/>
      <c r="M3" s="156"/>
      <c r="N3" s="156"/>
    </row>
    <row r="4" spans="1:14" x14ac:dyDescent="0.25">
      <c r="A4" s="158"/>
      <c r="B4" s="55"/>
      <c r="C4" s="155"/>
      <c r="D4" s="156"/>
      <c r="E4" s="156"/>
      <c r="F4" s="156"/>
      <c r="G4" s="156"/>
      <c r="H4" s="156"/>
      <c r="I4" s="156"/>
      <c r="J4" s="156"/>
      <c r="K4" s="156"/>
      <c r="L4" s="156"/>
      <c r="M4" s="156"/>
      <c r="N4" s="156"/>
    </row>
    <row r="5" spans="1:14" x14ac:dyDescent="0.25">
      <c r="A5" s="158"/>
      <c r="B5" s="55"/>
      <c r="C5" s="155"/>
      <c r="D5" s="156"/>
      <c r="E5" s="156"/>
      <c r="F5" s="156"/>
      <c r="G5" s="156"/>
      <c r="H5" s="156"/>
      <c r="I5" s="156"/>
      <c r="J5" s="156"/>
      <c r="K5" s="156"/>
      <c r="L5" s="156"/>
      <c r="M5" s="156"/>
      <c r="N5" s="156"/>
    </row>
    <row r="6" spans="1:14" x14ac:dyDescent="0.25">
      <c r="A6" s="158"/>
      <c r="B6" s="55"/>
      <c r="C6" s="155"/>
      <c r="D6" s="156"/>
      <c r="E6" s="156"/>
      <c r="F6" s="156"/>
      <c r="G6" s="156"/>
      <c r="H6" s="156"/>
      <c r="I6" s="156"/>
      <c r="J6" s="156"/>
      <c r="K6" s="156"/>
      <c r="L6" s="156"/>
      <c r="M6" s="156"/>
      <c r="N6" s="156"/>
    </row>
    <row r="7" spans="1:14" x14ac:dyDescent="0.25">
      <c r="A7" s="158"/>
      <c r="B7" s="55"/>
      <c r="C7" s="155"/>
      <c r="D7" s="156"/>
      <c r="E7" s="156"/>
      <c r="F7" s="156"/>
      <c r="G7" s="156"/>
      <c r="H7" s="156"/>
      <c r="I7" s="156"/>
      <c r="J7" s="156"/>
      <c r="K7" s="156"/>
      <c r="L7" s="156"/>
      <c r="M7" s="156"/>
      <c r="N7" s="156"/>
    </row>
    <row r="8" spans="1:14" x14ac:dyDescent="0.25">
      <c r="A8" s="158"/>
      <c r="B8" s="55"/>
      <c r="C8" s="155"/>
      <c r="D8" s="156"/>
      <c r="E8" s="156"/>
      <c r="F8" s="156"/>
      <c r="G8" s="156"/>
      <c r="H8" s="156"/>
      <c r="I8" s="156"/>
      <c r="J8" s="156"/>
      <c r="K8" s="156"/>
      <c r="L8" s="156"/>
      <c r="M8" s="156"/>
      <c r="N8" s="156"/>
    </row>
    <row r="9" spans="1:14" x14ac:dyDescent="0.25">
      <c r="A9" s="158"/>
      <c r="B9" s="55"/>
      <c r="C9" s="155"/>
      <c r="D9" s="156"/>
      <c r="E9" s="156"/>
      <c r="F9" s="156"/>
      <c r="G9" s="156"/>
      <c r="H9" s="156"/>
      <c r="I9" s="156"/>
      <c r="J9" s="156"/>
      <c r="K9" s="156"/>
      <c r="L9" s="156"/>
      <c r="M9" s="156"/>
      <c r="N9" s="156"/>
    </row>
    <row r="10" spans="1:14" x14ac:dyDescent="0.25">
      <c r="A10" s="158"/>
      <c r="B10" s="55"/>
      <c r="C10" s="155"/>
      <c r="D10" s="156"/>
      <c r="E10" s="156"/>
      <c r="F10" s="156"/>
      <c r="G10" s="156"/>
      <c r="H10" s="156"/>
      <c r="I10" s="156"/>
      <c r="J10" s="156"/>
      <c r="K10" s="156"/>
      <c r="L10" s="156"/>
      <c r="M10" s="156"/>
      <c r="N10" s="156"/>
    </row>
    <row r="11" spans="1:14" x14ac:dyDescent="0.25">
      <c r="A11" s="158"/>
      <c r="B11" s="55"/>
      <c r="C11" s="155"/>
      <c r="D11" s="156"/>
      <c r="E11" s="156"/>
      <c r="F11" s="156"/>
      <c r="G11" s="156"/>
      <c r="H11" s="156"/>
      <c r="I11" s="156"/>
      <c r="J11" s="156"/>
      <c r="K11" s="156"/>
      <c r="L11" s="156"/>
      <c r="M11" s="156"/>
      <c r="N11" s="156"/>
    </row>
    <row r="12" spans="1:14" x14ac:dyDescent="0.25">
      <c r="A12" s="158"/>
      <c r="B12" s="55"/>
      <c r="C12" s="155"/>
      <c r="D12" s="156"/>
      <c r="E12" s="156"/>
      <c r="F12" s="156"/>
      <c r="G12" s="156"/>
      <c r="H12" s="156"/>
      <c r="I12" s="156"/>
      <c r="J12" s="156"/>
      <c r="K12" s="156"/>
      <c r="L12" s="156"/>
      <c r="M12" s="156"/>
      <c r="N12" s="156"/>
    </row>
    <row r="13" spans="1:14" x14ac:dyDescent="0.25">
      <c r="A13" s="158"/>
      <c r="B13" s="55"/>
      <c r="C13" s="155"/>
      <c r="D13" s="156"/>
      <c r="E13" s="156"/>
      <c r="F13" s="156"/>
      <c r="G13" s="156"/>
      <c r="H13" s="156"/>
      <c r="I13" s="156"/>
      <c r="J13" s="156"/>
      <c r="K13" s="156"/>
      <c r="L13" s="156"/>
      <c r="M13" s="156"/>
      <c r="N13" s="156"/>
    </row>
    <row r="14" spans="1:14" x14ac:dyDescent="0.25">
      <c r="A14" s="158"/>
      <c r="B14" s="55"/>
      <c r="C14" s="155"/>
      <c r="D14" s="156"/>
      <c r="E14" s="156"/>
      <c r="F14" s="156"/>
      <c r="G14" s="156"/>
      <c r="H14" s="156"/>
      <c r="I14" s="156"/>
      <c r="J14" s="156"/>
      <c r="K14" s="156"/>
      <c r="L14" s="156"/>
      <c r="M14" s="156"/>
      <c r="N14" s="156"/>
    </row>
    <row r="15" spans="1:14" x14ac:dyDescent="0.25">
      <c r="A15" s="158"/>
      <c r="B15" s="55"/>
      <c r="C15" s="155"/>
      <c r="D15" s="156"/>
      <c r="E15" s="156"/>
      <c r="F15" s="156"/>
      <c r="G15" s="156"/>
      <c r="H15" s="156"/>
      <c r="I15" s="156"/>
      <c r="J15" s="156"/>
      <c r="K15" s="156"/>
      <c r="L15" s="156"/>
      <c r="M15" s="156"/>
      <c r="N15" s="156"/>
    </row>
    <row r="16" spans="1:14" x14ac:dyDescent="0.25">
      <c r="A16" s="158"/>
      <c r="B16" s="55"/>
      <c r="C16" s="155"/>
      <c r="D16" s="156"/>
      <c r="E16" s="156"/>
      <c r="F16" s="156"/>
      <c r="G16" s="156"/>
      <c r="H16" s="156"/>
      <c r="I16" s="156"/>
      <c r="J16" s="156"/>
      <c r="K16" s="156"/>
      <c r="L16" s="156"/>
      <c r="M16" s="156"/>
      <c r="N16" s="156"/>
    </row>
    <row r="17" spans="1:14" x14ac:dyDescent="0.25">
      <c r="A17" s="158"/>
      <c r="B17" s="55"/>
      <c r="C17" s="155"/>
      <c r="D17" s="156"/>
      <c r="E17" s="156"/>
      <c r="F17" s="156"/>
      <c r="G17" s="156"/>
      <c r="H17" s="156"/>
      <c r="I17" s="156"/>
      <c r="J17" s="156"/>
      <c r="K17" s="156"/>
      <c r="L17" s="156"/>
      <c r="M17" s="156"/>
      <c r="N17" s="156"/>
    </row>
    <row r="18" spans="1:14" x14ac:dyDescent="0.25">
      <c r="A18" s="158"/>
      <c r="B18" s="55"/>
      <c r="C18" s="155"/>
      <c r="D18" s="156"/>
      <c r="E18" s="156"/>
      <c r="F18" s="156"/>
      <c r="G18" s="156"/>
      <c r="H18" s="156"/>
      <c r="I18" s="156"/>
      <c r="J18" s="156"/>
      <c r="K18" s="156"/>
      <c r="L18" s="156"/>
      <c r="M18" s="156"/>
      <c r="N18" s="156"/>
    </row>
    <row r="19" spans="1:14" x14ac:dyDescent="0.25">
      <c r="A19" s="158"/>
      <c r="B19" s="55"/>
      <c r="C19" s="155"/>
      <c r="D19" s="156"/>
      <c r="E19" s="156"/>
      <c r="F19" s="156"/>
      <c r="G19" s="156"/>
      <c r="H19" s="156"/>
      <c r="I19" s="156"/>
      <c r="J19" s="156"/>
      <c r="K19" s="156"/>
      <c r="L19" s="156"/>
      <c r="M19" s="156"/>
      <c r="N19" s="156"/>
    </row>
    <row r="20" spans="1:14" x14ac:dyDescent="0.25">
      <c r="A20" s="158"/>
      <c r="B20" s="55"/>
      <c r="C20" s="155"/>
      <c r="D20" s="156"/>
      <c r="E20" s="156"/>
      <c r="F20" s="156"/>
      <c r="G20" s="156"/>
      <c r="H20" s="156"/>
      <c r="I20" s="156"/>
      <c r="J20" s="156"/>
      <c r="K20" s="156"/>
      <c r="L20" s="156"/>
      <c r="M20" s="156"/>
      <c r="N20" s="156"/>
    </row>
    <row r="21" spans="1:14" x14ac:dyDescent="0.25">
      <c r="A21" s="158"/>
      <c r="B21" s="55"/>
      <c r="C21" s="155"/>
      <c r="D21" s="156"/>
      <c r="E21" s="156"/>
      <c r="F21" s="156"/>
      <c r="G21" s="156"/>
      <c r="H21" s="156"/>
      <c r="I21" s="156"/>
      <c r="J21" s="156"/>
      <c r="K21" s="156"/>
      <c r="L21" s="156"/>
      <c r="M21" s="156"/>
      <c r="N21" s="156"/>
    </row>
    <row r="22" spans="1:14" x14ac:dyDescent="0.25">
      <c r="A22" s="158"/>
      <c r="B22" s="55"/>
      <c r="C22" s="155"/>
      <c r="D22" s="156"/>
      <c r="E22" s="156"/>
      <c r="F22" s="156"/>
      <c r="G22" s="156"/>
      <c r="H22" s="156"/>
      <c r="I22" s="156"/>
      <c r="J22" s="156"/>
      <c r="K22" s="156"/>
      <c r="L22" s="156"/>
      <c r="M22" s="156"/>
      <c r="N22" s="156"/>
    </row>
    <row r="23" spans="1:14" ht="1.1499999999999999" customHeight="1" x14ac:dyDescent="0.25"/>
    <row r="24" spans="1:14" ht="15" customHeight="1" x14ac:dyDescent="0.25">
      <c r="A24" s="151" t="s">
        <v>145</v>
      </c>
      <c r="B24" s="152"/>
      <c r="C24" s="153" t="s">
        <v>146</v>
      </c>
      <c r="D24" s="154"/>
      <c r="E24" s="154"/>
      <c r="F24" s="154"/>
      <c r="G24" s="154"/>
      <c r="H24" s="154"/>
      <c r="I24" s="154"/>
      <c r="J24" s="154"/>
      <c r="K24" s="154"/>
      <c r="L24" s="154"/>
      <c r="M24" s="154"/>
      <c r="N24" s="154"/>
    </row>
    <row r="25" spans="1:14" x14ac:dyDescent="0.25">
      <c r="A25" s="151"/>
      <c r="B25" s="152"/>
      <c r="C25" s="153"/>
      <c r="D25" s="154"/>
      <c r="E25" s="154"/>
      <c r="F25" s="154"/>
      <c r="G25" s="154"/>
      <c r="H25" s="154"/>
      <c r="I25" s="154"/>
      <c r="J25" s="154"/>
      <c r="K25" s="154"/>
      <c r="L25" s="154"/>
      <c r="M25" s="154"/>
      <c r="N25" s="154"/>
    </row>
    <row r="27" spans="1:14" x14ac:dyDescent="0.25">
      <c r="A27" s="54" t="s">
        <v>269</v>
      </c>
    </row>
  </sheetData>
  <mergeCells count="4">
    <mergeCell ref="A24:B25"/>
    <mergeCell ref="C24:N25"/>
    <mergeCell ref="C2:N22"/>
    <mergeCell ref="A2:A22"/>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E8C13-33A6-49F2-9CBC-60DCD51E9485}">
  <sheetPr codeName="Sheet16">
    <tabColor rgb="FF00ADEE"/>
  </sheetPr>
  <dimension ref="B1:CN78"/>
  <sheetViews>
    <sheetView zoomScale="70" zoomScaleNormal="70" workbookViewId="0">
      <pane ySplit="9" topLeftCell="A19" activePane="bottomLeft" state="frozen"/>
      <selection activeCell="Q52" sqref="Q52"/>
      <selection pane="bottomLeft" activeCell="E10" sqref="E10:E12"/>
    </sheetView>
  </sheetViews>
  <sheetFormatPr defaultColWidth="8.85546875" defaultRowHeight="15" x14ac:dyDescent="0.25"/>
  <cols>
    <col min="1" max="1" width="0.7109375" style="3" customWidth="1"/>
    <col min="2" max="2" width="26.42578125" style="3" customWidth="1"/>
    <col min="3" max="3" width="49.85546875" style="3" customWidth="1"/>
    <col min="4" max="4" width="63" style="3" hidden="1" customWidth="1"/>
    <col min="5" max="5" width="13.5703125" style="3" customWidth="1"/>
    <col min="6" max="6" width="11.140625" style="3" customWidth="1"/>
    <col min="7" max="7" width="11.85546875" style="3" customWidth="1"/>
    <col min="8" max="16" width="7.28515625" style="3" customWidth="1"/>
    <col min="17" max="17" width="3.85546875" style="3" bestFit="1" customWidth="1"/>
    <col min="18" max="18" width="4.7109375" style="3" customWidth="1"/>
    <col min="19" max="87" width="8.85546875" style="3" customWidth="1"/>
    <col min="88" max="16384" width="8.85546875" style="3"/>
  </cols>
  <sheetData>
    <row r="1" spans="2:92" ht="1.1499999999999999" customHeight="1" x14ac:dyDescent="0.25">
      <c r="D1" s="9"/>
      <c r="F1" s="9"/>
      <c r="H1" s="9"/>
      <c r="J1" s="9"/>
      <c r="L1" s="9"/>
      <c r="O1" s="9"/>
      <c r="Q1" s="9"/>
      <c r="S1" s="9"/>
      <c r="U1" s="9"/>
      <c r="W1" s="9"/>
      <c r="Y1" s="9"/>
      <c r="AA1" s="9"/>
      <c r="AC1" s="9"/>
      <c r="AE1" s="9"/>
      <c r="AG1" s="9"/>
      <c r="AI1" s="9"/>
      <c r="AK1" s="9"/>
      <c r="AM1" s="9"/>
      <c r="AO1" s="9"/>
      <c r="AQ1" s="9"/>
      <c r="AS1" s="9"/>
      <c r="AU1" s="9"/>
      <c r="AW1" s="9"/>
      <c r="AY1" s="9"/>
      <c r="BA1" s="9"/>
      <c r="BC1" s="9"/>
      <c r="BE1" s="9"/>
      <c r="BG1" s="9"/>
      <c r="BI1" s="9"/>
      <c r="BK1" s="9"/>
      <c r="BM1" s="9"/>
      <c r="BO1" s="9"/>
      <c r="BQ1" s="9"/>
      <c r="BS1" s="9"/>
      <c r="BU1" s="9"/>
      <c r="BW1" s="9"/>
      <c r="BY1" s="9"/>
      <c r="CA1" s="9"/>
      <c r="CC1" s="9"/>
      <c r="CE1" s="9"/>
      <c r="CG1" s="9"/>
      <c r="CI1" s="9"/>
      <c r="CK1" s="9"/>
      <c r="CM1" s="9"/>
    </row>
    <row r="2" spans="2:92" x14ac:dyDescent="0.25">
      <c r="E2" s="11"/>
      <c r="F2" s="168" t="s">
        <v>91</v>
      </c>
      <c r="G2" s="168"/>
      <c r="H2" s="168"/>
      <c r="I2" s="168"/>
      <c r="J2" s="169" t="str">
        <f>_xlfn.XLOOKUP($C$4,Information!$T$5:$T$51,Information!$U$5:$U$51,0)</f>
        <v>Greater Hobart</v>
      </c>
      <c r="K2" s="169"/>
      <c r="L2" s="169"/>
      <c r="M2" s="169"/>
      <c r="N2" s="12"/>
      <c r="O2" s="10"/>
      <c r="P2" s="11"/>
      <c r="Q2" s="10"/>
      <c r="R2" s="11"/>
      <c r="S2" s="10"/>
      <c r="T2" s="11"/>
      <c r="U2" s="10"/>
      <c r="V2" s="11"/>
      <c r="W2" s="10"/>
      <c r="X2" s="11"/>
      <c r="Y2" s="10"/>
      <c r="Z2" s="11"/>
      <c r="AA2" s="10"/>
      <c r="AB2" s="11"/>
      <c r="AC2" s="10"/>
      <c r="AD2" s="11"/>
      <c r="AE2" s="10"/>
      <c r="AF2" s="11"/>
      <c r="AG2" s="10"/>
      <c r="AH2" s="11"/>
      <c r="AI2" s="10"/>
      <c r="AJ2" s="11"/>
      <c r="AK2" s="10"/>
      <c r="AL2" s="11"/>
      <c r="AM2" s="10"/>
      <c r="AN2" s="11"/>
      <c r="AO2" s="10"/>
      <c r="AP2" s="11"/>
      <c r="AQ2" s="10"/>
      <c r="AR2" s="11"/>
      <c r="AS2" s="10"/>
      <c r="AT2" s="11"/>
      <c r="AU2" s="10"/>
      <c r="AV2" s="11"/>
      <c r="AW2" s="10"/>
      <c r="AX2" s="11"/>
      <c r="AY2" s="10"/>
      <c r="AZ2" s="11"/>
      <c r="BA2" s="10"/>
      <c r="BB2" s="11"/>
      <c r="BC2" s="10"/>
      <c r="BD2" s="11"/>
      <c r="BE2" s="10"/>
      <c r="BF2" s="11"/>
      <c r="BG2" s="10"/>
      <c r="BH2" s="11"/>
      <c r="BI2" s="10"/>
      <c r="BJ2" s="11"/>
      <c r="BK2" s="10"/>
      <c r="BL2" s="11"/>
      <c r="BM2" s="10"/>
      <c r="BN2" s="11"/>
      <c r="BO2" s="10"/>
      <c r="BP2" s="11"/>
      <c r="BQ2" s="10"/>
      <c r="BR2" s="11"/>
      <c r="BS2" s="10"/>
      <c r="BT2" s="11"/>
      <c r="BU2" s="10"/>
      <c r="BV2" s="11"/>
      <c r="BW2" s="10"/>
      <c r="BX2" s="11"/>
      <c r="BY2" s="10"/>
      <c r="BZ2" s="11"/>
      <c r="CA2" s="10"/>
      <c r="CB2" s="11"/>
      <c r="CC2" s="10"/>
      <c r="CD2" s="11"/>
      <c r="CE2" s="10"/>
      <c r="CF2" s="11"/>
      <c r="CG2" s="10"/>
      <c r="CH2" s="11"/>
      <c r="CI2" s="10"/>
      <c r="CJ2" s="11"/>
      <c r="CK2" s="10"/>
      <c r="CL2" s="11"/>
      <c r="CM2" s="10"/>
      <c r="CN2" s="11"/>
    </row>
    <row r="3" spans="2:92" x14ac:dyDescent="0.25">
      <c r="C3" s="5" t="s">
        <v>124</v>
      </c>
      <c r="D3" s="10"/>
      <c r="E3" s="11"/>
      <c r="F3" s="168" t="s">
        <v>92</v>
      </c>
      <c r="G3" s="168"/>
      <c r="H3" s="168"/>
      <c r="I3" s="168"/>
      <c r="J3" s="169" t="str">
        <f>_xlfn.XLOOKUP($C$4,Information!$T$5:$T$51,Information!$V$5:$V$51,0)</f>
        <v>Distribution lines</v>
      </c>
      <c r="K3" s="169"/>
      <c r="L3" s="169"/>
      <c r="M3" s="169"/>
      <c r="N3" s="12"/>
      <c r="O3" s="10"/>
      <c r="P3" s="11"/>
      <c r="Q3" s="10"/>
      <c r="R3" s="11"/>
      <c r="S3" s="10"/>
      <c r="T3" s="11"/>
      <c r="U3" s="10"/>
      <c r="V3" s="11"/>
      <c r="W3" s="10"/>
      <c r="X3" s="11"/>
      <c r="Y3" s="10"/>
      <c r="Z3" s="11"/>
      <c r="AA3" s="10"/>
      <c r="AB3" s="11"/>
      <c r="AC3" s="10"/>
      <c r="AD3" s="11"/>
      <c r="AE3" s="10"/>
      <c r="AF3" s="11"/>
      <c r="AG3" s="10"/>
      <c r="AH3" s="11"/>
      <c r="AI3" s="10"/>
      <c r="AJ3" s="11"/>
      <c r="AK3" s="10"/>
      <c r="AL3" s="11"/>
      <c r="AM3" s="10"/>
      <c r="AN3" s="11"/>
      <c r="AO3" s="10"/>
      <c r="AP3" s="11"/>
      <c r="AQ3" s="10"/>
      <c r="AR3" s="11"/>
      <c r="AS3" s="10"/>
      <c r="AT3" s="11"/>
      <c r="AU3" s="10"/>
      <c r="AV3" s="11"/>
      <c r="AW3" s="10"/>
      <c r="AX3" s="11"/>
      <c r="AY3" s="10"/>
      <c r="AZ3" s="11"/>
      <c r="BA3" s="10"/>
      <c r="BB3" s="11"/>
      <c r="BC3" s="10"/>
      <c r="BD3" s="11"/>
      <c r="BE3" s="10"/>
      <c r="BF3" s="11"/>
      <c r="BG3" s="10"/>
      <c r="BH3" s="11"/>
      <c r="BI3" s="10"/>
      <c r="BJ3" s="11"/>
      <c r="BK3" s="10"/>
      <c r="BL3" s="11"/>
      <c r="BM3" s="10"/>
      <c r="BN3" s="11"/>
      <c r="BO3" s="10"/>
      <c r="BP3" s="11"/>
      <c r="BQ3" s="10"/>
      <c r="BR3" s="11"/>
      <c r="BS3" s="10"/>
      <c r="BT3" s="11"/>
      <c r="BU3" s="10"/>
      <c r="BV3" s="11"/>
      <c r="BW3" s="10"/>
      <c r="BX3" s="11"/>
      <c r="BY3" s="10"/>
      <c r="BZ3" s="11"/>
      <c r="CA3" s="10"/>
      <c r="CB3" s="11"/>
      <c r="CC3" s="10"/>
      <c r="CD3" s="11"/>
      <c r="CE3" s="10"/>
      <c r="CF3" s="11"/>
      <c r="CG3" s="10"/>
      <c r="CH3" s="11"/>
      <c r="CI3" s="10"/>
      <c r="CJ3" s="11"/>
      <c r="CK3" s="10"/>
      <c r="CL3" s="11"/>
      <c r="CM3" s="10"/>
      <c r="CN3" s="11"/>
    </row>
    <row r="4" spans="2:92" x14ac:dyDescent="0.25">
      <c r="C4" s="13" t="s">
        <v>47</v>
      </c>
      <c r="D4" s="10"/>
      <c r="E4" s="11"/>
      <c r="F4" s="168" t="s">
        <v>93</v>
      </c>
      <c r="G4" s="168"/>
      <c r="H4" s="168"/>
      <c r="I4" s="168"/>
      <c r="J4" s="169" t="str">
        <f>_xlfn.XLOOKUP($C$4,Information!$T$5:$T$51,Information!$W$5:$W$51,0)</f>
        <v>110/11 kV</v>
      </c>
      <c r="K4" s="169"/>
      <c r="L4" s="169"/>
      <c r="M4" s="169"/>
      <c r="N4" s="12"/>
      <c r="O4" s="10"/>
      <c r="P4" s="11"/>
      <c r="Q4" s="10"/>
      <c r="R4" s="11"/>
      <c r="S4" s="10"/>
      <c r="T4" s="11"/>
      <c r="U4" s="10"/>
      <c r="V4" s="11"/>
      <c r="W4" s="10"/>
      <c r="X4" s="11"/>
      <c r="Y4" s="10"/>
      <c r="Z4" s="11"/>
      <c r="AA4" s="10"/>
      <c r="AB4" s="11"/>
      <c r="AC4" s="10"/>
      <c r="AD4" s="11"/>
      <c r="AE4" s="10"/>
      <c r="AF4" s="11"/>
      <c r="AG4" s="10"/>
      <c r="AH4" s="11"/>
      <c r="AI4" s="10"/>
      <c r="AJ4" s="11"/>
      <c r="AK4" s="10"/>
      <c r="AL4" s="11"/>
      <c r="AM4" s="10"/>
      <c r="AN4" s="11"/>
      <c r="AO4" s="10"/>
      <c r="AP4" s="11"/>
      <c r="AQ4" s="10"/>
      <c r="AR4" s="11"/>
      <c r="AS4" s="10"/>
      <c r="AT4" s="11"/>
      <c r="AU4" s="10"/>
      <c r="AV4" s="11"/>
      <c r="AW4" s="10"/>
      <c r="AX4" s="11"/>
      <c r="AY4" s="10"/>
      <c r="AZ4" s="11"/>
      <c r="BA4" s="10"/>
      <c r="BB4" s="11"/>
      <c r="BC4" s="10"/>
      <c r="BD4" s="11"/>
      <c r="BE4" s="10"/>
      <c r="BF4" s="11"/>
      <c r="BG4" s="10"/>
      <c r="BH4" s="11"/>
      <c r="BI4" s="10"/>
      <c r="BJ4" s="11"/>
      <c r="BK4" s="10"/>
      <c r="BL4" s="11"/>
      <c r="BM4" s="10"/>
      <c r="BN4" s="11"/>
      <c r="BO4" s="10"/>
      <c r="BP4" s="11"/>
      <c r="BQ4" s="10"/>
      <c r="BR4" s="11"/>
      <c r="BS4" s="10"/>
      <c r="BT4" s="11"/>
      <c r="BU4" s="10"/>
      <c r="BV4" s="11"/>
      <c r="BW4" s="10"/>
      <c r="BX4" s="11"/>
      <c r="BY4" s="10"/>
      <c r="BZ4" s="11"/>
      <c r="CA4" s="10"/>
      <c r="CB4" s="11"/>
      <c r="CC4" s="10"/>
      <c r="CD4" s="11"/>
      <c r="CE4" s="10"/>
      <c r="CF4" s="11"/>
      <c r="CG4" s="10"/>
      <c r="CH4" s="11"/>
      <c r="CI4" s="10"/>
      <c r="CJ4" s="11"/>
      <c r="CK4" s="10"/>
      <c r="CL4" s="11"/>
      <c r="CM4" s="10"/>
      <c r="CN4" s="11"/>
    </row>
    <row r="5" spans="2:92" x14ac:dyDescent="0.25">
      <c r="C5" s="11"/>
      <c r="D5" s="10"/>
      <c r="E5" s="11"/>
      <c r="F5" s="168" t="s">
        <v>94</v>
      </c>
      <c r="G5" s="168"/>
      <c r="H5" s="168"/>
      <c r="I5" s="168"/>
      <c r="J5" s="169">
        <f>_xlfn.XLOOKUP($C$4,Information!$T$5:$T$51,Information!$X$5:$X$51,0)</f>
        <v>2</v>
      </c>
      <c r="K5" s="169"/>
      <c r="L5" s="169"/>
      <c r="M5" s="169"/>
      <c r="N5" s="12"/>
      <c r="O5" s="10"/>
      <c r="P5" s="11"/>
      <c r="Q5" s="10"/>
      <c r="R5" s="11"/>
      <c r="S5" s="10"/>
      <c r="T5" s="11"/>
      <c r="U5" s="10"/>
      <c r="V5" s="11"/>
      <c r="W5" s="10"/>
      <c r="X5" s="11"/>
      <c r="Y5" s="10"/>
      <c r="Z5" s="11"/>
      <c r="AA5" s="10"/>
      <c r="AB5" s="11"/>
      <c r="AC5" s="10"/>
      <c r="AD5" s="11"/>
      <c r="AE5" s="10"/>
      <c r="AF5" s="11"/>
      <c r="AG5" s="10"/>
      <c r="AH5" s="11"/>
      <c r="AI5" s="10"/>
      <c r="AJ5" s="11"/>
      <c r="AK5" s="10"/>
      <c r="AL5" s="11"/>
      <c r="AM5" s="10"/>
      <c r="AN5" s="11"/>
      <c r="AO5" s="10"/>
      <c r="AP5" s="11"/>
      <c r="AQ5" s="10"/>
      <c r="AR5" s="11"/>
      <c r="AS5" s="10"/>
      <c r="AT5" s="11"/>
      <c r="AU5" s="10"/>
      <c r="AV5" s="11"/>
      <c r="AW5" s="10"/>
      <c r="AX5" s="11"/>
      <c r="AY5" s="10"/>
      <c r="AZ5" s="11"/>
      <c r="BA5" s="10"/>
      <c r="BB5" s="11"/>
      <c r="BC5" s="10"/>
      <c r="BD5" s="11"/>
      <c r="BE5" s="10"/>
      <c r="BF5" s="11"/>
      <c r="BG5" s="10"/>
      <c r="BH5" s="11"/>
      <c r="BI5" s="10"/>
      <c r="BJ5" s="11"/>
      <c r="BK5" s="10"/>
      <c r="BL5" s="11"/>
      <c r="BM5" s="10"/>
      <c r="BN5" s="11"/>
      <c r="BO5" s="10"/>
      <c r="BP5" s="11"/>
      <c r="BQ5" s="10"/>
      <c r="BR5" s="11"/>
      <c r="BS5" s="10"/>
      <c r="BT5" s="11"/>
      <c r="BU5" s="10"/>
      <c r="BV5" s="11"/>
      <c r="BW5" s="10"/>
      <c r="BX5" s="11"/>
      <c r="BY5" s="10"/>
      <c r="BZ5" s="11"/>
      <c r="CA5" s="10"/>
      <c r="CB5" s="11"/>
      <c r="CC5" s="10"/>
      <c r="CD5" s="11"/>
      <c r="CE5" s="10"/>
      <c r="CF5" s="11"/>
      <c r="CG5" s="10"/>
      <c r="CH5" s="11"/>
      <c r="CI5" s="10"/>
      <c r="CJ5" s="11"/>
      <c r="CK5" s="10"/>
      <c r="CL5" s="11"/>
      <c r="CM5" s="10"/>
      <c r="CN5" s="11"/>
    </row>
    <row r="6" spans="2:92" ht="14.45" customHeight="1" x14ac:dyDescent="0.25">
      <c r="C6" s="11"/>
      <c r="D6" s="10"/>
      <c r="E6" s="11"/>
      <c r="F6" s="168" t="s">
        <v>95</v>
      </c>
      <c r="G6" s="168"/>
      <c r="H6" s="168"/>
      <c r="I6" s="168"/>
      <c r="J6" s="169" t="str">
        <f>_xlfn.XLOOKUP($C$4,Information!$T$5:$T$51,Information!$Y$5:$Y$51,0)</f>
        <v>Winter</v>
      </c>
      <c r="K6" s="169"/>
      <c r="L6" s="169"/>
      <c r="M6" s="169"/>
      <c r="N6" s="12"/>
      <c r="O6" s="10"/>
      <c r="P6" s="11"/>
      <c r="Q6" s="10"/>
      <c r="R6" s="11"/>
      <c r="S6" s="10"/>
      <c r="T6" s="11"/>
      <c r="U6" s="10"/>
      <c r="V6" s="11"/>
      <c r="W6" s="10"/>
      <c r="X6" s="11"/>
      <c r="Y6" s="10"/>
      <c r="Z6" s="11"/>
      <c r="AA6" s="10"/>
      <c r="AB6" s="11"/>
      <c r="AC6" s="10"/>
      <c r="AD6" s="11"/>
      <c r="AE6" s="10"/>
      <c r="AF6" s="11"/>
      <c r="AG6" s="10"/>
      <c r="AH6" s="11"/>
      <c r="AI6" s="10"/>
      <c r="AJ6" s="11"/>
      <c r="AK6" s="10"/>
      <c r="AL6" s="11"/>
      <c r="AM6" s="10"/>
      <c r="AN6" s="11"/>
      <c r="AO6" s="10"/>
      <c r="AP6" s="11"/>
      <c r="AQ6" s="10"/>
      <c r="AR6" s="11"/>
      <c r="AS6" s="10"/>
      <c r="AT6" s="11"/>
      <c r="AU6" s="10"/>
      <c r="AV6" s="11"/>
      <c r="AW6" s="10"/>
      <c r="AX6" s="11"/>
      <c r="AY6" s="10"/>
      <c r="AZ6" s="11"/>
      <c r="BA6" s="10"/>
      <c r="BB6" s="11"/>
      <c r="BC6" s="10"/>
      <c r="BD6" s="11"/>
      <c r="BE6" s="10"/>
      <c r="BF6" s="11"/>
      <c r="BG6" s="10"/>
      <c r="BH6" s="11"/>
      <c r="BI6" s="10"/>
      <c r="BJ6" s="11"/>
      <c r="BK6" s="10"/>
      <c r="BL6" s="11"/>
      <c r="BM6" s="10"/>
      <c r="BN6" s="11"/>
      <c r="BO6" s="10"/>
      <c r="BP6" s="11"/>
      <c r="BQ6" s="10"/>
      <c r="BR6" s="11"/>
      <c r="BS6" s="10"/>
      <c r="BT6" s="11"/>
      <c r="BU6" s="10"/>
      <c r="BV6" s="11"/>
      <c r="BW6" s="10"/>
      <c r="BX6" s="11"/>
      <c r="BY6" s="10"/>
      <c r="BZ6" s="11"/>
      <c r="CA6" s="10"/>
      <c r="CB6" s="11"/>
      <c r="CC6" s="10"/>
      <c r="CD6" s="11"/>
      <c r="CE6" s="10"/>
      <c r="CF6" s="11"/>
      <c r="CG6" s="10"/>
      <c r="CH6" s="11"/>
      <c r="CI6" s="10"/>
      <c r="CJ6" s="11"/>
      <c r="CK6" s="10"/>
      <c r="CL6" s="11"/>
      <c r="CM6" s="10"/>
      <c r="CN6" s="11"/>
    </row>
    <row r="7" spans="2:92" ht="1.1499999999999999" customHeight="1" x14ac:dyDescent="0.25"/>
    <row r="8" spans="2:92" ht="30" x14ac:dyDescent="0.25">
      <c r="B8" s="5" t="s">
        <v>125</v>
      </c>
      <c r="C8" s="5" t="s">
        <v>126</v>
      </c>
      <c r="D8" s="4"/>
      <c r="E8" s="14" t="s">
        <v>147</v>
      </c>
      <c r="F8" s="14" t="s">
        <v>169</v>
      </c>
      <c r="G8" s="14">
        <v>2025</v>
      </c>
      <c r="H8" s="14">
        <f>G8+1</f>
        <v>2026</v>
      </c>
      <c r="I8" s="14">
        <f t="shared" ref="I8:P8" si="0">H8+1</f>
        <v>2027</v>
      </c>
      <c r="J8" s="14">
        <f t="shared" si="0"/>
        <v>2028</v>
      </c>
      <c r="K8" s="14">
        <f t="shared" si="0"/>
        <v>2029</v>
      </c>
      <c r="L8" s="14">
        <f t="shared" si="0"/>
        <v>2030</v>
      </c>
      <c r="M8" s="14">
        <f t="shared" si="0"/>
        <v>2031</v>
      </c>
      <c r="N8" s="14">
        <f t="shared" si="0"/>
        <v>2032</v>
      </c>
      <c r="O8" s="14">
        <f t="shared" si="0"/>
        <v>2033</v>
      </c>
      <c r="P8" s="14">
        <f t="shared" si="0"/>
        <v>2034</v>
      </c>
    </row>
    <row r="9" spans="2:92" ht="1.1499999999999999" customHeight="1" x14ac:dyDescent="0.25">
      <c r="B9" s="15"/>
      <c r="C9" s="16"/>
      <c r="D9" s="4"/>
      <c r="E9" s="16"/>
      <c r="F9" s="16"/>
      <c r="G9" s="16"/>
      <c r="H9" s="16"/>
      <c r="I9" s="16"/>
      <c r="J9" s="16"/>
      <c r="K9" s="16"/>
      <c r="L9" s="16"/>
      <c r="M9" s="16"/>
      <c r="N9" s="16"/>
      <c r="O9" s="16"/>
      <c r="P9" s="16"/>
    </row>
    <row r="10" spans="2:92" ht="14.45" customHeight="1" x14ac:dyDescent="0.25">
      <c r="B10" s="161" t="s">
        <v>127</v>
      </c>
      <c r="C10" s="6" t="s">
        <v>96</v>
      </c>
      <c r="D10" s="77" t="s">
        <v>171</v>
      </c>
      <c r="E10" s="8" cm="1">
        <f t="array" ref="E10">INDEX(Information!$E$4:$P$1037,
       MATCH(1, (Information!$C$4:$C$1037='Tx-Dx connection points'!$C$4) *
                  (Information!$D$4:$D$1037='Tx-Dx connection points'!$D10), 0),
       MATCH('Tx-Dx connection points'!E$8, Information!$E$3:$P$3, 0))</f>
        <v>70</v>
      </c>
      <c r="F10" s="8" cm="1">
        <f t="array" ref="F10">INDEX(Information!$E$4:$P$1037,
       MATCH(1, (Information!$C$4:$C$1037='Tx-Dx connection points'!$C$4) *
                  (Information!$D$4:$D$1037='Tx-Dx connection points'!$D10), 0),
       MATCH('Tx-Dx connection points'!F$8, Information!$E$3:$P$3, 0))</f>
        <v>70</v>
      </c>
      <c r="G10" s="8" cm="1">
        <f t="array" ref="G10">INDEX(Information!$E$4:$P$1037,
       MATCH(1, (Information!$C$4:$C$1037='Tx-Dx connection points'!$C$4) *
                  (Information!$D$4:$D$1037='Tx-Dx connection points'!$D10), 0),
       MATCH('Tx-Dx connection points'!G$8, Information!$E$3:$P$3, 0))</f>
        <v>70</v>
      </c>
      <c r="H10" s="8" cm="1">
        <f t="array" ref="H10">INDEX(Information!$E$4:$P$1037,
       MATCH(1, (Information!$C$4:$C$1037='Tx-Dx connection points'!$C$4) *
                  (Information!$D$4:$D$1037='Tx-Dx connection points'!$D10), 0),
       MATCH('Tx-Dx connection points'!H$8, Information!$E$3:$P$3, 0))</f>
        <v>70</v>
      </c>
      <c r="I10" s="8" cm="1">
        <f t="array" ref="I10">INDEX(Information!$E$4:$P$1037,
       MATCH(1, (Information!$C$4:$C$1037='Tx-Dx connection points'!$C$4) *
                  (Information!$D$4:$D$1037='Tx-Dx connection points'!$D10), 0),
       MATCH('Tx-Dx connection points'!I$8, Information!$E$3:$P$3, 0))</f>
        <v>70</v>
      </c>
      <c r="J10" s="8" cm="1">
        <f t="array" ref="J10">INDEX(Information!$E$4:$P$1037,
       MATCH(1, (Information!$C$4:$C$1037='Tx-Dx connection points'!$C$4) *
                  (Information!$D$4:$D$1037='Tx-Dx connection points'!$D10), 0),
       MATCH('Tx-Dx connection points'!J$8, Information!$E$3:$P$3, 0))</f>
        <v>70</v>
      </c>
      <c r="K10" s="8" cm="1">
        <f t="array" ref="K10">INDEX(Information!$E$4:$P$1037,
       MATCH(1, (Information!$C$4:$C$1037='Tx-Dx connection points'!$C$4) *
                  (Information!$D$4:$D$1037='Tx-Dx connection points'!$D10), 0),
       MATCH('Tx-Dx connection points'!K$8, Information!$E$3:$P$3, 0))</f>
        <v>70</v>
      </c>
      <c r="L10" s="8" cm="1">
        <f t="array" ref="L10">INDEX(Information!$E$4:$P$1037,
       MATCH(1, (Information!$C$4:$C$1037='Tx-Dx connection points'!$C$4) *
                  (Information!$D$4:$D$1037='Tx-Dx connection points'!$D10), 0),
       MATCH('Tx-Dx connection points'!L$8, Information!$E$3:$P$3, 0))</f>
        <v>70</v>
      </c>
      <c r="M10" s="8" cm="1">
        <f t="array" ref="M10">INDEX(Information!$E$4:$P$1037,
       MATCH(1, (Information!$C$4:$C$1037='Tx-Dx connection points'!$C$4) *
                  (Information!$D$4:$D$1037='Tx-Dx connection points'!$D10), 0),
       MATCH('Tx-Dx connection points'!M$8, Information!$E$3:$P$3, 0))</f>
        <v>70</v>
      </c>
      <c r="N10" s="8" cm="1">
        <f t="array" ref="N10">INDEX(Information!$E$4:$P$1037,
       MATCH(1, (Information!$C$4:$C$1037='Tx-Dx connection points'!$C$4) *
                  (Information!$D$4:$D$1037='Tx-Dx connection points'!$D10), 0),
       MATCH('Tx-Dx connection points'!N$8, Information!$E$3:$P$3, 0))</f>
        <v>70</v>
      </c>
      <c r="O10" s="8" cm="1">
        <f t="array" ref="O10">INDEX(Information!$E$4:$P$1037,
       MATCH(1, (Information!$C$4:$C$1037='Tx-Dx connection points'!$C$4) *
                  (Information!$D$4:$D$1037='Tx-Dx connection points'!$D10), 0),
       MATCH('Tx-Dx connection points'!O$8, Information!$E$3:$P$3, 0))</f>
        <v>70</v>
      </c>
      <c r="P10" s="8" cm="1">
        <f t="array" ref="P10">INDEX(Information!$E$4:$P$1037,
       MATCH(1, (Information!$C$4:$C$1037='Tx-Dx connection points'!$C$4) *
                  (Information!$D$4:$D$1037='Tx-Dx connection points'!$D10), 0),
       MATCH('Tx-Dx connection points'!P$8, Information!$E$3:$P$3, 0))</f>
        <v>70</v>
      </c>
    </row>
    <row r="11" spans="2:92" x14ac:dyDescent="0.25">
      <c r="B11" s="163"/>
      <c r="C11" s="6" t="s">
        <v>97</v>
      </c>
      <c r="D11" s="18" t="s">
        <v>172</v>
      </c>
      <c r="E11" s="8" cm="1">
        <f t="array" ref="E11">INDEX(Information!$E$4:$P$1037,
       MATCH(1, (Information!$C$4:$C$1037='Tx-Dx connection points'!$C$4) *
                  (Information!$D$4:$D$1037='Tx-Dx connection points'!$D11), 0),
       MATCH('Tx-Dx connection points'!E$8, Information!$E$3:$P$3, 0))</f>
        <v>35</v>
      </c>
      <c r="F11" s="8" cm="1">
        <f t="array" ref="F11">INDEX(Information!$E$4:$P$1037,
       MATCH(1, (Information!$C$4:$C$1037='Tx-Dx connection points'!$C$4) *
                  (Information!$D$4:$D$1037='Tx-Dx connection points'!$D11), 0),
       MATCH('Tx-Dx connection points'!F$8, Information!$E$3:$P$3, 0))</f>
        <v>35</v>
      </c>
      <c r="G11" s="8" cm="1">
        <f t="array" ref="G11">INDEX(Information!$E$4:$P$1037,
       MATCH(1, (Information!$C$4:$C$1037='Tx-Dx connection points'!$C$4) *
                  (Information!$D$4:$D$1037='Tx-Dx connection points'!$D11), 0),
       MATCH('Tx-Dx connection points'!G$8, Information!$E$3:$P$3, 0))</f>
        <v>35</v>
      </c>
      <c r="H11" s="8" cm="1">
        <f t="array" ref="H11">INDEX(Information!$E$4:$P$1037,
       MATCH(1, (Information!$C$4:$C$1037='Tx-Dx connection points'!$C$4) *
                  (Information!$D$4:$D$1037='Tx-Dx connection points'!$D11), 0),
       MATCH('Tx-Dx connection points'!H$8, Information!$E$3:$P$3, 0))</f>
        <v>35</v>
      </c>
      <c r="I11" s="8" cm="1">
        <f t="array" ref="I11">INDEX(Information!$E$4:$P$1037,
       MATCH(1, (Information!$C$4:$C$1037='Tx-Dx connection points'!$C$4) *
                  (Information!$D$4:$D$1037='Tx-Dx connection points'!$D11), 0),
       MATCH('Tx-Dx connection points'!I$8, Information!$E$3:$P$3, 0))</f>
        <v>35</v>
      </c>
      <c r="J11" s="8" cm="1">
        <f t="array" ref="J11">INDEX(Information!$E$4:$P$1037,
       MATCH(1, (Information!$C$4:$C$1037='Tx-Dx connection points'!$C$4) *
                  (Information!$D$4:$D$1037='Tx-Dx connection points'!$D11), 0),
       MATCH('Tx-Dx connection points'!J$8, Information!$E$3:$P$3, 0))</f>
        <v>35</v>
      </c>
      <c r="K11" s="8" cm="1">
        <f t="array" ref="K11">INDEX(Information!$E$4:$P$1037,
       MATCH(1, (Information!$C$4:$C$1037='Tx-Dx connection points'!$C$4) *
                  (Information!$D$4:$D$1037='Tx-Dx connection points'!$D11), 0),
       MATCH('Tx-Dx connection points'!K$8, Information!$E$3:$P$3, 0))</f>
        <v>35</v>
      </c>
      <c r="L11" s="8" cm="1">
        <f t="array" ref="L11">INDEX(Information!$E$4:$P$1037,
       MATCH(1, (Information!$C$4:$C$1037='Tx-Dx connection points'!$C$4) *
                  (Information!$D$4:$D$1037='Tx-Dx connection points'!$D11), 0),
       MATCH('Tx-Dx connection points'!L$8, Information!$E$3:$P$3, 0))</f>
        <v>35</v>
      </c>
      <c r="M11" s="8" cm="1">
        <f t="array" ref="M11">INDEX(Information!$E$4:$P$1037,
       MATCH(1, (Information!$C$4:$C$1037='Tx-Dx connection points'!$C$4) *
                  (Information!$D$4:$D$1037='Tx-Dx connection points'!$D11), 0),
       MATCH('Tx-Dx connection points'!M$8, Information!$E$3:$P$3, 0))</f>
        <v>35</v>
      </c>
      <c r="N11" s="8" cm="1">
        <f t="array" ref="N11">INDEX(Information!$E$4:$P$1037,
       MATCH(1, (Information!$C$4:$C$1037='Tx-Dx connection points'!$C$4) *
                  (Information!$D$4:$D$1037='Tx-Dx connection points'!$D11), 0),
       MATCH('Tx-Dx connection points'!N$8, Information!$E$3:$P$3, 0))</f>
        <v>35</v>
      </c>
      <c r="O11" s="8" cm="1">
        <f t="array" ref="O11">INDEX(Information!$E$4:$P$1037,
       MATCH(1, (Information!$C$4:$C$1037='Tx-Dx connection points'!$C$4) *
                  (Information!$D$4:$D$1037='Tx-Dx connection points'!$D11), 0),
       MATCH('Tx-Dx connection points'!O$8, Information!$E$3:$P$3, 0))</f>
        <v>35</v>
      </c>
      <c r="P11" s="8" cm="1">
        <f t="array" ref="P11">INDEX(Information!$E$4:$P$1037,
       MATCH(1, (Information!$C$4:$C$1037='Tx-Dx connection points'!$C$4) *
                  (Information!$D$4:$D$1037='Tx-Dx connection points'!$D11), 0),
       MATCH('Tx-Dx connection points'!P$8, Information!$E$3:$P$3, 0))</f>
        <v>35</v>
      </c>
    </row>
    <row r="12" spans="2:92" x14ac:dyDescent="0.25">
      <c r="B12" s="162"/>
      <c r="C12" s="6" t="s">
        <v>98</v>
      </c>
      <c r="D12" s="18" t="s">
        <v>173</v>
      </c>
      <c r="E12" s="8" cm="1">
        <f t="array" ref="E12">INDEX(Information!$E$4:$P$1037,MATCH(1, (Information!$C$4:$C$1037='Tx-Dx connection points'!$C$4) *(Information!$D$4:$D$1037='Tx-Dx connection points'!$D12), 0),MATCH('Tx-Dx connection points'!E$8, Information!$E$3:$P$3, 0))</f>
        <v>42</v>
      </c>
      <c r="F12" s="8" cm="1">
        <f t="array" ref="F12">INDEX(Information!$E$4:$P$1037,MATCH(1, (Information!$C$4:$C$1037='Tx-Dx connection points'!$C$4) *(Information!$D$4:$D$1037='Tx-Dx connection points'!$D12), 0),MATCH('Tx-Dx connection points'!F$8, Information!$E$3:$P$3, 0))</f>
        <v>42</v>
      </c>
      <c r="G12" s="8" cm="1">
        <f t="array" ref="G12">INDEX(Information!$E$4:$P$1037,MATCH(1, (Information!$C$4:$C$1037='Tx-Dx connection points'!$C$4) *(Information!$D$4:$D$1037='Tx-Dx connection points'!$D12), 0),MATCH('Tx-Dx connection points'!G$8, Information!$E$3:$P$3, 0))</f>
        <v>42</v>
      </c>
      <c r="H12" s="8" cm="1">
        <f t="array" ref="H12">INDEX(Information!$E$4:$P$1037,MATCH(1, (Information!$C$4:$C$1037='Tx-Dx connection points'!$C$4) *(Information!$D$4:$D$1037='Tx-Dx connection points'!$D12), 0),MATCH('Tx-Dx connection points'!H$8, Information!$E$3:$P$3, 0))</f>
        <v>42</v>
      </c>
      <c r="I12" s="8" cm="1">
        <f t="array" ref="I12">INDEX(Information!$E$4:$P$1037,MATCH(1, (Information!$C$4:$C$1037='Tx-Dx connection points'!$C$4) *(Information!$D$4:$D$1037='Tx-Dx connection points'!$D12), 0),MATCH('Tx-Dx connection points'!I$8, Information!$E$3:$P$3, 0))</f>
        <v>42</v>
      </c>
      <c r="J12" s="8" cm="1">
        <f t="array" ref="J12">INDEX(Information!$E$4:$P$1037,MATCH(1, (Information!$C$4:$C$1037='Tx-Dx connection points'!$C$4) *(Information!$D$4:$D$1037='Tx-Dx connection points'!$D12), 0),MATCH('Tx-Dx connection points'!J$8, Information!$E$3:$P$3, 0))</f>
        <v>42</v>
      </c>
      <c r="K12" s="8" cm="1">
        <f t="array" ref="K12">INDEX(Information!$E$4:$P$1037,MATCH(1, (Information!$C$4:$C$1037='Tx-Dx connection points'!$C$4) *(Information!$D$4:$D$1037='Tx-Dx connection points'!$D12), 0),MATCH('Tx-Dx connection points'!K$8, Information!$E$3:$P$3, 0))</f>
        <v>42</v>
      </c>
      <c r="L12" s="8" cm="1">
        <f t="array" ref="L12">INDEX(Information!$E$4:$P$1037,MATCH(1, (Information!$C$4:$C$1037='Tx-Dx connection points'!$C$4) *(Information!$D$4:$D$1037='Tx-Dx connection points'!$D12), 0),MATCH('Tx-Dx connection points'!L$8, Information!$E$3:$P$3, 0))</f>
        <v>42</v>
      </c>
      <c r="M12" s="8" cm="1">
        <f t="array" ref="M12">INDEX(Information!$E$4:$P$1037,MATCH(1, (Information!$C$4:$C$1037='Tx-Dx connection points'!$C$4) *(Information!$D$4:$D$1037='Tx-Dx connection points'!$D12), 0),MATCH('Tx-Dx connection points'!M$8, Information!$E$3:$P$3, 0))</f>
        <v>42</v>
      </c>
      <c r="N12" s="8" cm="1">
        <f t="array" ref="N12">INDEX(Information!$E$4:$P$1037,MATCH(1, (Information!$C$4:$C$1037='Tx-Dx connection points'!$C$4) *(Information!$D$4:$D$1037='Tx-Dx connection points'!$D12), 0),MATCH('Tx-Dx connection points'!N$8, Information!$E$3:$P$3, 0))</f>
        <v>42</v>
      </c>
      <c r="O12" s="8" cm="1">
        <f t="array" ref="O12">INDEX(Information!$E$4:$P$1037,MATCH(1, (Information!$C$4:$C$1037='Tx-Dx connection points'!$C$4) *(Information!$D$4:$D$1037='Tx-Dx connection points'!$D12), 0),MATCH('Tx-Dx connection points'!O$8, Information!$E$3:$P$3, 0))</f>
        <v>42</v>
      </c>
      <c r="P12" s="8" cm="1">
        <f t="array" ref="P12">INDEX(Information!$E$4:$P$1037,MATCH(1, (Information!$C$4:$C$1037='Tx-Dx connection points'!$C$4) *(Information!$D$4:$D$1037='Tx-Dx connection points'!$D12), 0),MATCH('Tx-Dx connection points'!P$8, Information!$E$3:$P$3, 0))</f>
        <v>42</v>
      </c>
    </row>
    <row r="13" spans="2:92" ht="0.75" customHeight="1" x14ac:dyDescent="0.25">
      <c r="B13" s="20"/>
      <c r="C13" s="16"/>
      <c r="D13" s="21"/>
      <c r="E13" s="8"/>
      <c r="F13" s="8"/>
      <c r="G13" s="8"/>
      <c r="H13" s="8"/>
      <c r="I13" s="8"/>
      <c r="J13" s="8"/>
      <c r="K13" s="8"/>
      <c r="L13" s="8"/>
      <c r="M13" s="8"/>
      <c r="N13" s="8"/>
      <c r="O13" s="8"/>
      <c r="P13" s="8"/>
    </row>
    <row r="14" spans="2:92" ht="14.45" customHeight="1" x14ac:dyDescent="0.25">
      <c r="B14" s="170" t="s">
        <v>128</v>
      </c>
      <c r="C14" s="6" t="s">
        <v>99</v>
      </c>
      <c r="D14" s="5" t="s">
        <v>174</v>
      </c>
      <c r="E14" s="8">
        <f>INDEX('Maximum Demand Forecast'!U$4:U$50, MATCH('Tx-Dx connection points'!$C$4, 'Maximum Demand Forecast'!$T$4:$T$50, 0), 1)</f>
        <v>37.330075167601599</v>
      </c>
      <c r="F14" s="8">
        <f>INDEX('Maximum Demand Forecast'!V$4:V$50, MATCH('Tx-Dx connection points'!$C$4, 'Maximum Demand Forecast'!$T$4:$T$50, 0), 1)</f>
        <v>35.704044171065703</v>
      </c>
      <c r="G14" s="8">
        <f>INDEX('Maximum Demand Forecast'!W$4:W$50, MATCH('Tx-Dx connection points'!$C$4, 'Maximum Demand Forecast'!$T$4:$T$50, 0), 1)</f>
        <v>34.472439316168987</v>
      </c>
      <c r="H14" s="8">
        <f>INDEX('Maximum Demand Forecast'!X$4:X$50, MATCH('Tx-Dx connection points'!$C$4, 'Maximum Demand Forecast'!$T$4:$T$50, 0), 1)</f>
        <v>34.748798156903909</v>
      </c>
      <c r="I14" s="8">
        <f>INDEX('Maximum Demand Forecast'!Y$4:Y$50, MATCH('Tx-Dx connection points'!$C$4, 'Maximum Demand Forecast'!$T$4:$T$50, 0), 1)</f>
        <v>34.584542739283009</v>
      </c>
      <c r="J14" s="8">
        <f>INDEX('Maximum Demand Forecast'!Z$4:Z$50, MATCH('Tx-Dx connection points'!$C$4, 'Maximum Demand Forecast'!$T$4:$T$50, 0), 1)</f>
        <v>34.562585352095716</v>
      </c>
      <c r="K14" s="8">
        <f>INDEX('Maximum Demand Forecast'!AA$4:AA$50, MATCH('Tx-Dx connection points'!$C$4, 'Maximum Demand Forecast'!$T$4:$T$50, 0), 1)</f>
        <v>34.613563541093448</v>
      </c>
      <c r="L14" s="8">
        <f>INDEX('Maximum Demand Forecast'!AB$4:AB$50, MATCH('Tx-Dx connection points'!$C$4, 'Maximum Demand Forecast'!$T$4:$T$50, 0), 1)</f>
        <v>34.768270680184408</v>
      </c>
      <c r="M14" s="8">
        <f>INDEX('Maximum Demand Forecast'!AC$4:AC$50, MATCH('Tx-Dx connection points'!$C$4, 'Maximum Demand Forecast'!$T$4:$T$50, 0), 1)</f>
        <v>35.228791454020865</v>
      </c>
      <c r="N14" s="8">
        <f>INDEX('Maximum Demand Forecast'!AD$4:AD$50, MATCH('Tx-Dx connection points'!$C$4, 'Maximum Demand Forecast'!$T$4:$T$50, 0), 1)</f>
        <v>36.683351527919903</v>
      </c>
      <c r="O14" s="8">
        <f>INDEX('Maximum Demand Forecast'!AE$4:AE$50, MATCH('Tx-Dx connection points'!$C$4, 'Maximum Demand Forecast'!$T$4:$T$50, 0), 1)</f>
        <v>37.871165073085919</v>
      </c>
      <c r="P14" s="8">
        <f>INDEX('Maximum Demand Forecast'!AF$4:AF$50, MATCH('Tx-Dx connection points'!$C$4, 'Maximum Demand Forecast'!$T$4:$T$50, 0), 1)</f>
        <v>38.661142622399815</v>
      </c>
    </row>
    <row r="15" spans="2:92" x14ac:dyDescent="0.25">
      <c r="B15" s="171"/>
      <c r="C15" s="6" t="s">
        <v>100</v>
      </c>
      <c r="D15" s="5" t="s">
        <v>175</v>
      </c>
      <c r="E15" s="8">
        <f>SQRT(E16^2-E14^2)</f>
        <v>0.72363949487640755</v>
      </c>
      <c r="F15" s="8">
        <f t="shared" ref="F15:P15" si="1">SQRT(F16^2-F14^2)</f>
        <v>0.69211905877481827</v>
      </c>
      <c r="G15" s="8">
        <f t="shared" si="1"/>
        <v>0.66824453103584502</v>
      </c>
      <c r="H15" s="8">
        <f t="shared" si="1"/>
        <v>0.67360171746045705</v>
      </c>
      <c r="I15" s="8">
        <f t="shared" si="1"/>
        <v>0.67041764384429781</v>
      </c>
      <c r="J15" s="8">
        <f t="shared" si="1"/>
        <v>0.66999200225366284</v>
      </c>
      <c r="K15" s="8">
        <f t="shared" si="1"/>
        <v>0.6709802089680531</v>
      </c>
      <c r="L15" s="8">
        <f t="shared" si="1"/>
        <v>0.67397919023127417</v>
      </c>
      <c r="M15" s="8">
        <f t="shared" si="1"/>
        <v>0.68290633593510852</v>
      </c>
      <c r="N15" s="8">
        <f t="shared" si="1"/>
        <v>0.71110282663108437</v>
      </c>
      <c r="O15" s="8">
        <f t="shared" si="1"/>
        <v>0.73412846453781111</v>
      </c>
      <c r="P15" s="8">
        <f t="shared" si="1"/>
        <v>0.74944209442432452</v>
      </c>
    </row>
    <row r="16" spans="2:92" x14ac:dyDescent="0.25">
      <c r="B16" s="159" t="str">
        <f>"("&amp;J6&amp;" peak)"</f>
        <v>(Winter peak)</v>
      </c>
      <c r="C16" s="6" t="s">
        <v>101</v>
      </c>
      <c r="D16" s="5" t="s">
        <v>176</v>
      </c>
      <c r="E16" s="8">
        <f>E14/E17</f>
        <v>37.337088345736476</v>
      </c>
      <c r="F16" s="8">
        <f t="shared" ref="F16:P16" si="2">F14/F17</f>
        <v>35.71075186776288</v>
      </c>
      <c r="G16" s="8">
        <f t="shared" si="2"/>
        <v>34.478915632023764</v>
      </c>
      <c r="H16" s="8">
        <f t="shared" si="2"/>
        <v>34.75532639212318</v>
      </c>
      <c r="I16" s="8">
        <f t="shared" si="2"/>
        <v>34.591040115938561</v>
      </c>
      <c r="J16" s="8">
        <f t="shared" si="2"/>
        <v>34.569078603630516</v>
      </c>
      <c r="K16" s="8">
        <f t="shared" si="2"/>
        <v>34.620066369869086</v>
      </c>
      <c r="L16" s="8">
        <f t="shared" si="2"/>
        <v>34.774802573694586</v>
      </c>
      <c r="M16" s="8">
        <f t="shared" si="2"/>
        <v>35.235409865284012</v>
      </c>
      <c r="N16" s="8">
        <f t="shared" si="2"/>
        <v>36.69024320648456</v>
      </c>
      <c r="O16" s="8">
        <f t="shared" si="2"/>
        <v>37.878279905446703</v>
      </c>
      <c r="P16" s="8">
        <f t="shared" si="2"/>
        <v>38.668405867354224</v>
      </c>
    </row>
    <row r="17" spans="2:16" ht="31.5" customHeight="1" x14ac:dyDescent="0.25">
      <c r="B17" s="160"/>
      <c r="C17" s="6" t="s">
        <v>103</v>
      </c>
      <c r="D17" s="5" t="s">
        <v>177</v>
      </c>
      <c r="E17" s="8">
        <f>INDEX('Maximum Demand Forecast'!$AG$4:$AG$50,MATCH('Tx-Dx connection points'!$C$4,'Maximum Demand Forecast'!$T$4:$T$50,0))</f>
        <v>0.99981216590672695</v>
      </c>
      <c r="F17" s="8">
        <f>$E$17</f>
        <v>0.99981216590672695</v>
      </c>
      <c r="G17" s="8">
        <f t="shared" ref="G17:P17" si="3">$E$17</f>
        <v>0.99981216590672695</v>
      </c>
      <c r="H17" s="8">
        <f t="shared" si="3"/>
        <v>0.99981216590672695</v>
      </c>
      <c r="I17" s="8">
        <f t="shared" si="3"/>
        <v>0.99981216590672695</v>
      </c>
      <c r="J17" s="8">
        <f t="shared" si="3"/>
        <v>0.99981216590672695</v>
      </c>
      <c r="K17" s="8">
        <f t="shared" si="3"/>
        <v>0.99981216590672695</v>
      </c>
      <c r="L17" s="8">
        <f t="shared" si="3"/>
        <v>0.99981216590672695</v>
      </c>
      <c r="M17" s="8">
        <f t="shared" si="3"/>
        <v>0.99981216590672695</v>
      </c>
      <c r="N17" s="8">
        <f t="shared" si="3"/>
        <v>0.99981216590672695</v>
      </c>
      <c r="O17" s="8">
        <f t="shared" si="3"/>
        <v>0.99981216590672695</v>
      </c>
      <c r="P17" s="8">
        <f t="shared" si="3"/>
        <v>0.99981216590672695</v>
      </c>
    </row>
    <row r="18" spans="2:16" ht="31.5" hidden="1" customHeight="1" x14ac:dyDescent="0.25">
      <c r="B18" s="26"/>
      <c r="C18" s="16"/>
      <c r="D18" s="22" t="s">
        <v>178</v>
      </c>
      <c r="E18" s="8" cm="1">
        <f t="array" ref="E18">INDEX(Information!$E$4:$P$1037,MATCH(1, (Information!$C$4:$C$1037='Tx-Dx connection points'!$C$4) *(Information!$D$4:$D$1037='Tx-Dx connection points'!$D18), 0),MATCH('Tx-Dx connection points'!E$8, Information!$E$3:$P$3, 0))</f>
        <v>21.814841770904302</v>
      </c>
      <c r="F18" s="8" cm="1">
        <f t="array" ref="F18">INDEX(Information!$E$4:$P$1037,MATCH(1, (Information!$C$4:$C$1037='Tx-Dx connection points'!$C$4) *(Information!$D$4:$D$1037='Tx-Dx connection points'!$D18), 0),MATCH('Tx-Dx connection points'!F$8, Information!$E$3:$P$3, 0))</f>
        <v>22.8536</v>
      </c>
      <c r="G18" s="8" cm="1">
        <f t="array" ref="G18">INDEX(Information!$E$4:$P$1037,MATCH(1, (Information!$C$4:$C$1037='Tx-Dx connection points'!$C$4) *(Information!$D$4:$D$1037='Tx-Dx connection points'!$D18), 0),MATCH('Tx-Dx connection points'!G$8, Information!$E$3:$P$3, 0))</f>
        <v>23.500545604569151</v>
      </c>
      <c r="H18" s="8" cm="1">
        <f t="array" ref="H18">INDEX(Information!$E$4:$P$1037,MATCH(1, (Information!$C$4:$C$1037='Tx-Dx connection points'!$C$4) *(Information!$D$4:$D$1037='Tx-Dx connection points'!$D18), 0),MATCH('Tx-Dx connection points'!H$8, Information!$E$3:$P$3, 0))</f>
        <v>23.428314167814037</v>
      </c>
      <c r="I18" s="8" cm="1">
        <f t="array" ref="I18">INDEX(Information!$E$4:$P$1037,MATCH(1, (Information!$C$4:$C$1037='Tx-Dx connection points'!$C$4) *(Information!$D$4:$D$1037='Tx-Dx connection points'!$D18), 0),MATCH('Tx-Dx connection points'!I$8, Information!$E$3:$P$3, 0))</f>
        <v>23.456998257062015</v>
      </c>
      <c r="J18" s="8" cm="1">
        <f t="array" ref="J18">INDEX(Information!$E$4:$P$1037,MATCH(1, (Information!$C$4:$C$1037='Tx-Dx connection points'!$C$4) *(Information!$D$4:$D$1037='Tx-Dx connection points'!$D18), 0),MATCH('Tx-Dx connection points'!J$8, Information!$E$3:$P$3, 0))</f>
        <v>23.171873039215733</v>
      </c>
      <c r="K18" s="8" cm="1">
        <f t="array" ref="K18">INDEX(Information!$E$4:$P$1037,MATCH(1, (Information!$C$4:$C$1037='Tx-Dx connection points'!$C$4) *(Information!$D$4:$D$1037='Tx-Dx connection points'!$D18), 0),MATCH('Tx-Dx connection points'!K$8, Information!$E$3:$P$3, 0))</f>
        <v>23.187362797915402</v>
      </c>
      <c r="L18" s="8" cm="1">
        <f t="array" ref="L18">INDEX(Information!$E$4:$P$1037,MATCH(1, (Information!$C$4:$C$1037='Tx-Dx connection points'!$C$4) *(Information!$D$4:$D$1037='Tx-Dx connection points'!$D18), 0),MATCH('Tx-Dx connection points'!L$8, Information!$E$3:$P$3, 0))</f>
        <v>23.14250410815735</v>
      </c>
      <c r="M18" s="8" cm="1">
        <f t="array" ref="M18">INDEX(Information!$E$4:$P$1037,MATCH(1, (Information!$C$4:$C$1037='Tx-Dx connection points'!$C$4) *(Information!$D$4:$D$1037='Tx-Dx connection points'!$D18), 0),MATCH('Tx-Dx connection points'!M$8, Information!$E$3:$P$3, 0))</f>
        <v>23.669554437030044</v>
      </c>
      <c r="N18" s="8" cm="1">
        <f t="array" ref="N18">INDEX(Information!$E$4:$P$1037,MATCH(1, (Information!$C$4:$C$1037='Tx-Dx connection points'!$C$4) *(Information!$D$4:$D$1037='Tx-Dx connection points'!$D18), 0),MATCH('Tx-Dx connection points'!N$8, Information!$E$3:$P$3, 0))</f>
        <v>25.095645875516421</v>
      </c>
      <c r="O18" s="8" cm="1">
        <f t="array" ref="O18">INDEX(Information!$E$4:$P$1037,MATCH(1, (Information!$C$4:$C$1037='Tx-Dx connection points'!$C$4) *(Information!$D$4:$D$1037='Tx-Dx connection points'!$D18), 0),MATCH('Tx-Dx connection points'!O$8, Information!$E$3:$P$3, 0))</f>
        <v>26.36018966780507</v>
      </c>
      <c r="P18" s="8" cm="1">
        <f t="array" ref="P18">INDEX(Information!$E$4:$P$1037,MATCH(1, (Information!$C$4:$C$1037='Tx-Dx connection points'!$C$4) *(Information!$D$4:$D$1037='Tx-Dx connection points'!$D18), 0),MATCH('Tx-Dx connection points'!P$8, Information!$E$3:$P$3, 0))</f>
        <v>27.041689614608512</v>
      </c>
    </row>
    <row r="19" spans="2:16" ht="34.9" customHeight="1" x14ac:dyDescent="0.25">
      <c r="B19" s="23" t="s">
        <v>128</v>
      </c>
      <c r="C19" s="6" t="s">
        <v>99</v>
      </c>
      <c r="D19" s="5" t="s">
        <v>174</v>
      </c>
      <c r="E19" s="8">
        <f>INDEX('Maximum Demand Forecast'!E$4:E$50, MATCH('Tx-Dx connection points'!$C$4, 'Maximum Demand Forecast'!$D$4:$D$50, 0), 1)</f>
        <v>21.814841770904302</v>
      </c>
      <c r="F19" s="8">
        <f>INDEX('Maximum Demand Forecast'!F$4:F$50, MATCH('Tx-Dx connection points'!$C$4, 'Maximum Demand Forecast'!$D$4:$D$50, 0), 1)</f>
        <v>22.8536</v>
      </c>
      <c r="G19" s="8">
        <f>INDEX('Maximum Demand Forecast'!G$4:G$50, MATCH('Tx-Dx connection points'!$C$4, 'Maximum Demand Forecast'!$D$4:$D$50, 0), 1)</f>
        <v>23.500545604569151</v>
      </c>
      <c r="H19" s="8">
        <f>INDEX('Maximum Demand Forecast'!H$4:H$50, MATCH('Tx-Dx connection points'!$C$4, 'Maximum Demand Forecast'!$D$4:$D$50, 0), 1)</f>
        <v>23.428314167814037</v>
      </c>
      <c r="I19" s="8">
        <f>INDEX('Maximum Demand Forecast'!I$4:I$50, MATCH('Tx-Dx connection points'!$C$4, 'Maximum Demand Forecast'!$D$4:$D$50, 0), 1)</f>
        <v>23.456998257062015</v>
      </c>
      <c r="J19" s="8">
        <f>INDEX('Maximum Demand Forecast'!J$4:J$50, MATCH('Tx-Dx connection points'!$C$4, 'Maximum Demand Forecast'!$D$4:$D$50, 0), 1)</f>
        <v>23.171873039215733</v>
      </c>
      <c r="K19" s="8">
        <f>INDEX('Maximum Demand Forecast'!K$4:K$50, MATCH('Tx-Dx connection points'!$C$4, 'Maximum Demand Forecast'!$D$4:$D$50, 0), 1)</f>
        <v>23.187362797915402</v>
      </c>
      <c r="L19" s="8">
        <f>INDEX('Maximum Demand Forecast'!L$4:L$50, MATCH('Tx-Dx connection points'!$C$4, 'Maximum Demand Forecast'!$D$4:$D$50, 0), 1)</f>
        <v>23.14250410815735</v>
      </c>
      <c r="M19" s="8">
        <f>INDEX('Maximum Demand Forecast'!M$4:M$50, MATCH('Tx-Dx connection points'!$C$4, 'Maximum Demand Forecast'!$D$4:$D$50, 0), 1)</f>
        <v>23.669554437030044</v>
      </c>
      <c r="N19" s="8">
        <f>INDEX('Maximum Demand Forecast'!N$4:N$50, MATCH('Tx-Dx connection points'!$C$4, 'Maximum Demand Forecast'!$D$4:$D$50, 0), 1)</f>
        <v>25.095645875516421</v>
      </c>
      <c r="O19" s="8">
        <f>INDEX('Maximum Demand Forecast'!O$4:O$50, MATCH('Tx-Dx connection points'!$C$4, 'Maximum Demand Forecast'!$D$4:$D$50, 0), 1)</f>
        <v>26.36018966780507</v>
      </c>
      <c r="P19" s="8">
        <f>INDEX('Maximum Demand Forecast'!P$4:P$50, MATCH('Tx-Dx connection points'!$C$4, 'Maximum Demand Forecast'!$D$4:$D$50, 0), 1)</f>
        <v>27.041689614608512</v>
      </c>
    </row>
    <row r="20" spans="2:16" ht="30.6" customHeight="1" x14ac:dyDescent="0.25">
      <c r="B20" s="24" t="str">
        <f>"("&amp;IF(J6="Winter","Summer","Winter")&amp;")"</f>
        <v>(Summer)</v>
      </c>
      <c r="C20" s="6" t="s">
        <v>100</v>
      </c>
      <c r="D20" s="5" t="s">
        <v>175</v>
      </c>
      <c r="E20" s="8">
        <f>SQRT(E21^2-E19^2)</f>
        <v>0.36730979423198351</v>
      </c>
      <c r="F20" s="8">
        <f t="shared" ref="F20:P20" si="4">SQRT(F21^2-F19^2)</f>
        <v>0.38480000000057885</v>
      </c>
      <c r="G20" s="8">
        <f t="shared" si="4"/>
        <v>0.39569301767136833</v>
      </c>
      <c r="H20" s="8">
        <f t="shared" si="4"/>
        <v>0.39447681292196146</v>
      </c>
      <c r="I20" s="8">
        <f t="shared" si="4"/>
        <v>0.39495978442480839</v>
      </c>
      <c r="J20" s="8">
        <f t="shared" si="4"/>
        <v>0.39015895725419675</v>
      </c>
      <c r="K20" s="8">
        <f t="shared" si="4"/>
        <v>0.390419767767481</v>
      </c>
      <c r="L20" s="8">
        <f t="shared" si="4"/>
        <v>0.38966445465193023</v>
      </c>
      <c r="M20" s="8">
        <f t="shared" si="4"/>
        <v>0.3985387224501396</v>
      </c>
      <c r="N20" s="8">
        <f t="shared" si="4"/>
        <v>0.42255069367264081</v>
      </c>
      <c r="O20" s="8">
        <f t="shared" si="4"/>
        <v>0.44384258865955012</v>
      </c>
      <c r="P20" s="8">
        <f t="shared" si="4"/>
        <v>0.45531741886269478</v>
      </c>
    </row>
    <row r="21" spans="2:16" ht="19.149999999999999" customHeight="1" x14ac:dyDescent="0.25">
      <c r="B21" s="24"/>
      <c r="C21" s="6" t="s">
        <v>101</v>
      </c>
      <c r="D21" s="5" t="s">
        <v>176</v>
      </c>
      <c r="E21" s="8">
        <f>E19/E22</f>
        <v>21.817933861264908</v>
      </c>
      <c r="F21" s="8">
        <f t="shared" ref="F21:P21" si="5">F19/F22</f>
        <v>22.856839326556077</v>
      </c>
      <c r="G21" s="8">
        <f t="shared" si="5"/>
        <v>23.503876630817061</v>
      </c>
      <c r="H21" s="8">
        <f t="shared" si="5"/>
        <v>23.431634955797023</v>
      </c>
      <c r="I21" s="8">
        <f t="shared" si="5"/>
        <v>23.460323110799717</v>
      </c>
      <c r="J21" s="8">
        <f t="shared" si="5"/>
        <v>23.175157478590272</v>
      </c>
      <c r="K21" s="8">
        <f t="shared" si="5"/>
        <v>23.19064943284717</v>
      </c>
      <c r="L21" s="8">
        <f t="shared" si="5"/>
        <v>23.145784384705976</v>
      </c>
      <c r="M21" s="8">
        <f t="shared" si="5"/>
        <v>23.672909419013557</v>
      </c>
      <c r="N21" s="8">
        <f t="shared" si="5"/>
        <v>25.099202995275519</v>
      </c>
      <c r="O21" s="8">
        <f t="shared" si="5"/>
        <v>26.363926027171392</v>
      </c>
      <c r="P21" s="8">
        <f t="shared" si="5"/>
        <v>27.045522571485758</v>
      </c>
    </row>
    <row r="22" spans="2:16" ht="16.899999999999999" customHeight="1" x14ac:dyDescent="0.25">
      <c r="B22" s="24"/>
      <c r="C22" s="6" t="s">
        <v>103</v>
      </c>
      <c r="D22" s="5" t="s">
        <v>270</v>
      </c>
      <c r="E22" s="8">
        <f>INDEX('Maximum Demand Forecast'!$Q$4:$Q$50,MATCH('Tx-Dx connection points'!$C$4,'Maximum Demand Forecast'!$D$4:$D$50,0))</f>
        <v>0.99985827758117396</v>
      </c>
      <c r="F22" s="8">
        <f>INDEX('Maximum Demand Forecast'!$Q$4:$Q$50,MATCH('Tx-Dx connection points'!$C$4,'Maximum Demand Forecast'!$D$4:$D$50,0))</f>
        <v>0.99985827758117396</v>
      </c>
      <c r="G22" s="8">
        <f>INDEX('Maximum Demand Forecast'!$Q$4:$Q$50,MATCH('Tx-Dx connection points'!$C$4,'Maximum Demand Forecast'!$D$4:$D$50,0))</f>
        <v>0.99985827758117396</v>
      </c>
      <c r="H22" s="8">
        <f>INDEX('Maximum Demand Forecast'!$Q$4:$Q$50,MATCH('Tx-Dx connection points'!$C$4,'Maximum Demand Forecast'!$D$4:$D$50,0))</f>
        <v>0.99985827758117396</v>
      </c>
      <c r="I22" s="8">
        <f>INDEX('Maximum Demand Forecast'!$Q$4:$Q$50,MATCH('Tx-Dx connection points'!$C$4,'Maximum Demand Forecast'!$D$4:$D$50,0))</f>
        <v>0.99985827758117396</v>
      </c>
      <c r="J22" s="8">
        <f>INDEX('Maximum Demand Forecast'!$Q$4:$Q$50,MATCH('Tx-Dx connection points'!$C$4,'Maximum Demand Forecast'!$D$4:$D$50,0))</f>
        <v>0.99985827758117396</v>
      </c>
      <c r="K22" s="8">
        <f>INDEX('Maximum Demand Forecast'!$Q$4:$Q$50,MATCH('Tx-Dx connection points'!$C$4,'Maximum Demand Forecast'!$D$4:$D$50,0))</f>
        <v>0.99985827758117396</v>
      </c>
      <c r="L22" s="8">
        <f>INDEX('Maximum Demand Forecast'!$Q$4:$Q$50,MATCH('Tx-Dx connection points'!$C$4,'Maximum Demand Forecast'!$D$4:$D$50,0))</f>
        <v>0.99985827758117396</v>
      </c>
      <c r="M22" s="8">
        <f>INDEX('Maximum Demand Forecast'!$Q$4:$Q$50,MATCH('Tx-Dx connection points'!$C$4,'Maximum Demand Forecast'!$D$4:$D$50,0))</f>
        <v>0.99985827758117396</v>
      </c>
      <c r="N22" s="8">
        <f>INDEX('Maximum Demand Forecast'!$Q$4:$Q$50,MATCH('Tx-Dx connection points'!$C$4,'Maximum Demand Forecast'!$D$4:$D$50,0))</f>
        <v>0.99985827758117396</v>
      </c>
      <c r="O22" s="8">
        <f>INDEX('Maximum Demand Forecast'!$Q$4:$Q$50,MATCH('Tx-Dx connection points'!$C$4,'Maximum Demand Forecast'!$D$4:$D$50,0))</f>
        <v>0.99985827758117396</v>
      </c>
      <c r="P22" s="8">
        <f>INDEX('Maximum Demand Forecast'!$Q$4:$Q$50,MATCH('Tx-Dx connection points'!$C$4,'Maximum Demand Forecast'!$D$4:$D$50,0))</f>
        <v>0.99985827758117396</v>
      </c>
    </row>
    <row r="23" spans="2:16" ht="3.6" customHeight="1" x14ac:dyDescent="0.25">
      <c r="B23" s="26"/>
      <c r="C23" s="144"/>
      <c r="D23" s="144"/>
      <c r="E23" s="16"/>
      <c r="F23" s="16"/>
      <c r="G23" s="16"/>
      <c r="H23" s="16"/>
      <c r="I23" s="16"/>
      <c r="J23" s="16"/>
      <c r="K23" s="16"/>
      <c r="L23" s="16"/>
      <c r="M23" s="16"/>
      <c r="N23" s="16"/>
      <c r="O23" s="16"/>
      <c r="P23" s="16"/>
    </row>
    <row r="24" spans="2:16" ht="27" customHeight="1" x14ac:dyDescent="0.25">
      <c r="B24" s="17" t="s">
        <v>105</v>
      </c>
      <c r="C24" s="6" t="s">
        <v>106</v>
      </c>
      <c r="D24" s="77" t="s">
        <v>181</v>
      </c>
      <c r="E24" s="8" cm="1">
        <f t="array" ref="E24">INDEX(Information!$E$4:$P$1037,MATCH(1, (Information!$C$4:$C$1037='Tx-Dx connection points'!$C$4) *(Information!$D$4:$D$1037='Tx-Dx connection points'!$D24), 0),MATCH('Tx-Dx connection points'!E$8, Information!$E$3:$P$3, 0))</f>
        <v>13.5</v>
      </c>
      <c r="F24" s="8">
        <f>$E$24</f>
        <v>13.5</v>
      </c>
      <c r="G24" s="8">
        <f t="shared" ref="G24:P24" si="6">$E$24</f>
        <v>13.5</v>
      </c>
      <c r="H24" s="8">
        <f t="shared" si="6"/>
        <v>13.5</v>
      </c>
      <c r="I24" s="8">
        <f t="shared" si="6"/>
        <v>13.5</v>
      </c>
      <c r="J24" s="8">
        <f t="shared" si="6"/>
        <v>13.5</v>
      </c>
      <c r="K24" s="8">
        <f t="shared" si="6"/>
        <v>13.5</v>
      </c>
      <c r="L24" s="8">
        <f t="shared" si="6"/>
        <v>13.5</v>
      </c>
      <c r="M24" s="8">
        <f t="shared" si="6"/>
        <v>13.5</v>
      </c>
      <c r="N24" s="8">
        <f t="shared" si="6"/>
        <v>13.5</v>
      </c>
      <c r="O24" s="8">
        <f t="shared" si="6"/>
        <v>13.5</v>
      </c>
      <c r="P24" s="8">
        <f t="shared" si="6"/>
        <v>13.5</v>
      </c>
    </row>
    <row r="25" spans="2:16" ht="1.1499999999999999" customHeight="1" x14ac:dyDescent="0.25">
      <c r="B25" s="26"/>
      <c r="C25" s="16"/>
      <c r="D25" s="22"/>
      <c r="E25" s="8"/>
      <c r="F25" s="8"/>
      <c r="G25" s="8"/>
      <c r="H25" s="8"/>
      <c r="I25" s="8"/>
      <c r="J25" s="8"/>
      <c r="K25" s="8"/>
      <c r="L25" s="8"/>
      <c r="M25" s="8"/>
      <c r="N25" s="8"/>
      <c r="O25" s="8"/>
      <c r="P25" s="8"/>
    </row>
    <row r="26" spans="2:16" x14ac:dyDescent="0.25">
      <c r="B26" s="161" t="s">
        <v>107</v>
      </c>
      <c r="C26" s="6" t="s">
        <v>1</v>
      </c>
      <c r="D26" s="5" t="s">
        <v>186</v>
      </c>
      <c r="E26" s="8" cm="1">
        <f t="array" ref="E26">INDEX(Information!$E$4:$P$1037,MATCH(1, (Information!$C$4:$C$1037='Tx-Dx connection points'!$C$4) *(Information!$D$4:$D$1037='Tx-Dx connection points'!$D26), 0),MATCH('Tx-Dx connection points'!E$8, Information!$E$3:$P$3, 0))</f>
        <v>1</v>
      </c>
      <c r="F26" s="8"/>
      <c r="G26" s="8"/>
      <c r="H26" s="8"/>
      <c r="I26" s="8"/>
      <c r="J26" s="8"/>
      <c r="K26" s="8"/>
      <c r="L26" s="8"/>
      <c r="M26" s="8"/>
      <c r="N26" s="8"/>
      <c r="O26" s="8"/>
      <c r="P26" s="8"/>
    </row>
    <row r="27" spans="2:16" x14ac:dyDescent="0.25">
      <c r="B27" s="162"/>
      <c r="C27" s="6" t="s">
        <v>87</v>
      </c>
      <c r="D27" s="5" t="s">
        <v>187</v>
      </c>
      <c r="E27" s="8" cm="1">
        <f t="array" ref="E27">INDEX(Information!$E$4:$P$1037,MATCH(1, (Information!$C$4:$C$1037='Tx-Dx connection points'!$C$4) *(Information!$D$4:$D$1037='Tx-Dx connection points'!$D27), 0),MATCH('Tx-Dx connection points'!E$8, Information!$E$3:$P$3, 0))</f>
        <v>0.95488523386361102</v>
      </c>
      <c r="F27" s="8"/>
      <c r="G27" s="8"/>
      <c r="H27" s="8"/>
      <c r="I27" s="8"/>
      <c r="J27" s="8"/>
      <c r="K27" s="8"/>
      <c r="L27" s="8"/>
      <c r="M27" s="8"/>
      <c r="N27" s="8"/>
      <c r="O27" s="8"/>
      <c r="P27" s="8"/>
    </row>
    <row r="28" spans="2:16" ht="1.1499999999999999" customHeight="1" x14ac:dyDescent="0.25">
      <c r="B28" s="26"/>
      <c r="C28" s="16"/>
      <c r="D28" s="22"/>
      <c r="E28" s="8"/>
      <c r="F28" s="8"/>
      <c r="G28" s="8"/>
      <c r="H28" s="8"/>
      <c r="I28" s="8"/>
      <c r="J28" s="8"/>
      <c r="K28" s="8"/>
      <c r="L28" s="8"/>
      <c r="M28" s="8"/>
      <c r="N28" s="8"/>
      <c r="O28" s="8"/>
      <c r="P28" s="8"/>
    </row>
    <row r="29" spans="2:16" x14ac:dyDescent="0.25">
      <c r="B29" s="161" t="s">
        <v>129</v>
      </c>
      <c r="C29" s="28" t="str" cm="1">
        <f t="array" ref="C29">INDEX(Information!$Q$4:$Q$1037,MATCH(1, (Information!$C$4:$C$1037='Tx-Dx connection points'!$C$4) *(Information!$D$4:$D$1037='Tx-Dx connection points'!$D29), 0),MATCH('Tx-Dx connection points'!E$8, Information!$E$3:$P$3, 0))</f>
        <v/>
      </c>
      <c r="D29" s="18" t="s">
        <v>130</v>
      </c>
      <c r="E29" s="8" t="str" cm="1">
        <f t="array" ref="E29">IF(
    INDEX(Information!$E$4:$P$1037,
          MATCH(1, (Information!$C$4:$C$1037='Tx-Dx connection points'!$C$4) *
                     (Information!$D$4:$D$1037='Tx-Dx connection points'!$D29), 0),
          MATCH('Tx-Dx connection points'!E$8, Information!$E$3:$P$3, 0)) = 0,
    "",
    INDEX(Information!$E$4:$P$1037,
          MATCH(1, (Information!$C$4:$C$1037='Tx-Dx connection points'!$C$4) *
                     (Information!$D$4:$D$1037='Tx-Dx connection points'!$D29), 0),
          MATCH('Tx-Dx connection points'!E$8, Information!$E$3:$P$3, 0))
)</f>
        <v/>
      </c>
      <c r="F29" s="8"/>
      <c r="G29" s="8"/>
      <c r="H29" s="8"/>
      <c r="I29" s="8"/>
      <c r="J29" s="8"/>
      <c r="K29" s="8"/>
      <c r="L29" s="8"/>
      <c r="M29" s="8"/>
      <c r="N29" s="8"/>
      <c r="O29" s="8"/>
      <c r="P29" s="8"/>
    </row>
    <row r="30" spans="2:16" x14ac:dyDescent="0.25">
      <c r="B30" s="163"/>
      <c r="C30" s="28" t="str" cm="1">
        <f t="array" ref="C30">INDEX(Information!$Q$4:$Q$1037,MATCH(1, (Information!$C$4:$C$1037='Tx-Dx connection points'!$C$4) *(Information!$D$4:$D$1037='Tx-Dx connection points'!$D30), 0),MATCH('Tx-Dx connection points'!E$8, Information!$E$3:$P$3, 0))</f>
        <v/>
      </c>
      <c r="D30" s="18" t="s">
        <v>131</v>
      </c>
      <c r="E30" s="8" t="str" cm="1">
        <f t="array" ref="E30">IF(
    INDEX(Information!$E$4:$P$1037,
          MATCH(1, (Information!$C$4:$C$1037='Tx-Dx connection points'!$C$4) *
                     (Information!$D$4:$D$1037='Tx-Dx connection points'!$D30), 0),
          MATCH('Tx-Dx connection points'!E$8, Information!$E$3:$P$3, 0)) = 0,
    "",
    INDEX(Information!$E$4:$P$1037,
          MATCH(1, (Information!$C$4:$C$1037='Tx-Dx connection points'!$C$4) *
                     (Information!$D$4:$D$1037='Tx-Dx connection points'!$D30), 0),
          MATCH('Tx-Dx connection points'!E$8, Information!$E$3:$P$3, 0))
)</f>
        <v/>
      </c>
      <c r="F30" s="8"/>
      <c r="G30" s="8"/>
      <c r="H30" s="8"/>
      <c r="I30" s="8"/>
      <c r="J30" s="8"/>
      <c r="K30" s="8"/>
      <c r="L30" s="8"/>
      <c r="M30" s="8"/>
      <c r="N30" s="8"/>
      <c r="O30" s="8"/>
      <c r="P30" s="8"/>
    </row>
    <row r="31" spans="2:16" x14ac:dyDescent="0.25">
      <c r="B31" s="163"/>
      <c r="C31" s="28" t="str" cm="1">
        <f t="array" ref="C31">INDEX(Information!$Q$4:$Q$1037,MATCH(1, (Information!$C$4:$C$1037='Tx-Dx connection points'!$C$4) *(Information!$D$4:$D$1037='Tx-Dx connection points'!$D31), 0),MATCH('Tx-Dx connection points'!E$8, Information!$E$3:$P$3, 0))</f>
        <v/>
      </c>
      <c r="D31" s="18" t="s">
        <v>132</v>
      </c>
      <c r="E31" s="8" t="str" cm="1">
        <f t="array" ref="E31">IF(
    INDEX(Information!$E$4:$P$1037,
          MATCH(1, (Information!$C$4:$C$1037='Tx-Dx connection points'!$C$4) *
                     (Information!$D$4:$D$1037='Tx-Dx connection points'!$D31), 0),
          MATCH('Tx-Dx connection points'!E$8, Information!$E$3:$P$3, 0)) = 0,
    "",
    INDEX(Information!$E$4:$P$1037,
          MATCH(1, (Information!$C$4:$C$1037='Tx-Dx connection points'!$C$4) *
                     (Information!$D$4:$D$1037='Tx-Dx connection points'!$D31), 0),
          MATCH('Tx-Dx connection points'!E$8, Information!$E$3:$P$3, 0))
)</f>
        <v/>
      </c>
      <c r="F31" s="8"/>
      <c r="G31" s="8"/>
      <c r="H31" s="8"/>
      <c r="I31" s="8"/>
      <c r="J31" s="8"/>
      <c r="K31" s="8"/>
      <c r="L31" s="8"/>
      <c r="M31" s="8"/>
      <c r="N31" s="8"/>
      <c r="O31" s="8"/>
      <c r="P31" s="8"/>
    </row>
    <row r="32" spans="2:16" x14ac:dyDescent="0.25">
      <c r="B32" s="163"/>
      <c r="C32" s="28" t="str" cm="1">
        <f t="array" ref="C32">INDEX(Information!$Q$4:$Q$1037,MATCH(1, (Information!$C$4:$C$1037='Tx-Dx connection points'!$C$4) *(Information!$D$4:$D$1037='Tx-Dx connection points'!$D32), 0),MATCH('Tx-Dx connection points'!E$8, Information!$E$3:$P$3, 0))</f>
        <v/>
      </c>
      <c r="D32" s="18" t="s">
        <v>133</v>
      </c>
      <c r="E32" s="8" t="str" cm="1">
        <f t="array" ref="E32">IF(
    INDEX(Information!$E$4:$P$1037,
          MATCH(1, (Information!$C$4:$C$1037='Tx-Dx connection points'!$C$4) *
                     (Information!$D$4:$D$1037='Tx-Dx connection points'!$D32), 0),
          MATCH('Tx-Dx connection points'!E$8, Information!$E$3:$P$3, 0)) = 0,
    "",
    INDEX(Information!$E$4:$P$1037,
          MATCH(1, (Information!$C$4:$C$1037='Tx-Dx connection points'!$C$4) *
                     (Information!$D$4:$D$1037='Tx-Dx connection points'!$D32), 0),
          MATCH('Tx-Dx connection points'!E$8, Information!$E$3:$P$3, 0))
)</f>
        <v/>
      </c>
      <c r="F32" s="8"/>
      <c r="G32" s="8"/>
      <c r="H32" s="8"/>
      <c r="I32" s="8"/>
      <c r="J32" s="8"/>
      <c r="K32" s="8"/>
      <c r="L32" s="8"/>
      <c r="M32" s="8"/>
      <c r="N32" s="8"/>
      <c r="O32" s="8"/>
      <c r="P32" s="8"/>
    </row>
    <row r="33" spans="2:16" ht="11.25" customHeight="1" x14ac:dyDescent="0.25">
      <c r="B33" s="162"/>
      <c r="C33" s="28" t="str" cm="1">
        <f t="array" ref="C33">INDEX(Information!$Q$4:$Q$1037,MATCH(1, (Information!$C$4:$C$1037='Tx-Dx connection points'!$C$4) *(Information!$D$4:$D$1037='Tx-Dx connection points'!$D33), 0),MATCH('Tx-Dx connection points'!E$8, Information!$E$3:$P$3, 0))</f>
        <v/>
      </c>
      <c r="D33" s="18" t="s">
        <v>134</v>
      </c>
      <c r="E33" s="8" t="str" cm="1">
        <f t="array" ref="E33">IF(
    INDEX(Information!$E$4:$P$1037,
          MATCH(1, (Information!$C$4:$C$1037='Tx-Dx connection points'!$C$4) *
                     (Information!$D$4:$D$1037='Tx-Dx connection points'!$D33), 0),
          MATCH('Tx-Dx connection points'!E$8, Information!$E$3:$P$3, 0)) = 0,
    "",
    INDEX(Information!$E$4:$P$1037,
          MATCH(1, (Information!$C$4:$C$1037='Tx-Dx connection points'!$C$4) *
                     (Information!$D$4:$D$1037='Tx-Dx connection points'!$D33), 0),
          MATCH('Tx-Dx connection points'!E$8, Information!$E$3:$P$3, 0))
)</f>
        <v/>
      </c>
      <c r="F33" s="8"/>
      <c r="G33" s="8"/>
      <c r="H33" s="8"/>
      <c r="I33" s="8"/>
      <c r="J33" s="8"/>
      <c r="K33" s="8"/>
      <c r="L33" s="8"/>
      <c r="M33" s="8"/>
      <c r="N33" s="8"/>
      <c r="O33" s="8"/>
      <c r="P33" s="8"/>
    </row>
    <row r="34" spans="2:16" ht="0.75" customHeight="1" x14ac:dyDescent="0.25">
      <c r="B34" s="29"/>
      <c r="C34" s="30"/>
      <c r="D34" s="21"/>
      <c r="E34" s="8"/>
      <c r="F34" s="27"/>
      <c r="G34" s="27"/>
      <c r="H34" s="27"/>
      <c r="I34" s="27"/>
      <c r="J34" s="27"/>
      <c r="K34" s="27"/>
      <c r="L34" s="27"/>
      <c r="M34" s="27"/>
      <c r="N34" s="27"/>
      <c r="O34" s="27"/>
      <c r="P34" s="27"/>
    </row>
    <row r="35" spans="2:16" ht="15.75" customHeight="1" x14ac:dyDescent="0.25">
      <c r="B35" s="166" t="s">
        <v>247</v>
      </c>
      <c r="C35" s="31" t="s">
        <v>109</v>
      </c>
      <c r="D35" s="5" t="s">
        <v>184</v>
      </c>
      <c r="E35" s="8" cm="1">
        <f t="array" ref="E35">INDEX(Information!$E$3:$P$1037,
       MATCH(1, (Information!$C$3:$C$1037=$C$4) *
                  (Information!$D$3:$D$1037=$D$35), 0),
       MATCH($E$8, Information!$E$3:$P$3, 0))</f>
        <v>21.780999999999999</v>
      </c>
      <c r="F35" s="8"/>
      <c r="G35" s="8"/>
      <c r="H35" s="8"/>
      <c r="I35" s="8"/>
      <c r="J35" s="8"/>
      <c r="K35" s="8"/>
      <c r="L35" s="8"/>
      <c r="M35" s="8"/>
      <c r="N35" s="8"/>
      <c r="O35" s="8"/>
      <c r="P35" s="8"/>
    </row>
    <row r="36" spans="2:16" ht="15" customHeight="1" x14ac:dyDescent="0.25">
      <c r="B36" s="167"/>
      <c r="C36" s="31" t="s">
        <v>110</v>
      </c>
      <c r="D36" s="5" t="s">
        <v>185</v>
      </c>
      <c r="E36" s="8" cm="1">
        <f t="array" ref="E36">INDEX(Information!$E$3:$P$1037,
       MATCH(1, (Information!$C$3:$C$1037=$C$4) *
                  (Information!$D$3:$D$1037=$D$36), 0),
       MATCH($E$8, Information!$E$3:$P$3, 0))</f>
        <v>1.2E-2</v>
      </c>
      <c r="F36" s="8"/>
      <c r="G36" s="8"/>
      <c r="H36" s="8"/>
      <c r="I36" s="8"/>
      <c r="J36" s="8"/>
      <c r="K36" s="8"/>
      <c r="L36" s="8"/>
      <c r="M36" s="8"/>
      <c r="N36" s="8"/>
      <c r="O36" s="8"/>
      <c r="P36" s="8"/>
    </row>
    <row r="37" spans="2:16" ht="18.75" customHeight="1" x14ac:dyDescent="0.25">
      <c r="B37" s="167"/>
      <c r="C37" s="31" t="s">
        <v>246</v>
      </c>
      <c r="D37" s="5" t="s">
        <v>135</v>
      </c>
      <c r="E37" s="8">
        <f>(SUMIF('Distribution feeder max. demand'!$B$5:$B$431,$C$4,'Distribution feeder max. demand'!AE$5:AE$431)/1000)/$E$17</f>
        <v>3.8072003207573983</v>
      </c>
      <c r="F37" s="8">
        <f>(SUMIF('Distribution feeder max. demand'!$B$5:$B$431,$C$4,'Distribution feeder max. demand'!AF$5:AF$431)/1000)/$E$17</f>
        <v>4.2959477748601769</v>
      </c>
      <c r="G37" s="8">
        <f>(SUMIF('Distribution feeder max. demand'!$B$5:$B$431,$C$4,'Distribution feeder max. demand'!AG$5:AG$431)/1000)/$E$17</f>
        <v>4.8487466065446876</v>
      </c>
      <c r="H37" s="8">
        <f>(SUMIF('Distribution feeder max. demand'!$B$5:$B$431,$C$4,'Distribution feeder max. demand'!AH$5:AH$431)/1000)/$E$17</f>
        <v>5.3280780533077658</v>
      </c>
      <c r="I37" s="8">
        <f>(SUMIF('Distribution feeder max. demand'!$B$5:$B$431,$C$4,'Distribution feeder max. demand'!AI$5:AI$431)/1000)/$E$17</f>
        <v>5.8639362854089816</v>
      </c>
      <c r="J37" s="8">
        <f>(SUMIF('Distribution feeder max. demand'!$B$5:$B$431,$C$4,'Distribution feeder max. demand'!AJ$5:AJ$431)/1000)/$E$17</f>
        <v>7.179506940451728</v>
      </c>
      <c r="K37" s="8">
        <f>(SUMIF('Distribution feeder max. demand'!$B$5:$B$431,$C$4,'Distribution feeder max. demand'!AK$5:AK$431)/1000)/$E$17</f>
        <v>8.5374712185723656</v>
      </c>
      <c r="L37" s="8">
        <f>(SUMIF('Distribution feeder max. demand'!$B$5:$B$431,$C$4,'Distribution feeder max. demand'!AL$5:AL$431)/1000)/$E$17</f>
        <v>9.8008306514186412</v>
      </c>
      <c r="M37" s="8">
        <f>(SUMIF('Distribution feeder max. demand'!$B$5:$B$431,$C$4,'Distribution feeder max. demand'!AM$5:AM$431)/1000)/$E$17</f>
        <v>10.933762798553587</v>
      </c>
      <c r="N37" s="8">
        <f>(SUMIF('Distribution feeder max. demand'!$B$5:$B$431,$C$4,'Distribution feeder max. demand'!AN$5:AN$431)/1000)/$E$17</f>
        <v>11.933541028737114</v>
      </c>
      <c r="O37" s="8">
        <f>(SUMIF('Distribution feeder max. demand'!$B$5:$B$431,$C$4,'Distribution feeder max. demand'!AO$5:AO$431)/1000)/$E$17</f>
        <v>12.902025617650942</v>
      </c>
      <c r="P37" s="8">
        <f>(SUMIF('Distribution feeder max. demand'!$B$5:$B$431,$C$4,'Distribution feeder max. demand'!AP$5:AP$431)/1000)/$E$17</f>
        <v>13.831092024848489</v>
      </c>
    </row>
    <row r="38" spans="2:16" ht="16.5" customHeight="1" x14ac:dyDescent="0.25"/>
    <row r="39" spans="2:16" x14ac:dyDescent="0.25">
      <c r="C39" s="164" t="s">
        <v>136</v>
      </c>
      <c r="D39" s="3" t="b" cm="1">
        <f t="array" ref="D39:D41">D10:D12=Information!D4:D6</f>
        <v>1</v>
      </c>
      <c r="E39" s="154" t="str">
        <f>_xlfn.LET(_xlpm.result, _xlfn.XLOOKUP($C$4, Information!$T$5:$T$64, Information!$Z$5:$Z$64, ""),
     IF(_xlpm.result = "", "", _xlpm.result))</f>
        <v/>
      </c>
      <c r="F39" s="154"/>
      <c r="G39" s="154"/>
      <c r="H39" s="154"/>
      <c r="I39" s="154"/>
      <c r="J39" s="154"/>
      <c r="K39" s="154"/>
      <c r="L39" s="154"/>
      <c r="M39" s="154"/>
      <c r="N39" s="154"/>
      <c r="O39" s="154"/>
      <c r="P39" s="154"/>
    </row>
    <row r="40" spans="2:16" x14ac:dyDescent="0.25">
      <c r="C40" s="165"/>
      <c r="D40" s="3" t="b">
        <v>1</v>
      </c>
      <c r="E40" s="154"/>
      <c r="F40" s="154"/>
      <c r="G40" s="154"/>
      <c r="H40" s="154"/>
      <c r="I40" s="154"/>
      <c r="J40" s="154"/>
      <c r="K40" s="154"/>
      <c r="L40" s="154"/>
      <c r="M40" s="154"/>
      <c r="N40" s="154"/>
      <c r="O40" s="154"/>
      <c r="P40" s="154"/>
    </row>
    <row r="41" spans="2:16" x14ac:dyDescent="0.25">
      <c r="C41" s="165"/>
      <c r="D41" s="3" t="b">
        <v>1</v>
      </c>
      <c r="E41" s="154"/>
      <c r="F41" s="154"/>
      <c r="G41" s="154"/>
      <c r="H41" s="154"/>
      <c r="I41" s="154"/>
      <c r="J41" s="154"/>
      <c r="K41" s="154"/>
      <c r="L41" s="154"/>
      <c r="M41" s="154"/>
      <c r="N41" s="154"/>
      <c r="O41" s="154"/>
      <c r="P41" s="154"/>
    </row>
    <row r="42" spans="2:16" x14ac:dyDescent="0.25">
      <c r="D42" s="3" t="e" cm="1" vm="1">
        <f t="array" aca="1" ref="D42" ca="1">D14:D21=Information!D7:D13</f>
        <v>#VALUE!</v>
      </c>
      <c r="E42" s="32"/>
      <c r="F42" s="32"/>
      <c r="G42" s="32"/>
      <c r="H42" s="32"/>
      <c r="I42" s="32"/>
      <c r="J42" s="32"/>
      <c r="K42" s="32"/>
      <c r="L42" s="32"/>
      <c r="M42" s="32"/>
      <c r="N42" s="32"/>
      <c r="O42" s="32"/>
      <c r="P42" s="32"/>
    </row>
    <row r="43" spans="2:16" x14ac:dyDescent="0.25">
      <c r="C43" s="33"/>
      <c r="E43" s="33"/>
      <c r="F43" s="33"/>
      <c r="G43" s="33"/>
      <c r="H43" s="33"/>
      <c r="I43" s="33"/>
      <c r="J43" s="33"/>
      <c r="K43" s="33"/>
      <c r="L43" s="33"/>
      <c r="M43" s="33"/>
      <c r="N43" s="33"/>
      <c r="O43" s="33"/>
      <c r="P43" s="33"/>
    </row>
    <row r="44" spans="2:16" x14ac:dyDescent="0.25">
      <c r="C44" s="34"/>
      <c r="E44" s="35"/>
      <c r="F44" s="35"/>
      <c r="G44" s="35"/>
      <c r="H44" s="35"/>
      <c r="I44" s="35"/>
      <c r="J44" s="35"/>
      <c r="K44" s="35"/>
      <c r="L44" s="35"/>
      <c r="M44" s="35"/>
      <c r="N44" s="36"/>
      <c r="O44" s="36">
        <f t="shared" ref="O44:P44" si="7">O8</f>
        <v>2033</v>
      </c>
      <c r="P44" s="36">
        <f t="shared" si="7"/>
        <v>2034</v>
      </c>
    </row>
    <row r="45" spans="2:16" x14ac:dyDescent="0.25">
      <c r="C45" s="34"/>
      <c r="E45" s="34"/>
      <c r="F45" s="34"/>
      <c r="G45" s="34"/>
      <c r="H45" s="34"/>
      <c r="I45" s="34"/>
      <c r="J45" s="34"/>
      <c r="K45" s="34"/>
      <c r="L45" s="34"/>
      <c r="M45" s="34"/>
      <c r="N45" s="33"/>
      <c r="O45" s="33">
        <f t="shared" ref="O45:P46" si="8">IFERROR(O11/1,VALUE(LEFT(O11,FIND("[",O11)-1)))</f>
        <v>35</v>
      </c>
      <c r="P45" s="33">
        <f t="shared" si="8"/>
        <v>35</v>
      </c>
    </row>
    <row r="46" spans="2:16" x14ac:dyDescent="0.25">
      <c r="C46" s="34"/>
      <c r="E46" s="34"/>
      <c r="F46" s="34"/>
      <c r="G46" s="34"/>
      <c r="H46" s="34"/>
      <c r="I46" s="34"/>
      <c r="J46" s="34"/>
      <c r="K46" s="34"/>
      <c r="L46" s="34"/>
      <c r="M46" s="34"/>
      <c r="N46" s="33"/>
      <c r="O46" s="33">
        <f t="shared" si="8"/>
        <v>42</v>
      </c>
      <c r="P46" s="33">
        <f t="shared" si="8"/>
        <v>42</v>
      </c>
    </row>
    <row r="47" spans="2:16" x14ac:dyDescent="0.25">
      <c r="C47" s="34"/>
      <c r="E47" s="34"/>
      <c r="F47" s="34"/>
      <c r="G47" s="34"/>
      <c r="H47" s="34"/>
      <c r="I47" s="34"/>
      <c r="J47" s="34"/>
      <c r="K47" s="34"/>
      <c r="L47" s="34"/>
      <c r="M47" s="34"/>
      <c r="N47" s="33"/>
      <c r="O47" s="33">
        <f t="shared" ref="O47:P47" si="9">IFERROR(O16/1,VALUE(LEFT(O16,FIND("[",O16)-1)))</f>
        <v>37.878279905446703</v>
      </c>
      <c r="P47" s="33">
        <f t="shared" si="9"/>
        <v>38.668405867354224</v>
      </c>
    </row>
    <row r="48" spans="2:16" x14ac:dyDescent="0.25">
      <c r="C48" s="33"/>
      <c r="E48" s="33"/>
      <c r="F48" s="33"/>
      <c r="G48" s="33"/>
      <c r="H48" s="33"/>
      <c r="I48" s="33"/>
      <c r="J48" s="33"/>
      <c r="K48" s="33"/>
      <c r="L48" s="33"/>
      <c r="M48" s="33"/>
      <c r="N48" s="33"/>
      <c r="O48" s="33"/>
      <c r="P48" s="33"/>
    </row>
    <row r="49" spans="4:4" x14ac:dyDescent="0.25">
      <c r="D49" s="3" t="b">
        <f>D24=Information!D14</f>
        <v>1</v>
      </c>
    </row>
    <row r="50" spans="4:4" x14ac:dyDescent="0.25">
      <c r="D50" s="3" t="b" cm="1">
        <f t="array" ref="D50:D51">D26:D27=Information!D17:D18</f>
        <v>1</v>
      </c>
    </row>
    <row r="51" spans="4:4" x14ac:dyDescent="0.25">
      <c r="D51" s="3" t="b">
        <v>1</v>
      </c>
    </row>
    <row r="78" spans="16:16" x14ac:dyDescent="0.25">
      <c r="P78" s="3" t="s">
        <v>244</v>
      </c>
    </row>
  </sheetData>
  <mergeCells count="18">
    <mergeCell ref="B10:B12"/>
    <mergeCell ref="B14:B15"/>
    <mergeCell ref="F2:I2"/>
    <mergeCell ref="J2:M2"/>
    <mergeCell ref="F3:I3"/>
    <mergeCell ref="J3:M3"/>
    <mergeCell ref="F4:I4"/>
    <mergeCell ref="J4:M4"/>
    <mergeCell ref="E39:P41"/>
    <mergeCell ref="F5:I5"/>
    <mergeCell ref="J5:M5"/>
    <mergeCell ref="F6:I6"/>
    <mergeCell ref="J6:M6"/>
    <mergeCell ref="B16:B17"/>
    <mergeCell ref="B26:B27"/>
    <mergeCell ref="B29:B33"/>
    <mergeCell ref="C39:C41"/>
    <mergeCell ref="B35:B37"/>
  </mergeCell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E108111-5FF6-4E54-B1E8-669C930F725F}">
          <x14:formula1>
            <xm:f>'Maximum Demand Forecast'!$D$4:$D$50</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DC072-6E3B-4FEA-87DF-09BEE45CC957}">
  <sheetPr codeName="Sheet17">
    <tabColor rgb="FFEB008B"/>
  </sheetPr>
  <dimension ref="B1:CN55"/>
  <sheetViews>
    <sheetView zoomScale="70" zoomScaleNormal="70" workbookViewId="0">
      <pane ySplit="14" topLeftCell="A15" activePane="bottomLeft" state="frozen"/>
      <selection activeCell="Q52" sqref="Q52"/>
      <selection pane="bottomLeft" activeCell="E25" sqref="E25"/>
    </sheetView>
  </sheetViews>
  <sheetFormatPr defaultColWidth="8.85546875" defaultRowHeight="15" x14ac:dyDescent="0.25"/>
  <cols>
    <col min="1" max="1" width="0.7109375" style="3" customWidth="1"/>
    <col min="2" max="2" width="26.42578125" style="3" customWidth="1"/>
    <col min="3" max="3" width="38.28515625" style="3" bestFit="1" customWidth="1"/>
    <col min="4" max="4" width="63.140625" style="3" customWidth="1"/>
    <col min="5" max="16" width="10.42578125" style="3" bestFit="1" customWidth="1"/>
    <col min="17" max="17" width="6.28515625" style="3" customWidth="1"/>
    <col min="18" max="18" width="4.7109375" style="3" customWidth="1"/>
    <col min="19" max="87" width="8.85546875" style="3" customWidth="1"/>
    <col min="88" max="16384" width="8.85546875" style="3"/>
  </cols>
  <sheetData>
    <row r="1" spans="2:92" ht="1.1499999999999999" customHeight="1" x14ac:dyDescent="0.25">
      <c r="D1" s="9"/>
      <c r="F1" s="9"/>
      <c r="H1" s="9"/>
      <c r="J1" s="9"/>
      <c r="L1" s="9"/>
      <c r="O1" s="9"/>
      <c r="Q1" s="9"/>
      <c r="S1" s="9"/>
      <c r="U1" s="9"/>
      <c r="W1" s="9"/>
      <c r="Y1" s="9"/>
      <c r="AA1" s="9"/>
      <c r="AC1" s="9"/>
      <c r="AE1" s="9"/>
      <c r="AG1" s="9"/>
      <c r="AI1" s="9"/>
      <c r="AK1" s="9"/>
      <c r="AM1" s="9"/>
      <c r="AO1" s="9"/>
      <c r="AQ1" s="9"/>
      <c r="AS1" s="9"/>
      <c r="AU1" s="9"/>
      <c r="AW1" s="9"/>
      <c r="AY1" s="9"/>
      <c r="BA1" s="9"/>
      <c r="BC1" s="9"/>
      <c r="BE1" s="9"/>
      <c r="BG1" s="9"/>
      <c r="BI1" s="9"/>
      <c r="BK1" s="9"/>
      <c r="BM1" s="9"/>
      <c r="BO1" s="9"/>
      <c r="BQ1" s="9"/>
      <c r="BS1" s="9"/>
      <c r="BU1" s="9"/>
      <c r="BW1" s="9"/>
      <c r="BY1" s="9"/>
      <c r="CA1" s="9"/>
      <c r="CC1" s="9"/>
      <c r="CE1" s="9"/>
      <c r="CG1" s="9"/>
      <c r="CI1" s="9"/>
      <c r="CK1" s="9"/>
      <c r="CM1" s="9"/>
    </row>
    <row r="2" spans="2:92" x14ac:dyDescent="0.25">
      <c r="E2" s="11"/>
      <c r="F2" s="168" t="s">
        <v>91</v>
      </c>
      <c r="G2" s="168"/>
      <c r="H2" s="168"/>
      <c r="I2" s="168"/>
      <c r="J2" s="169" t="str">
        <f>_xlfn.XLOOKUP($C$4,Information!$T$5:$T$64,Information!$U$5:$U$64,0)</f>
        <v>Greater Hobart</v>
      </c>
      <c r="K2" s="169"/>
      <c r="L2" s="169"/>
      <c r="M2" s="169"/>
      <c r="N2" s="12"/>
      <c r="O2" s="10"/>
      <c r="P2" s="178"/>
      <c r="Q2" s="178"/>
      <c r="R2" s="178"/>
      <c r="S2" s="178"/>
      <c r="T2" s="178"/>
      <c r="U2" s="178"/>
      <c r="V2" s="11"/>
      <c r="W2" s="10"/>
      <c r="X2" s="11"/>
      <c r="Y2" s="10"/>
      <c r="Z2" s="11"/>
      <c r="AA2" s="10"/>
      <c r="AB2" s="11"/>
      <c r="AC2" s="10"/>
      <c r="AD2" s="11"/>
      <c r="AE2" s="10"/>
      <c r="AF2" s="11"/>
      <c r="AG2" s="10"/>
      <c r="AH2" s="11"/>
      <c r="AI2" s="10"/>
      <c r="AJ2" s="11"/>
      <c r="AK2" s="10"/>
      <c r="AL2" s="11"/>
      <c r="AM2" s="10"/>
      <c r="AN2" s="11"/>
      <c r="AO2" s="10"/>
      <c r="AP2" s="11"/>
      <c r="AQ2" s="10"/>
      <c r="AR2" s="11"/>
      <c r="AS2" s="10"/>
      <c r="AT2" s="11"/>
      <c r="AU2" s="10"/>
      <c r="AV2" s="11"/>
      <c r="AW2" s="10"/>
      <c r="AX2" s="11"/>
      <c r="AY2" s="10"/>
      <c r="AZ2" s="11"/>
      <c r="BA2" s="10"/>
      <c r="BB2" s="11"/>
      <c r="BC2" s="10"/>
      <c r="BD2" s="11"/>
      <c r="BE2" s="10"/>
      <c r="BF2" s="11"/>
      <c r="BG2" s="10"/>
      <c r="BH2" s="11"/>
      <c r="BI2" s="10"/>
      <c r="BJ2" s="11"/>
      <c r="BK2" s="10"/>
      <c r="BL2" s="11"/>
      <c r="BM2" s="10"/>
      <c r="BN2" s="11"/>
      <c r="BO2" s="10"/>
      <c r="BP2" s="11"/>
      <c r="BQ2" s="10"/>
      <c r="BR2" s="11"/>
      <c r="BS2" s="10"/>
      <c r="BT2" s="11"/>
      <c r="BU2" s="10"/>
      <c r="BV2" s="11"/>
      <c r="BW2" s="10"/>
      <c r="BX2" s="11"/>
      <c r="BY2" s="10"/>
      <c r="BZ2" s="11"/>
      <c r="CA2" s="10"/>
      <c r="CB2" s="11"/>
      <c r="CC2" s="10"/>
      <c r="CD2" s="11"/>
      <c r="CE2" s="10"/>
      <c r="CF2" s="11"/>
      <c r="CG2" s="10"/>
      <c r="CH2" s="11"/>
      <c r="CI2" s="10"/>
      <c r="CJ2" s="11"/>
      <c r="CK2" s="10"/>
      <c r="CL2" s="11"/>
    </row>
    <row r="3" spans="2:92" x14ac:dyDescent="0.25">
      <c r="C3" s="5" t="s">
        <v>137</v>
      </c>
      <c r="D3" s="10"/>
      <c r="E3" s="11"/>
      <c r="F3" s="168" t="s">
        <v>92</v>
      </c>
      <c r="G3" s="168"/>
      <c r="H3" s="168"/>
      <c r="I3" s="168"/>
      <c r="J3" s="169" t="str">
        <f>_xlfn.XLOOKUP($C$4,Information!$T$5:$T$64,Information!$V$5:$V$64,0)</f>
        <v>Distribution lines</v>
      </c>
      <c r="K3" s="169"/>
      <c r="L3" s="169"/>
      <c r="M3" s="169"/>
      <c r="N3" s="12"/>
      <c r="O3" s="10"/>
      <c r="T3" s="178"/>
      <c r="U3" s="178"/>
      <c r="V3" s="11"/>
      <c r="W3" s="10"/>
      <c r="X3" s="11"/>
      <c r="Y3" s="10"/>
      <c r="Z3" s="11"/>
      <c r="AA3" s="10"/>
      <c r="AB3" s="11"/>
      <c r="AC3" s="10"/>
      <c r="AD3" s="11"/>
      <c r="AE3" s="10"/>
      <c r="AF3" s="11"/>
      <c r="AG3" s="10"/>
      <c r="AH3" s="11"/>
      <c r="AI3" s="10"/>
      <c r="AJ3" s="11"/>
      <c r="AK3" s="10"/>
      <c r="AL3" s="11"/>
      <c r="AM3" s="10"/>
      <c r="AN3" s="11"/>
      <c r="AO3" s="10"/>
      <c r="AP3" s="11"/>
      <c r="AQ3" s="10"/>
      <c r="AR3" s="11"/>
      <c r="AS3" s="10"/>
      <c r="AT3" s="11"/>
      <c r="AU3" s="10"/>
      <c r="AV3" s="11"/>
      <c r="AW3" s="10"/>
      <c r="AX3" s="11"/>
      <c r="AY3" s="10"/>
      <c r="AZ3" s="11"/>
      <c r="BA3" s="10"/>
      <c r="BB3" s="11"/>
      <c r="BC3" s="10"/>
      <c r="BD3" s="11"/>
      <c r="BE3" s="10"/>
      <c r="BF3" s="11"/>
      <c r="BG3" s="10"/>
      <c r="BH3" s="11"/>
      <c r="BI3" s="10"/>
      <c r="BJ3" s="11"/>
      <c r="BK3" s="10"/>
      <c r="BL3" s="11"/>
      <c r="BM3" s="10"/>
      <c r="BN3" s="11"/>
      <c r="BO3" s="10"/>
      <c r="BP3" s="11"/>
      <c r="BQ3" s="10"/>
      <c r="BR3" s="11"/>
      <c r="BS3" s="10"/>
      <c r="BT3" s="11"/>
      <c r="BU3" s="10"/>
      <c r="BV3" s="11"/>
      <c r="BW3" s="10"/>
      <c r="BX3" s="11"/>
      <c r="BY3" s="10"/>
      <c r="BZ3" s="11"/>
      <c r="CA3" s="10"/>
      <c r="CB3" s="11"/>
      <c r="CC3" s="10"/>
      <c r="CD3" s="11"/>
      <c r="CE3" s="10"/>
      <c r="CF3" s="11"/>
      <c r="CG3" s="10"/>
      <c r="CH3" s="11"/>
      <c r="CI3" s="10"/>
      <c r="CJ3" s="11"/>
      <c r="CK3" s="10"/>
      <c r="CL3" s="11"/>
    </row>
    <row r="4" spans="2:92" x14ac:dyDescent="0.25">
      <c r="B4" s="37"/>
      <c r="C4" s="38" t="s">
        <v>16</v>
      </c>
      <c r="D4" s="10"/>
      <c r="E4" s="11"/>
      <c r="F4" s="168" t="s">
        <v>93</v>
      </c>
      <c r="G4" s="168"/>
      <c r="H4" s="168"/>
      <c r="I4" s="168"/>
      <c r="J4" s="169" t="str">
        <f>_xlfn.XLOOKUP($C$4,Information!$T$5:$T$64,Information!$W$5:$W$64,0)</f>
        <v>33/11 kV</v>
      </c>
      <c r="K4" s="169"/>
      <c r="L4" s="169"/>
      <c r="M4" s="169"/>
      <c r="N4" s="12"/>
      <c r="O4" s="10"/>
      <c r="T4" s="178"/>
      <c r="U4" s="178"/>
      <c r="V4" s="11"/>
      <c r="W4" s="10"/>
      <c r="X4" s="11"/>
      <c r="Y4" s="10"/>
      <c r="Z4" s="11"/>
      <c r="AA4" s="10"/>
      <c r="AB4" s="11"/>
      <c r="AC4" s="10"/>
      <c r="AD4" s="11"/>
      <c r="AE4" s="10"/>
      <c r="AF4" s="11"/>
      <c r="AG4" s="10"/>
      <c r="AH4" s="11"/>
      <c r="AI4" s="10"/>
      <c r="AJ4" s="11"/>
      <c r="AK4" s="10"/>
      <c r="AL4" s="11"/>
      <c r="AM4" s="10"/>
      <c r="AN4" s="11"/>
      <c r="AO4" s="10"/>
      <c r="AP4" s="11"/>
      <c r="AQ4" s="10"/>
      <c r="AR4" s="11"/>
      <c r="AS4" s="10"/>
      <c r="AT4" s="11"/>
      <c r="AU4" s="10"/>
      <c r="AV4" s="11"/>
      <c r="AW4" s="10"/>
      <c r="AX4" s="11"/>
      <c r="AY4" s="10"/>
      <c r="AZ4" s="11"/>
      <c r="BA4" s="10"/>
      <c r="BB4" s="11"/>
      <c r="BC4" s="10"/>
      <c r="BD4" s="11"/>
      <c r="BE4" s="10"/>
      <c r="BF4" s="11"/>
      <c r="BG4" s="10"/>
      <c r="BH4" s="11"/>
      <c r="BI4" s="10"/>
      <c r="BJ4" s="11"/>
      <c r="BK4" s="10"/>
      <c r="BL4" s="11"/>
      <c r="BM4" s="10"/>
      <c r="BN4" s="11"/>
      <c r="BO4" s="10"/>
      <c r="BP4" s="11"/>
      <c r="BQ4" s="10"/>
      <c r="BR4" s="11"/>
      <c r="BS4" s="10"/>
      <c r="BT4" s="11"/>
      <c r="BU4" s="10"/>
      <c r="BV4" s="11"/>
      <c r="BW4" s="10"/>
      <c r="BX4" s="11"/>
      <c r="BY4" s="10"/>
      <c r="BZ4" s="11"/>
      <c r="CA4" s="10"/>
      <c r="CB4" s="11"/>
      <c r="CC4" s="10"/>
      <c r="CD4" s="11"/>
      <c r="CE4" s="10"/>
      <c r="CF4" s="11"/>
      <c r="CG4" s="10"/>
      <c r="CH4" s="11"/>
      <c r="CI4" s="10"/>
      <c r="CJ4" s="11"/>
      <c r="CK4" s="10"/>
      <c r="CL4" s="11"/>
    </row>
    <row r="5" spans="2:92" x14ac:dyDescent="0.25">
      <c r="C5" s="11"/>
      <c r="D5" s="10"/>
      <c r="E5" s="11"/>
      <c r="F5" s="168" t="s">
        <v>94</v>
      </c>
      <c r="G5" s="168"/>
      <c r="H5" s="168"/>
      <c r="I5" s="168"/>
      <c r="J5" s="169">
        <f>_xlfn.XLOOKUP($C$4,Information!$T$5:$T$64,Information!$X$5:$X$64,0)</f>
        <v>3</v>
      </c>
      <c r="K5" s="169"/>
      <c r="L5" s="169"/>
      <c r="M5" s="169"/>
      <c r="N5" s="12"/>
      <c r="O5" s="10"/>
      <c r="T5" s="178"/>
      <c r="U5" s="178"/>
      <c r="V5" s="11"/>
      <c r="W5" s="10"/>
      <c r="X5" s="11"/>
      <c r="Y5" s="10"/>
      <c r="Z5" s="11"/>
      <c r="AA5" s="10"/>
      <c r="AB5" s="11"/>
      <c r="AC5" s="10"/>
      <c r="AD5" s="11"/>
      <c r="AE5" s="10"/>
      <c r="AF5" s="11"/>
      <c r="AG5" s="10"/>
      <c r="AH5" s="11"/>
      <c r="AI5" s="10"/>
      <c r="AJ5" s="11"/>
      <c r="AK5" s="10"/>
      <c r="AL5" s="11"/>
      <c r="AM5" s="10"/>
      <c r="AN5" s="11"/>
      <c r="AO5" s="10"/>
      <c r="AP5" s="11"/>
      <c r="AQ5" s="10"/>
      <c r="AR5" s="11"/>
      <c r="AS5" s="10"/>
      <c r="AT5" s="11"/>
      <c r="AU5" s="10"/>
      <c r="AV5" s="11"/>
      <c r="AW5" s="10"/>
      <c r="AX5" s="11"/>
      <c r="AY5" s="10"/>
      <c r="AZ5" s="11"/>
      <c r="BA5" s="10"/>
      <c r="BB5" s="11"/>
      <c r="BC5" s="10"/>
      <c r="BD5" s="11"/>
      <c r="BE5" s="10"/>
      <c r="BF5" s="11"/>
      <c r="BG5" s="10"/>
      <c r="BH5" s="11"/>
      <c r="BI5" s="10"/>
      <c r="BJ5" s="11"/>
      <c r="BK5" s="10"/>
      <c r="BL5" s="11"/>
      <c r="BM5" s="10"/>
      <c r="BN5" s="11"/>
      <c r="BO5" s="10"/>
      <c r="BP5" s="11"/>
      <c r="BQ5" s="10"/>
      <c r="BR5" s="11"/>
      <c r="BS5" s="10"/>
      <c r="BT5" s="11"/>
      <c r="BU5" s="10"/>
      <c r="BV5" s="11"/>
      <c r="BW5" s="10"/>
      <c r="BX5" s="11"/>
      <c r="BY5" s="10"/>
      <c r="BZ5" s="11"/>
      <c r="CA5" s="10"/>
      <c r="CB5" s="11"/>
      <c r="CC5" s="10"/>
      <c r="CD5" s="11"/>
      <c r="CE5" s="10"/>
      <c r="CF5" s="11"/>
      <c r="CG5" s="10"/>
      <c r="CH5" s="11"/>
      <c r="CI5" s="10"/>
      <c r="CJ5" s="11"/>
      <c r="CK5" s="10"/>
      <c r="CL5" s="11"/>
    </row>
    <row r="6" spans="2:92" ht="9" customHeight="1" x14ac:dyDescent="0.25">
      <c r="C6" s="11"/>
      <c r="D6" s="10"/>
      <c r="E6" s="11"/>
      <c r="F6" s="168" t="s">
        <v>95</v>
      </c>
      <c r="G6" s="168"/>
      <c r="H6" s="168"/>
      <c r="I6" s="168"/>
      <c r="J6" s="169" t="str">
        <f>_xlfn.XLOOKUP($C$4,Information!$T$5:$T$64,Information!$Y$5:$Y$64,0)</f>
        <v>Winter</v>
      </c>
      <c r="K6" s="169"/>
      <c r="L6" s="169"/>
      <c r="M6" s="169"/>
      <c r="N6" s="12"/>
      <c r="O6" s="10"/>
      <c r="T6" s="178"/>
      <c r="U6" s="178"/>
      <c r="V6" s="11"/>
      <c r="W6" s="10"/>
      <c r="X6" s="11"/>
      <c r="Y6" s="10"/>
      <c r="Z6" s="11"/>
      <c r="AA6" s="10"/>
      <c r="AB6" s="11"/>
      <c r="AC6" s="10"/>
      <c r="AD6" s="11"/>
      <c r="AE6" s="10"/>
      <c r="AF6" s="11"/>
      <c r="AG6" s="10"/>
      <c r="AH6" s="11"/>
      <c r="AI6" s="10"/>
      <c r="AJ6" s="11"/>
      <c r="AK6" s="10"/>
      <c r="AL6" s="11"/>
      <c r="AM6" s="10"/>
      <c r="AN6" s="11"/>
      <c r="AO6" s="10"/>
      <c r="AP6" s="11"/>
      <c r="AQ6" s="10"/>
      <c r="AR6" s="11"/>
      <c r="AS6" s="10"/>
      <c r="AT6" s="11"/>
      <c r="AU6" s="10"/>
      <c r="AV6" s="11"/>
      <c r="AW6" s="10"/>
      <c r="AX6" s="11"/>
      <c r="AY6" s="10"/>
      <c r="AZ6" s="11"/>
      <c r="BA6" s="10"/>
      <c r="BB6" s="11"/>
      <c r="BC6" s="10"/>
      <c r="BD6" s="11"/>
      <c r="BE6" s="10"/>
      <c r="BF6" s="11"/>
      <c r="BG6" s="10"/>
      <c r="BH6" s="11"/>
      <c r="BI6" s="10"/>
      <c r="BJ6" s="11"/>
      <c r="BK6" s="10"/>
      <c r="BL6" s="11"/>
      <c r="BM6" s="10"/>
      <c r="BN6" s="11"/>
      <c r="BO6" s="10"/>
      <c r="BP6" s="11"/>
      <c r="BQ6" s="10"/>
      <c r="BR6" s="11"/>
      <c r="BS6" s="10"/>
      <c r="BT6" s="11"/>
      <c r="BU6" s="10"/>
      <c r="BV6" s="11"/>
      <c r="BW6" s="10"/>
      <c r="BX6" s="11"/>
      <c r="BY6" s="10"/>
      <c r="BZ6" s="11"/>
      <c r="CA6" s="10"/>
      <c r="CB6" s="11"/>
      <c r="CC6" s="10"/>
      <c r="CD6" s="11"/>
      <c r="CE6" s="10"/>
      <c r="CF6" s="11"/>
      <c r="CG6" s="10"/>
      <c r="CH6" s="11"/>
      <c r="CI6" s="10"/>
      <c r="CJ6" s="11"/>
      <c r="CK6" s="10"/>
      <c r="CL6" s="11"/>
      <c r="CM6" s="10"/>
      <c r="CN6" s="11"/>
    </row>
    <row r="7" spans="2:92" ht="39.6" customHeight="1" x14ac:dyDescent="0.25">
      <c r="C7" s="11"/>
      <c r="D7" s="10"/>
      <c r="E7" s="11"/>
      <c r="F7" s="168" t="s">
        <v>239</v>
      </c>
      <c r="G7" s="168"/>
      <c r="H7" s="168"/>
      <c r="I7" s="168"/>
      <c r="J7" s="179" t="str" cm="1">
        <f t="array" ref="J7">_xlfn.TEXTJOIN(",",TRUE,_xlfn._xlws.FILTER('Distribution feeder max. demand'!$D$5:$D$431,'Distribution feeder max. demand'!$B$5:$B$431='Zone subs &amp; sub-trans lines'!$C$4))</f>
        <v>14060,14061,14062,14063,14064,14065,14066,14067,14068,14069,14070,14071</v>
      </c>
      <c r="K7" s="179"/>
      <c r="L7" s="179"/>
      <c r="M7" s="179"/>
      <c r="N7" s="12"/>
      <c r="O7" s="10"/>
      <c r="T7" s="178"/>
      <c r="U7" s="178"/>
      <c r="V7" s="11"/>
      <c r="W7" s="10"/>
      <c r="X7" s="11"/>
      <c r="Y7" s="10"/>
      <c r="Z7" s="11"/>
      <c r="AA7" s="10"/>
      <c r="AB7" s="11"/>
      <c r="AC7" s="10"/>
      <c r="AD7" s="11"/>
      <c r="AE7" s="10"/>
      <c r="AF7" s="11"/>
      <c r="AG7" s="10"/>
      <c r="AH7" s="11"/>
      <c r="AI7" s="10"/>
      <c r="AJ7" s="11"/>
      <c r="AK7" s="10"/>
      <c r="AL7" s="11"/>
      <c r="AM7" s="10"/>
      <c r="AN7" s="11"/>
      <c r="AO7" s="10"/>
      <c r="AP7" s="11"/>
      <c r="AQ7" s="10"/>
      <c r="AR7" s="11"/>
      <c r="AS7" s="10"/>
      <c r="AT7" s="11"/>
      <c r="AU7" s="10"/>
      <c r="AV7" s="11"/>
      <c r="AW7" s="10"/>
      <c r="AX7" s="11"/>
      <c r="AY7" s="10"/>
      <c r="AZ7" s="11"/>
      <c r="BA7" s="10"/>
      <c r="BB7" s="11"/>
      <c r="BC7" s="10"/>
      <c r="BD7" s="11"/>
      <c r="BE7" s="10"/>
      <c r="BF7" s="11"/>
      <c r="BG7" s="10"/>
      <c r="BH7" s="11"/>
      <c r="BI7" s="10"/>
      <c r="BJ7" s="11"/>
      <c r="BK7" s="10"/>
      <c r="BL7" s="11"/>
      <c r="BM7" s="10"/>
      <c r="BN7" s="11"/>
      <c r="BO7" s="10"/>
      <c r="BP7" s="11"/>
      <c r="BQ7" s="10"/>
      <c r="BR7" s="11"/>
      <c r="BS7" s="10"/>
      <c r="BT7" s="11"/>
      <c r="BU7" s="10"/>
      <c r="BV7" s="11"/>
      <c r="BW7" s="10"/>
      <c r="BX7" s="11"/>
      <c r="BY7" s="10"/>
      <c r="BZ7" s="11"/>
      <c r="CA7" s="10"/>
      <c r="CB7" s="11"/>
      <c r="CC7" s="10"/>
      <c r="CD7" s="11"/>
      <c r="CE7" s="10"/>
      <c r="CF7" s="11"/>
      <c r="CG7" s="10"/>
      <c r="CH7" s="11"/>
      <c r="CI7" s="10"/>
      <c r="CJ7" s="11"/>
      <c r="CK7" s="10"/>
      <c r="CL7" s="11"/>
      <c r="CM7" s="10"/>
      <c r="CN7" s="11"/>
    </row>
    <row r="8" spans="2:92" x14ac:dyDescent="0.25">
      <c r="C8" s="11"/>
      <c r="D8" s="10"/>
      <c r="E8" s="11"/>
      <c r="F8" s="168" t="s">
        <v>240</v>
      </c>
      <c r="G8" s="168"/>
      <c r="H8" s="168"/>
      <c r="I8" s="168"/>
      <c r="J8" s="169" t="str">
        <f>IF($C$4="Zs-Cambridge","Mornington, Lindisfarne",_xlfn.XLOOKUP($C$4,'Distribution feeder max. demand'!$B$5:$B$431,'Distribution feeder max. demand'!$C$5:$C$431,"""NA"))</f>
        <v>Risdon</v>
      </c>
      <c r="K8" s="169"/>
      <c r="L8" s="169"/>
      <c r="M8" s="169"/>
      <c r="N8" s="12"/>
      <c r="O8" s="10"/>
      <c r="V8" s="11"/>
      <c r="W8" s="10"/>
      <c r="X8" s="11"/>
      <c r="Y8" s="10"/>
      <c r="Z8" s="11"/>
      <c r="AA8" s="10"/>
      <c r="AB8" s="11"/>
      <c r="AC8" s="10"/>
      <c r="AD8" s="11"/>
      <c r="AE8" s="10"/>
      <c r="AF8" s="11"/>
      <c r="AG8" s="10"/>
      <c r="AH8" s="11"/>
      <c r="AI8" s="10"/>
      <c r="AJ8" s="11"/>
      <c r="AK8" s="10"/>
      <c r="AL8" s="11"/>
      <c r="AM8" s="10"/>
      <c r="AN8" s="11"/>
      <c r="AO8" s="10"/>
      <c r="AP8" s="11"/>
      <c r="AQ8" s="10"/>
      <c r="AR8" s="11"/>
      <c r="AS8" s="10"/>
      <c r="AT8" s="11"/>
      <c r="AU8" s="10"/>
      <c r="AV8" s="11"/>
      <c r="AW8" s="10"/>
      <c r="AX8" s="11"/>
      <c r="AY8" s="10"/>
      <c r="AZ8" s="11"/>
      <c r="BA8" s="10"/>
      <c r="BB8" s="11"/>
      <c r="BC8" s="10"/>
      <c r="BD8" s="11"/>
      <c r="BE8" s="10"/>
      <c r="BF8" s="11"/>
      <c r="BG8" s="10"/>
      <c r="BH8" s="11"/>
      <c r="BI8" s="10"/>
      <c r="BJ8" s="11"/>
      <c r="BK8" s="10"/>
      <c r="BL8" s="11"/>
      <c r="BM8" s="10"/>
      <c r="BN8" s="11"/>
      <c r="BO8" s="10"/>
      <c r="BP8" s="11"/>
      <c r="BQ8" s="10"/>
      <c r="BR8" s="11"/>
      <c r="BS8" s="10"/>
      <c r="BT8" s="11"/>
      <c r="BU8" s="10"/>
      <c r="BV8" s="11"/>
      <c r="BW8" s="10"/>
      <c r="BX8" s="11"/>
      <c r="BY8" s="10"/>
      <c r="BZ8" s="11"/>
      <c r="CA8" s="10"/>
      <c r="CB8" s="11"/>
      <c r="CC8" s="10"/>
      <c r="CD8" s="11"/>
      <c r="CE8" s="10"/>
      <c r="CF8" s="11"/>
      <c r="CG8" s="10"/>
      <c r="CH8" s="11"/>
      <c r="CI8" s="10"/>
      <c r="CJ8" s="11"/>
      <c r="CK8" s="10"/>
      <c r="CL8" s="11"/>
      <c r="CM8" s="10"/>
      <c r="CN8" s="11"/>
    </row>
    <row r="9" spans="2:92" ht="14.45" customHeight="1" x14ac:dyDescent="0.25">
      <c r="C9" s="11"/>
      <c r="D9" s="10"/>
      <c r="E9" s="11"/>
      <c r="J9" s="178"/>
      <c r="K9" s="178"/>
      <c r="L9" s="178"/>
      <c r="M9" s="178"/>
      <c r="N9" s="12"/>
      <c r="O9" s="10"/>
      <c r="V9" s="11"/>
      <c r="W9" s="10"/>
      <c r="X9" s="11"/>
      <c r="Y9" s="10"/>
      <c r="Z9" s="11"/>
      <c r="AA9" s="10"/>
      <c r="AB9" s="11"/>
      <c r="AC9" s="10"/>
      <c r="AD9" s="11"/>
      <c r="AE9" s="10"/>
      <c r="AF9" s="11"/>
      <c r="AG9" s="10"/>
      <c r="AH9" s="11"/>
      <c r="AI9" s="10"/>
      <c r="AJ9" s="11"/>
      <c r="AK9" s="10"/>
      <c r="AL9" s="11"/>
      <c r="AM9" s="10"/>
      <c r="AN9" s="11"/>
      <c r="AO9" s="10"/>
      <c r="AP9" s="11"/>
      <c r="AQ9" s="10"/>
      <c r="AR9" s="11"/>
      <c r="AS9" s="10"/>
      <c r="AT9" s="11"/>
      <c r="AU9" s="10"/>
      <c r="AV9" s="11"/>
      <c r="AW9" s="10"/>
      <c r="AX9" s="11"/>
      <c r="AY9" s="10"/>
      <c r="AZ9" s="11"/>
      <c r="BA9" s="10"/>
      <c r="BB9" s="11"/>
      <c r="BC9" s="10"/>
      <c r="BD9" s="11"/>
      <c r="BE9" s="10"/>
      <c r="BF9" s="11"/>
      <c r="BG9" s="10"/>
      <c r="BH9" s="11"/>
      <c r="BI9" s="10"/>
      <c r="BJ9" s="11"/>
      <c r="BK9" s="10"/>
      <c r="BL9" s="11"/>
      <c r="BM9" s="10"/>
      <c r="BN9" s="11"/>
      <c r="BO9" s="10"/>
      <c r="BP9" s="11"/>
      <c r="BQ9" s="10"/>
      <c r="BR9" s="11"/>
      <c r="BS9" s="10"/>
      <c r="BT9" s="11"/>
      <c r="BU9" s="10"/>
      <c r="BV9" s="11"/>
      <c r="BW9" s="10"/>
      <c r="BX9" s="11"/>
      <c r="BY9" s="10"/>
      <c r="BZ9" s="11"/>
      <c r="CA9" s="10"/>
      <c r="CB9" s="11"/>
      <c r="CC9" s="10"/>
      <c r="CD9" s="11"/>
      <c r="CE9" s="10"/>
      <c r="CF9" s="11"/>
      <c r="CG9" s="10"/>
      <c r="CH9" s="11"/>
      <c r="CI9" s="10"/>
      <c r="CJ9" s="11"/>
      <c r="CK9" s="10"/>
      <c r="CL9" s="11"/>
      <c r="CM9" s="10"/>
      <c r="CN9" s="11"/>
    </row>
    <row r="10" spans="2:92" ht="9" customHeight="1" x14ac:dyDescent="0.25">
      <c r="C10" s="11"/>
      <c r="D10" s="10"/>
      <c r="E10" s="11"/>
      <c r="N10" s="12"/>
      <c r="O10" s="10"/>
      <c r="V10" s="11"/>
      <c r="W10" s="10"/>
      <c r="X10" s="11"/>
      <c r="Y10" s="10"/>
      <c r="Z10" s="11"/>
      <c r="AA10" s="10"/>
      <c r="AB10" s="11"/>
      <c r="AC10" s="10"/>
      <c r="AD10" s="11"/>
      <c r="AE10" s="10"/>
      <c r="AF10" s="11"/>
      <c r="AG10" s="10"/>
      <c r="AH10" s="11"/>
      <c r="AI10" s="10"/>
      <c r="AJ10" s="11"/>
      <c r="AK10" s="10"/>
      <c r="AL10" s="11"/>
      <c r="AM10" s="10"/>
      <c r="AN10" s="11"/>
      <c r="AO10" s="10"/>
      <c r="AP10" s="11"/>
      <c r="AQ10" s="10"/>
      <c r="AR10" s="11"/>
      <c r="AS10" s="10"/>
      <c r="AT10" s="11"/>
      <c r="AU10" s="10"/>
      <c r="AV10" s="11"/>
      <c r="AW10" s="10"/>
      <c r="AX10" s="11"/>
      <c r="AY10" s="10"/>
      <c r="AZ10" s="11"/>
      <c r="BA10" s="10"/>
      <c r="BB10" s="11"/>
      <c r="BC10" s="10"/>
      <c r="BD10" s="11"/>
      <c r="BE10" s="10"/>
      <c r="BF10" s="11"/>
      <c r="BG10" s="10"/>
      <c r="BH10" s="11"/>
      <c r="BI10" s="10"/>
      <c r="BJ10" s="11"/>
      <c r="BK10" s="10"/>
      <c r="BL10" s="11"/>
      <c r="BM10" s="10"/>
      <c r="BN10" s="11"/>
      <c r="BO10" s="10"/>
      <c r="BP10" s="11"/>
      <c r="BQ10" s="10"/>
      <c r="BR10" s="11"/>
      <c r="BS10" s="10"/>
      <c r="BT10" s="11"/>
      <c r="BU10" s="10"/>
      <c r="BV10" s="11"/>
      <c r="BW10" s="10"/>
      <c r="BX10" s="11"/>
      <c r="BY10" s="10"/>
      <c r="BZ10" s="11"/>
      <c r="CA10" s="10"/>
      <c r="CB10" s="11"/>
      <c r="CC10" s="10"/>
      <c r="CD10" s="11"/>
      <c r="CE10" s="10"/>
      <c r="CF10" s="11"/>
      <c r="CG10" s="10"/>
      <c r="CH10" s="11"/>
      <c r="CI10" s="10"/>
      <c r="CJ10" s="11"/>
      <c r="CK10" s="10"/>
      <c r="CL10" s="11"/>
      <c r="CM10" s="10"/>
      <c r="CN10" s="11"/>
    </row>
    <row r="11" spans="2:92" ht="9" customHeight="1" x14ac:dyDescent="0.25">
      <c r="C11" s="11"/>
      <c r="D11" s="10"/>
      <c r="E11" s="11"/>
      <c r="N11" s="12"/>
      <c r="O11" s="10"/>
      <c r="V11" s="11"/>
      <c r="W11" s="10"/>
      <c r="X11" s="11"/>
      <c r="Y11" s="10"/>
      <c r="Z11" s="11"/>
      <c r="AA11" s="10"/>
      <c r="AB11" s="11"/>
      <c r="AC11" s="10"/>
      <c r="AD11" s="11"/>
      <c r="AE11" s="10"/>
      <c r="AF11" s="11"/>
      <c r="AG11" s="10"/>
      <c r="AH11" s="11"/>
      <c r="AI11" s="10"/>
      <c r="AJ11" s="11"/>
      <c r="AK11" s="10"/>
      <c r="AL11" s="11"/>
      <c r="AM11" s="10"/>
      <c r="AN11" s="11"/>
      <c r="AO11" s="10"/>
      <c r="AP11" s="11"/>
      <c r="AQ11" s="10"/>
      <c r="AR11" s="11"/>
      <c r="AS11" s="10"/>
      <c r="AT11" s="11"/>
      <c r="AU11" s="10"/>
      <c r="AV11" s="11"/>
      <c r="AW11" s="10"/>
      <c r="AX11" s="11"/>
      <c r="AY11" s="10"/>
      <c r="AZ11" s="11"/>
      <c r="BA11" s="10"/>
      <c r="BB11" s="11"/>
      <c r="BC11" s="10"/>
      <c r="BD11" s="11"/>
      <c r="BE11" s="10"/>
      <c r="BF11" s="11"/>
      <c r="BG11" s="10"/>
      <c r="BH11" s="11"/>
      <c r="BI11" s="10"/>
      <c r="BJ11" s="11"/>
      <c r="BK11" s="10"/>
      <c r="BL11" s="11"/>
      <c r="BM11" s="10"/>
      <c r="BN11" s="11"/>
      <c r="BO11" s="10"/>
      <c r="BP11" s="11"/>
      <c r="BQ11" s="10"/>
      <c r="BR11" s="11"/>
      <c r="BS11" s="10"/>
      <c r="BT11" s="11"/>
      <c r="BU11" s="10"/>
      <c r="BV11" s="11"/>
      <c r="BW11" s="10"/>
      <c r="BX11" s="11"/>
      <c r="BY11" s="10"/>
      <c r="BZ11" s="11"/>
      <c r="CA11" s="10"/>
      <c r="CB11" s="11"/>
      <c r="CC11" s="10"/>
      <c r="CD11" s="11"/>
      <c r="CE11" s="10"/>
      <c r="CF11" s="11"/>
      <c r="CG11" s="10"/>
      <c r="CH11" s="11"/>
      <c r="CI11" s="10"/>
      <c r="CJ11" s="11"/>
      <c r="CK11" s="10"/>
      <c r="CL11" s="11"/>
      <c r="CM11" s="10"/>
      <c r="CN11" s="11"/>
    </row>
    <row r="12" spans="2:92" ht="9" customHeight="1" x14ac:dyDescent="0.25">
      <c r="C12" s="11"/>
      <c r="D12" s="10"/>
      <c r="E12" s="11"/>
      <c r="J12" s="178"/>
      <c r="K12" s="178"/>
      <c r="L12" s="178"/>
      <c r="M12" s="178"/>
      <c r="N12" s="12"/>
      <c r="O12" s="10"/>
      <c r="T12" s="178"/>
      <c r="U12" s="178"/>
      <c r="V12" s="11"/>
      <c r="W12" s="10"/>
      <c r="X12" s="11"/>
      <c r="Y12" s="10"/>
      <c r="Z12" s="11"/>
      <c r="AA12" s="10"/>
      <c r="AB12" s="11"/>
      <c r="AC12" s="10"/>
      <c r="AD12" s="11"/>
      <c r="AE12" s="10"/>
      <c r="AF12" s="11"/>
      <c r="AG12" s="10"/>
      <c r="AH12" s="11"/>
      <c r="AI12" s="10"/>
      <c r="AJ12" s="11"/>
      <c r="AK12" s="10"/>
      <c r="AL12" s="11"/>
      <c r="AM12" s="10"/>
      <c r="AN12" s="11"/>
      <c r="AO12" s="10"/>
      <c r="AP12" s="11"/>
      <c r="AQ12" s="10"/>
      <c r="AR12" s="11"/>
      <c r="AS12" s="10"/>
      <c r="AT12" s="11"/>
      <c r="AU12" s="10"/>
      <c r="AV12" s="11"/>
      <c r="AW12" s="10"/>
      <c r="AX12" s="11"/>
      <c r="AY12" s="10"/>
      <c r="AZ12" s="11"/>
      <c r="BA12" s="10"/>
      <c r="BB12" s="11"/>
      <c r="BC12" s="10"/>
      <c r="BD12" s="11"/>
      <c r="BE12" s="10"/>
      <c r="BF12" s="11"/>
      <c r="BG12" s="10"/>
      <c r="BH12" s="11"/>
      <c r="BI12" s="10"/>
      <c r="BJ12" s="11"/>
      <c r="BK12" s="10"/>
      <c r="BL12" s="11"/>
      <c r="BM12" s="10"/>
      <c r="BN12" s="11"/>
      <c r="BO12" s="10"/>
      <c r="BP12" s="11"/>
      <c r="BQ12" s="10"/>
      <c r="BR12" s="11"/>
      <c r="BS12" s="10"/>
      <c r="BT12" s="11"/>
      <c r="BU12" s="10"/>
      <c r="BV12" s="11"/>
      <c r="BW12" s="10"/>
      <c r="BX12" s="11"/>
      <c r="BY12" s="10"/>
      <c r="BZ12" s="11"/>
      <c r="CA12" s="10"/>
      <c r="CB12" s="11"/>
      <c r="CC12" s="10"/>
      <c r="CD12" s="11"/>
      <c r="CE12" s="10"/>
      <c r="CF12" s="11"/>
      <c r="CG12" s="10"/>
      <c r="CH12" s="11"/>
      <c r="CI12" s="10"/>
      <c r="CJ12" s="11"/>
      <c r="CK12" s="10"/>
      <c r="CL12" s="11"/>
      <c r="CM12" s="10"/>
      <c r="CN12" s="11"/>
    </row>
    <row r="13" spans="2:92" ht="7.15" customHeight="1" x14ac:dyDescent="0.25">
      <c r="P13" s="175"/>
      <c r="Q13" s="176"/>
      <c r="R13" s="176"/>
      <c r="S13" s="177"/>
      <c r="T13" s="175"/>
      <c r="U13" s="176"/>
    </row>
    <row r="14" spans="2:92" ht="30" x14ac:dyDescent="0.25">
      <c r="B14" s="5" t="s">
        <v>125</v>
      </c>
      <c r="C14" s="5" t="s">
        <v>126</v>
      </c>
      <c r="D14" s="4"/>
      <c r="E14" s="14" t="s">
        <v>147</v>
      </c>
      <c r="F14" s="14" t="s">
        <v>169</v>
      </c>
      <c r="G14" s="14">
        <v>2025</v>
      </c>
      <c r="H14" s="14">
        <f>G14+1</f>
        <v>2026</v>
      </c>
      <c r="I14" s="14">
        <f t="shared" ref="I14:P14" si="0">H14+1</f>
        <v>2027</v>
      </c>
      <c r="J14" s="14">
        <f t="shared" si="0"/>
        <v>2028</v>
      </c>
      <c r="K14" s="14">
        <f t="shared" si="0"/>
        <v>2029</v>
      </c>
      <c r="L14" s="14">
        <f t="shared" si="0"/>
        <v>2030</v>
      </c>
      <c r="M14" s="14">
        <f t="shared" si="0"/>
        <v>2031</v>
      </c>
      <c r="N14" s="14">
        <f t="shared" si="0"/>
        <v>2032</v>
      </c>
      <c r="O14" s="14">
        <f t="shared" si="0"/>
        <v>2033</v>
      </c>
      <c r="P14" s="14">
        <f t="shared" si="0"/>
        <v>2034</v>
      </c>
    </row>
    <row r="15" spans="2:92" ht="1.1499999999999999" customHeight="1" x14ac:dyDescent="0.25">
      <c r="B15" s="15"/>
      <c r="C15" s="16"/>
      <c r="D15" s="4"/>
      <c r="E15" s="16"/>
      <c r="F15" s="16"/>
      <c r="G15" s="16"/>
      <c r="H15" s="16"/>
      <c r="I15" s="16"/>
      <c r="J15" s="16"/>
      <c r="K15" s="16"/>
      <c r="L15" s="16"/>
      <c r="M15" s="16"/>
      <c r="N15" s="16"/>
      <c r="O15" s="16"/>
      <c r="P15" s="16"/>
    </row>
    <row r="16" spans="2:92" x14ac:dyDescent="0.25">
      <c r="B16" s="161" t="s">
        <v>127</v>
      </c>
      <c r="C16" s="6" t="s">
        <v>96</v>
      </c>
      <c r="D16" s="18" t="s">
        <v>195</v>
      </c>
      <c r="E16" s="136" cm="1">
        <f t="array" ref="E16">INDEX(Information!$E$1039:$P$1272,
       MATCH(1, (Information!$C$1039:$C$1272='Zone subs &amp; sub-trans lines'!$C$4) *
                  (Information!$D$1039:$D$1272='Zone subs &amp; sub-trans lines'!$D16), 0),
       MATCH('Zone subs &amp; sub-trans lines'!E$14, Information!$E$1038:$P$1038, 0))</f>
        <v>90</v>
      </c>
      <c r="F16" s="136" cm="1">
        <f t="array" ref="F16">INDEX(Information!$E$1039:$P$1272,
       MATCH(1, (Information!$C$1039:$C$1272='Zone subs &amp; sub-trans lines'!$C$4) *
                  (Information!$D$1039:$D$1272='Zone subs &amp; sub-trans lines'!$D16), 0),
       MATCH('Zone subs &amp; sub-trans lines'!F$14, Information!$E$1038:$P$1038, 0))</f>
        <v>90</v>
      </c>
      <c r="G16" s="136" cm="1">
        <f t="array" ref="G16">INDEX(Information!$E$1039:$P$1272,
       MATCH(1, (Information!$C$1039:$C$1272='Zone subs &amp; sub-trans lines'!$C$4) *
                  (Information!$D$1039:$D$1272='Zone subs &amp; sub-trans lines'!$D16), 0),
       MATCH('Zone subs &amp; sub-trans lines'!G$14, Information!$E$1038:$P$1038, 0))</f>
        <v>90</v>
      </c>
      <c r="H16" s="136" cm="1">
        <f t="array" ref="H16">INDEX(Information!$E$1039:$P$1272,
       MATCH(1, (Information!$C$1039:$C$1272='Zone subs &amp; sub-trans lines'!$C$4) *
                  (Information!$D$1039:$D$1272='Zone subs &amp; sub-trans lines'!$D16), 0),
       MATCH('Zone subs &amp; sub-trans lines'!H$14, Information!$E$1038:$P$1038, 0))</f>
        <v>90</v>
      </c>
      <c r="I16" s="136" cm="1">
        <f t="array" ref="I16">INDEX(Information!$E$1039:$P$1272,
       MATCH(1, (Information!$C$1039:$C$1272='Zone subs &amp; sub-trans lines'!$C$4) *
                  (Information!$D$1039:$D$1272='Zone subs &amp; sub-trans lines'!$D16), 0),
       MATCH('Zone subs &amp; sub-trans lines'!I$14, Information!$E$1038:$P$1038, 0))</f>
        <v>90</v>
      </c>
      <c r="J16" s="136" cm="1">
        <f t="array" ref="J16">INDEX(Information!$E$1039:$P$1272,
       MATCH(1, (Information!$C$1039:$C$1272='Zone subs &amp; sub-trans lines'!$C$4) *
                  (Information!$D$1039:$D$1272='Zone subs &amp; sub-trans lines'!$D16), 0),
       MATCH('Zone subs &amp; sub-trans lines'!J$14, Information!$E$1038:$P$1038, 0))</f>
        <v>90</v>
      </c>
      <c r="K16" s="136" cm="1">
        <f t="array" ref="K16">INDEX(Information!$E$1039:$P$1272,
       MATCH(1, (Information!$C$1039:$C$1272='Zone subs &amp; sub-trans lines'!$C$4) *
                  (Information!$D$1039:$D$1272='Zone subs &amp; sub-trans lines'!$D16), 0),
       MATCH('Zone subs &amp; sub-trans lines'!K$14, Information!$E$1038:$P$1038, 0))</f>
        <v>90</v>
      </c>
      <c r="L16" s="136" cm="1">
        <f t="array" ref="L16">INDEX(Information!$E$1039:$P$1272,
       MATCH(1, (Information!$C$1039:$C$1272='Zone subs &amp; sub-trans lines'!$C$4) *
                  (Information!$D$1039:$D$1272='Zone subs &amp; sub-trans lines'!$D16), 0),
       MATCH('Zone subs &amp; sub-trans lines'!L$14, Information!$E$1038:$P$1038, 0))</f>
        <v>90</v>
      </c>
      <c r="M16" s="136" cm="1">
        <f t="array" ref="M16">INDEX(Information!$E$1039:$P$1272,
       MATCH(1, (Information!$C$1039:$C$1272='Zone subs &amp; sub-trans lines'!$C$4) *
                  (Information!$D$1039:$D$1272='Zone subs &amp; sub-trans lines'!$D16), 0),
       MATCH('Zone subs &amp; sub-trans lines'!M$14, Information!$E$1038:$P$1038, 0))</f>
        <v>90</v>
      </c>
      <c r="N16" s="136" cm="1">
        <f t="array" ref="N16">INDEX(Information!$E$1039:$P$1272,
       MATCH(1, (Information!$C$1039:$C$1272='Zone subs &amp; sub-trans lines'!$C$4) *
                  (Information!$D$1039:$D$1272='Zone subs &amp; sub-trans lines'!$D16), 0),
       MATCH('Zone subs &amp; sub-trans lines'!N$14, Information!$E$1038:$P$1038, 0))</f>
        <v>90</v>
      </c>
      <c r="O16" s="136" cm="1">
        <f t="array" ref="O16">INDEX(Information!$E$1039:$P$1272,
       MATCH(1, (Information!$C$1039:$C$1272='Zone subs &amp; sub-trans lines'!$C$4) *
                  (Information!$D$1039:$D$1272='Zone subs &amp; sub-trans lines'!$D16), 0),
       MATCH('Zone subs &amp; sub-trans lines'!O$14, Information!$E$1038:$P$1038, 0))</f>
        <v>90</v>
      </c>
      <c r="P16" s="136" cm="1">
        <f t="array" ref="P16">INDEX(Information!$E$1039:$P$1272,
       MATCH(1, (Information!$C$1039:$C$1272='Zone subs &amp; sub-trans lines'!$C$4) *
                  (Information!$D$1039:$D$1272='Zone subs &amp; sub-trans lines'!$D16), 0),
       MATCH('Zone subs &amp; sub-trans lines'!P$14, Information!$E$1038:$P$1038, 0))</f>
        <v>90</v>
      </c>
    </row>
    <row r="17" spans="2:16" x14ac:dyDescent="0.25">
      <c r="B17" s="163"/>
      <c r="C17" s="6" t="s">
        <v>97</v>
      </c>
      <c r="D17" s="18" t="s">
        <v>227</v>
      </c>
      <c r="E17" s="136" cm="1">
        <f t="array" ref="E17">INDEX(Information!$E$1039:$P$1272,
       MATCH(1, (Information!$C$1039:$C$1272='Zone subs &amp; sub-trans lines'!$C$4) *
                  (Information!$D$1039:$D$1272='Zone subs &amp; sub-trans lines'!$D17), 0),
       MATCH('Zone subs &amp; sub-trans lines'!E$14, Information!$E$1038:$P$1038, 0))</f>
        <v>60</v>
      </c>
      <c r="F17" s="136" cm="1">
        <f t="array" ref="F17">INDEX(Information!$E$1039:$P$1272,
       MATCH(1, (Information!$C$1039:$C$1272='Zone subs &amp; sub-trans lines'!$C$4) *
                  (Information!$D$1039:$D$1272='Zone subs &amp; sub-trans lines'!$D17), 0),
       MATCH('Zone subs &amp; sub-trans lines'!F$14, Information!$E$1038:$P$1038, 0))</f>
        <v>60</v>
      </c>
      <c r="G17" s="136" cm="1">
        <f t="array" ref="G17">INDEX(Information!$E$1039:$P$1272,
       MATCH(1, (Information!$C$1039:$C$1272='Zone subs &amp; sub-trans lines'!$C$4) *
                  (Information!$D$1039:$D$1272='Zone subs &amp; sub-trans lines'!$D17), 0),
       MATCH('Zone subs &amp; sub-trans lines'!G$14, Information!$E$1038:$P$1038, 0))</f>
        <v>60</v>
      </c>
      <c r="H17" s="136" cm="1">
        <f t="array" ref="H17">INDEX(Information!$E$1039:$P$1272,
       MATCH(1, (Information!$C$1039:$C$1272='Zone subs &amp; sub-trans lines'!$C$4) *
                  (Information!$D$1039:$D$1272='Zone subs &amp; sub-trans lines'!$D17), 0),
       MATCH('Zone subs &amp; sub-trans lines'!H$14, Information!$E$1038:$P$1038, 0))</f>
        <v>60</v>
      </c>
      <c r="I17" s="136" cm="1">
        <f t="array" ref="I17">INDEX(Information!$E$1039:$P$1272,
       MATCH(1, (Information!$C$1039:$C$1272='Zone subs &amp; sub-trans lines'!$C$4) *
                  (Information!$D$1039:$D$1272='Zone subs &amp; sub-trans lines'!$D17), 0),
       MATCH('Zone subs &amp; sub-trans lines'!I$14, Information!$E$1038:$P$1038, 0))</f>
        <v>60</v>
      </c>
      <c r="J17" s="136" cm="1">
        <f t="array" ref="J17">INDEX(Information!$E$1039:$P$1272,
       MATCH(1, (Information!$C$1039:$C$1272='Zone subs &amp; sub-trans lines'!$C$4) *
                  (Information!$D$1039:$D$1272='Zone subs &amp; sub-trans lines'!$D17), 0),
       MATCH('Zone subs &amp; sub-trans lines'!J$14, Information!$E$1038:$P$1038, 0))</f>
        <v>60</v>
      </c>
      <c r="K17" s="136" cm="1">
        <f t="array" ref="K17">INDEX(Information!$E$1039:$P$1272,
       MATCH(1, (Information!$C$1039:$C$1272='Zone subs &amp; sub-trans lines'!$C$4) *
                  (Information!$D$1039:$D$1272='Zone subs &amp; sub-trans lines'!$D17), 0),
       MATCH('Zone subs &amp; sub-trans lines'!K$14, Information!$E$1038:$P$1038, 0))</f>
        <v>60</v>
      </c>
      <c r="L17" s="136" cm="1">
        <f t="array" ref="L17">INDEX(Information!$E$1039:$P$1272,
       MATCH(1, (Information!$C$1039:$C$1272='Zone subs &amp; sub-trans lines'!$C$4) *
                  (Information!$D$1039:$D$1272='Zone subs &amp; sub-trans lines'!$D17), 0),
       MATCH('Zone subs &amp; sub-trans lines'!L$14, Information!$E$1038:$P$1038, 0))</f>
        <v>60</v>
      </c>
      <c r="M17" s="136" cm="1">
        <f t="array" ref="M17">INDEX(Information!$E$1039:$P$1272,
       MATCH(1, (Information!$C$1039:$C$1272='Zone subs &amp; sub-trans lines'!$C$4) *
                  (Information!$D$1039:$D$1272='Zone subs &amp; sub-trans lines'!$D17), 0),
       MATCH('Zone subs &amp; sub-trans lines'!M$14, Information!$E$1038:$P$1038, 0))</f>
        <v>60</v>
      </c>
      <c r="N17" s="136" cm="1">
        <f t="array" ref="N17">INDEX(Information!$E$1039:$P$1272,
       MATCH(1, (Information!$C$1039:$C$1272='Zone subs &amp; sub-trans lines'!$C$4) *
                  (Information!$D$1039:$D$1272='Zone subs &amp; sub-trans lines'!$D17), 0),
       MATCH('Zone subs &amp; sub-trans lines'!N$14, Information!$E$1038:$P$1038, 0))</f>
        <v>60</v>
      </c>
      <c r="O17" s="136" cm="1">
        <f t="array" ref="O17">INDEX(Information!$E$1039:$P$1272,
       MATCH(1, (Information!$C$1039:$C$1272='Zone subs &amp; sub-trans lines'!$C$4) *
                  (Information!$D$1039:$D$1272='Zone subs &amp; sub-trans lines'!$D17), 0),
       MATCH('Zone subs &amp; sub-trans lines'!O$14, Information!$E$1038:$P$1038, 0))</f>
        <v>60</v>
      </c>
      <c r="P17" s="136" cm="1">
        <f t="array" ref="P17">INDEX(Information!$E$1039:$P$1272,
       MATCH(1, (Information!$C$1039:$C$1272='Zone subs &amp; sub-trans lines'!$C$4) *
                  (Information!$D$1039:$D$1272='Zone subs &amp; sub-trans lines'!$D17), 0),
       MATCH('Zone subs &amp; sub-trans lines'!P$14, Information!$E$1038:$P$1038, 0))</f>
        <v>60</v>
      </c>
    </row>
    <row r="18" spans="2:16" x14ac:dyDescent="0.25">
      <c r="B18" s="162"/>
      <c r="C18" s="6" t="s">
        <v>98</v>
      </c>
      <c r="D18" s="18" t="s">
        <v>215</v>
      </c>
      <c r="E18" s="136" cm="1">
        <f t="array" ref="E18">INDEX(Information!$E$1039:$P$1272,
       MATCH(1, (Information!$C$1039:$C$1272='Zone subs &amp; sub-trans lines'!$C$4) *
                  (Information!$D$1039:$D$1272='Zone subs &amp; sub-trans lines'!$D18), 0),
       MATCH('Zone subs &amp; sub-trans lines'!E$14, Information!$E$1038:$P$1038, 0))</f>
        <v>78</v>
      </c>
      <c r="F18" s="136" cm="1">
        <f t="array" ref="F18">INDEX(Information!$E$1039:$P$1272,
       MATCH(1, (Information!$C$1039:$C$1272='Zone subs &amp; sub-trans lines'!$C$4) *
                  (Information!$D$1039:$D$1272='Zone subs &amp; sub-trans lines'!$D18), 0),
       MATCH('Zone subs &amp; sub-trans lines'!F$14, Information!$E$1038:$P$1038, 0))</f>
        <v>78</v>
      </c>
      <c r="G18" s="136" cm="1">
        <f t="array" ref="G18">INDEX(Information!$E$1039:$P$1272,
       MATCH(1, (Information!$C$1039:$C$1272='Zone subs &amp; sub-trans lines'!$C$4) *
                  (Information!$D$1039:$D$1272='Zone subs &amp; sub-trans lines'!$D18), 0),
       MATCH('Zone subs &amp; sub-trans lines'!G$14, Information!$E$1038:$P$1038, 0))</f>
        <v>78</v>
      </c>
      <c r="H18" s="136" cm="1">
        <f t="array" ref="H18">INDEX(Information!$E$1039:$P$1272,
       MATCH(1, (Information!$C$1039:$C$1272='Zone subs &amp; sub-trans lines'!$C$4) *
                  (Information!$D$1039:$D$1272='Zone subs &amp; sub-trans lines'!$D18), 0),
       MATCH('Zone subs &amp; sub-trans lines'!H$14, Information!$E$1038:$P$1038, 0))</f>
        <v>78</v>
      </c>
      <c r="I18" s="136" cm="1">
        <f t="array" ref="I18">INDEX(Information!$E$1039:$P$1272,
       MATCH(1, (Information!$C$1039:$C$1272='Zone subs &amp; sub-trans lines'!$C$4) *
                  (Information!$D$1039:$D$1272='Zone subs &amp; sub-trans lines'!$D18), 0),
       MATCH('Zone subs &amp; sub-trans lines'!I$14, Information!$E$1038:$P$1038, 0))</f>
        <v>78</v>
      </c>
      <c r="J18" s="136" cm="1">
        <f t="array" ref="J18">INDEX(Information!$E$1039:$P$1272,
       MATCH(1, (Information!$C$1039:$C$1272='Zone subs &amp; sub-trans lines'!$C$4) *
                  (Information!$D$1039:$D$1272='Zone subs &amp; sub-trans lines'!$D18), 0),
       MATCH('Zone subs &amp; sub-trans lines'!J$14, Information!$E$1038:$P$1038, 0))</f>
        <v>78</v>
      </c>
      <c r="K18" s="136" cm="1">
        <f t="array" ref="K18">INDEX(Information!$E$1039:$P$1272,
       MATCH(1, (Information!$C$1039:$C$1272='Zone subs &amp; sub-trans lines'!$C$4) *
                  (Information!$D$1039:$D$1272='Zone subs &amp; sub-trans lines'!$D18), 0),
       MATCH('Zone subs &amp; sub-trans lines'!K$14, Information!$E$1038:$P$1038, 0))</f>
        <v>78</v>
      </c>
      <c r="L18" s="136" cm="1">
        <f t="array" ref="L18">INDEX(Information!$E$1039:$P$1272,
       MATCH(1, (Information!$C$1039:$C$1272='Zone subs &amp; sub-trans lines'!$C$4) *
                  (Information!$D$1039:$D$1272='Zone subs &amp; sub-trans lines'!$D18), 0),
       MATCH('Zone subs &amp; sub-trans lines'!L$14, Information!$E$1038:$P$1038, 0))</f>
        <v>78</v>
      </c>
      <c r="M18" s="136" cm="1">
        <f t="array" ref="M18">INDEX(Information!$E$1039:$P$1272,
       MATCH(1, (Information!$C$1039:$C$1272='Zone subs &amp; sub-trans lines'!$C$4) *
                  (Information!$D$1039:$D$1272='Zone subs &amp; sub-trans lines'!$D18), 0),
       MATCH('Zone subs &amp; sub-trans lines'!M$14, Information!$E$1038:$P$1038, 0))</f>
        <v>78</v>
      </c>
      <c r="N18" s="136" cm="1">
        <f t="array" ref="N18">INDEX(Information!$E$1039:$P$1272,
       MATCH(1, (Information!$C$1039:$C$1272='Zone subs &amp; sub-trans lines'!$C$4) *
                  (Information!$D$1039:$D$1272='Zone subs &amp; sub-trans lines'!$D18), 0),
       MATCH('Zone subs &amp; sub-trans lines'!N$14, Information!$E$1038:$P$1038, 0))</f>
        <v>78</v>
      </c>
      <c r="O18" s="136" cm="1">
        <f t="array" ref="O18">INDEX(Information!$E$1039:$P$1272,
       MATCH(1, (Information!$C$1039:$C$1272='Zone subs &amp; sub-trans lines'!$C$4) *
                  (Information!$D$1039:$D$1272='Zone subs &amp; sub-trans lines'!$D18), 0),
       MATCH('Zone subs &amp; sub-trans lines'!O$14, Information!$E$1038:$P$1038, 0))</f>
        <v>78</v>
      </c>
      <c r="P18" s="136" cm="1">
        <f t="array" ref="P18">INDEX(Information!$E$1039:$P$1272,
       MATCH(1, (Information!$C$1039:$C$1272='Zone subs &amp; sub-trans lines'!$C$4) *
                  (Information!$D$1039:$D$1272='Zone subs &amp; sub-trans lines'!$D18), 0),
       MATCH('Zone subs &amp; sub-trans lines'!P$14, Information!$E$1038:$P$1038, 0))</f>
        <v>78</v>
      </c>
    </row>
    <row r="19" spans="2:16" ht="1.1499999999999999" customHeight="1" x14ac:dyDescent="0.25">
      <c r="B19" s="20"/>
      <c r="C19" s="16"/>
      <c r="D19" s="21"/>
      <c r="E19" s="136" t="e" cm="1">
        <f t="array" ref="E19">INDEX(Information!$E$1039:$P$1272,
       MATCH(1, (Information!$C$1039:$C$1272='Zone subs &amp; sub-trans lines'!$C$4) *
                  (Information!$D$1039:$D$1272='Zone subs &amp; sub-trans lines'!$D19), 0),
       MATCH('Zone subs &amp; sub-trans lines'!E$14, Information!$E$1038:$P$1038, 0))</f>
        <v>#N/A</v>
      </c>
      <c r="F19" s="136" t="e" cm="1">
        <f t="array" ref="F19">INDEX(Information!$E$1039:$P$1272,
       MATCH(1, (Information!$C$1039:$C$1272='Zone subs &amp; sub-trans lines'!$C$4) *
                  (Information!$D$1039:$D$1272='Zone subs &amp; sub-trans lines'!$D19), 0),
       MATCH('Zone subs &amp; sub-trans lines'!F$14, Information!$E$1038:$P$1038, 0))</f>
        <v>#N/A</v>
      </c>
      <c r="G19" s="136" t="e" cm="1">
        <f t="array" ref="G19">INDEX(Information!$E$1039:$P$1272,
       MATCH(1, (Information!$C$1039:$C$1272='Zone subs &amp; sub-trans lines'!$C$4) *
                  (Information!$D$1039:$D$1272='Zone subs &amp; sub-trans lines'!$D19), 0),
       MATCH('Zone subs &amp; sub-trans lines'!G$14, Information!$E$1038:$P$1038, 0))</f>
        <v>#N/A</v>
      </c>
      <c r="H19" s="136" t="e" cm="1">
        <f t="array" ref="H19">INDEX(Information!$E$1039:$P$1272,
       MATCH(1, (Information!$C$1039:$C$1272='Zone subs &amp; sub-trans lines'!$C$4) *
                  (Information!$D$1039:$D$1272='Zone subs &amp; sub-trans lines'!$D19), 0),
       MATCH('Zone subs &amp; sub-trans lines'!H$14, Information!$E$1038:$P$1038, 0))</f>
        <v>#N/A</v>
      </c>
      <c r="I19" s="136" t="e" cm="1">
        <f t="array" ref="I19">INDEX(Information!$E$1039:$P$1272,
       MATCH(1, (Information!$C$1039:$C$1272='Zone subs &amp; sub-trans lines'!$C$4) *
                  (Information!$D$1039:$D$1272='Zone subs &amp; sub-trans lines'!$D19), 0),
       MATCH('Zone subs &amp; sub-trans lines'!I$14, Information!$E$1038:$P$1038, 0))</f>
        <v>#N/A</v>
      </c>
      <c r="J19" s="136" t="e" cm="1">
        <f t="array" ref="J19">INDEX(Information!$E$1039:$P$1272,
       MATCH(1, (Information!$C$1039:$C$1272='Zone subs &amp; sub-trans lines'!$C$4) *
                  (Information!$D$1039:$D$1272='Zone subs &amp; sub-trans lines'!$D19), 0),
       MATCH('Zone subs &amp; sub-trans lines'!J$14, Information!$E$1038:$P$1038, 0))</f>
        <v>#N/A</v>
      </c>
      <c r="K19" s="136" t="e" cm="1">
        <f t="array" ref="K19">INDEX(Information!$E$1039:$P$1272,
       MATCH(1, (Information!$C$1039:$C$1272='Zone subs &amp; sub-trans lines'!$C$4) *
                  (Information!$D$1039:$D$1272='Zone subs &amp; sub-trans lines'!$D19), 0),
       MATCH('Zone subs &amp; sub-trans lines'!K$14, Information!$E$1038:$P$1038, 0))</f>
        <v>#N/A</v>
      </c>
      <c r="L19" s="136" t="e" cm="1">
        <f t="array" ref="L19">INDEX(Information!$E$1039:$P$1272,
       MATCH(1, (Information!$C$1039:$C$1272='Zone subs &amp; sub-trans lines'!$C$4) *
                  (Information!$D$1039:$D$1272='Zone subs &amp; sub-trans lines'!$D19), 0),
       MATCH('Zone subs &amp; sub-trans lines'!L$14, Information!$E$1038:$P$1038, 0))</f>
        <v>#N/A</v>
      </c>
      <c r="M19" s="136" t="e" cm="1">
        <f t="array" ref="M19">INDEX(Information!$E$1039:$P$1272,
       MATCH(1, (Information!$C$1039:$C$1272='Zone subs &amp; sub-trans lines'!$C$4) *
                  (Information!$D$1039:$D$1272='Zone subs &amp; sub-trans lines'!$D19), 0),
       MATCH('Zone subs &amp; sub-trans lines'!M$14, Information!$E$1038:$P$1038, 0))</f>
        <v>#N/A</v>
      </c>
      <c r="N19" s="136" t="e" cm="1">
        <f t="array" ref="N19">INDEX(Information!$E$1039:$P$1272,
       MATCH(1, (Information!$C$1039:$C$1272='Zone subs &amp; sub-trans lines'!$C$4) *
                  (Information!$D$1039:$D$1272='Zone subs &amp; sub-trans lines'!$D19), 0),
       MATCH('Zone subs &amp; sub-trans lines'!N$14, Information!$E$1038:$P$1038, 0))</f>
        <v>#N/A</v>
      </c>
      <c r="O19" s="136" t="e" cm="1">
        <f t="array" ref="O19">INDEX(Information!$E$1039:$P$1272,
       MATCH(1, (Information!$C$1039:$C$1272='Zone subs &amp; sub-trans lines'!$C$4) *
                  (Information!$D$1039:$D$1272='Zone subs &amp; sub-trans lines'!$D19), 0),
       MATCH('Zone subs &amp; sub-trans lines'!O$14, Information!$E$1038:$P$1038, 0))</f>
        <v>#N/A</v>
      </c>
      <c r="P19" s="136" t="e" cm="1">
        <f t="array" ref="P19">INDEX(Information!$E$1039:$P$1272,
       MATCH(1, (Information!$C$1039:$C$1272='Zone subs &amp; sub-trans lines'!$C$4) *
                  (Information!$D$1039:$D$1272='Zone subs &amp; sub-trans lines'!$D19), 0),
       MATCH('Zone subs &amp; sub-trans lines'!P$14, Information!$E$1038:$P$1038, 0))</f>
        <v>#N/A</v>
      </c>
    </row>
    <row r="20" spans="2:16" x14ac:dyDescent="0.25">
      <c r="B20" s="161" t="s">
        <v>138</v>
      </c>
      <c r="C20" s="6" t="s">
        <v>119</v>
      </c>
      <c r="D20" s="14" t="s">
        <v>216</v>
      </c>
      <c r="E20" s="136" cm="1">
        <f t="array" ref="E20">INDEX(Information!$E$1039:$P$1272,
       MATCH(1, (Information!$C$1039:$C$1272='Zone subs &amp; sub-trans lines'!$C$4) *
                  (Information!$D$1039:$D$1272='Zone subs &amp; sub-trans lines'!$D20), 0),
       MATCH('Zone subs &amp; sub-trans lines'!E$14, Information!$E$1038:$P$1038, 0))</f>
        <v>42.719647528040305</v>
      </c>
      <c r="F20" s="136" cm="1">
        <f t="array" ref="F20">INDEX(Information!$E$1039:$P$1272,
       MATCH(1, (Information!$C$1039:$C$1272='Zone subs &amp; sub-trans lines'!$C$4) *
                  (Information!$D$1039:$D$1272='Zone subs &amp; sub-trans lines'!$D20), 0),
       MATCH('Zone subs &amp; sub-trans lines'!F$14, Information!$E$1038:$P$1038, 0))</f>
        <v>42.719647528040305</v>
      </c>
      <c r="G20" s="136" cm="1">
        <f t="array" ref="G20">INDEX(Information!$E$1039:$P$1272,
       MATCH(1, (Information!$C$1039:$C$1272='Zone subs &amp; sub-trans lines'!$C$4) *
                  (Information!$D$1039:$D$1272='Zone subs &amp; sub-trans lines'!$D20), 0),
       MATCH('Zone subs &amp; sub-trans lines'!G$14, Information!$E$1038:$P$1038, 0))</f>
        <v>42.719647528040305</v>
      </c>
      <c r="H20" s="136" cm="1">
        <f t="array" ref="H20">INDEX(Information!$E$1039:$P$1272,
       MATCH(1, (Information!$C$1039:$C$1272='Zone subs &amp; sub-trans lines'!$C$4) *
                  (Information!$D$1039:$D$1272='Zone subs &amp; sub-trans lines'!$D20), 0),
       MATCH('Zone subs &amp; sub-trans lines'!H$14, Information!$E$1038:$P$1038, 0))</f>
        <v>42.719647528040305</v>
      </c>
      <c r="I20" s="136" cm="1">
        <f t="array" ref="I20">INDEX(Information!$E$1039:$P$1272,
       MATCH(1, (Information!$C$1039:$C$1272='Zone subs &amp; sub-trans lines'!$C$4) *
                  (Information!$D$1039:$D$1272='Zone subs &amp; sub-trans lines'!$D20), 0),
       MATCH('Zone subs &amp; sub-trans lines'!I$14, Information!$E$1038:$P$1038, 0))</f>
        <v>42.719647528040305</v>
      </c>
      <c r="J20" s="136" cm="1">
        <f t="array" ref="J20">INDEX(Information!$E$1039:$P$1272,
       MATCH(1, (Information!$C$1039:$C$1272='Zone subs &amp; sub-trans lines'!$C$4) *
                  (Information!$D$1039:$D$1272='Zone subs &amp; sub-trans lines'!$D20), 0),
       MATCH('Zone subs &amp; sub-trans lines'!J$14, Information!$E$1038:$P$1038, 0))</f>
        <v>42.719647528040305</v>
      </c>
      <c r="K20" s="136" cm="1">
        <f t="array" ref="K20">INDEX(Information!$E$1039:$P$1272,
       MATCH(1, (Information!$C$1039:$C$1272='Zone subs &amp; sub-trans lines'!$C$4) *
                  (Information!$D$1039:$D$1272='Zone subs &amp; sub-trans lines'!$D20), 0),
       MATCH('Zone subs &amp; sub-trans lines'!K$14, Information!$E$1038:$P$1038, 0))</f>
        <v>42.719647528040305</v>
      </c>
      <c r="L20" s="136" cm="1">
        <f t="array" ref="L20">INDEX(Information!$E$1039:$P$1272,
       MATCH(1, (Information!$C$1039:$C$1272='Zone subs &amp; sub-trans lines'!$C$4) *
                  (Information!$D$1039:$D$1272='Zone subs &amp; sub-trans lines'!$D20), 0),
       MATCH('Zone subs &amp; sub-trans lines'!L$14, Information!$E$1038:$P$1038, 0))</f>
        <v>42.719647528040305</v>
      </c>
      <c r="M20" s="136" cm="1">
        <f t="array" ref="M20">INDEX(Information!$E$1039:$P$1272,
       MATCH(1, (Information!$C$1039:$C$1272='Zone subs &amp; sub-trans lines'!$C$4) *
                  (Information!$D$1039:$D$1272='Zone subs &amp; sub-trans lines'!$D20), 0),
       MATCH('Zone subs &amp; sub-trans lines'!M$14, Information!$E$1038:$P$1038, 0))</f>
        <v>42.719647528040305</v>
      </c>
      <c r="N20" s="136" cm="1">
        <f t="array" ref="N20">INDEX(Information!$E$1039:$P$1272,
       MATCH(1, (Information!$C$1039:$C$1272='Zone subs &amp; sub-trans lines'!$C$4) *
                  (Information!$D$1039:$D$1272='Zone subs &amp; sub-trans lines'!$D20), 0),
       MATCH('Zone subs &amp; sub-trans lines'!N$14, Information!$E$1038:$P$1038, 0))</f>
        <v>42.719647528040305</v>
      </c>
      <c r="O20" s="136" cm="1">
        <f t="array" ref="O20">INDEX(Information!$E$1039:$P$1272,
       MATCH(1, (Information!$C$1039:$C$1272='Zone subs &amp; sub-trans lines'!$C$4) *
                  (Information!$D$1039:$D$1272='Zone subs &amp; sub-trans lines'!$D20), 0),
       MATCH('Zone subs &amp; sub-trans lines'!O$14, Information!$E$1038:$P$1038, 0))</f>
        <v>42.719647528040305</v>
      </c>
      <c r="P20" s="136" cm="1">
        <f t="array" ref="P20">INDEX(Information!$E$1039:$P$1272,
       MATCH(1, (Information!$C$1039:$C$1272='Zone subs &amp; sub-trans lines'!$C$4) *
                  (Information!$D$1039:$D$1272='Zone subs &amp; sub-trans lines'!$D20), 0),
       MATCH('Zone subs &amp; sub-trans lines'!P$14, Information!$E$1038:$P$1038, 0))</f>
        <v>42.719647528040305</v>
      </c>
    </row>
    <row r="21" spans="2:16" x14ac:dyDescent="0.25">
      <c r="B21" s="163"/>
      <c r="C21" s="6" t="s">
        <v>120</v>
      </c>
      <c r="D21" s="14" t="s">
        <v>217</v>
      </c>
      <c r="E21" s="136" cm="1">
        <f t="array" ref="E21">INDEX(Information!$E$1039:$P$1272,
       MATCH(1, (Information!$C$1039:$C$1272='Zone subs &amp; sub-trans lines'!$C$4) *
                  (Information!$D$1039:$D$1272='Zone subs &amp; sub-trans lines'!$D21), 0),
       MATCH('Zone subs &amp; sub-trans lines'!E$14, Information!$E$1038:$P$1038, 0))</f>
        <v>42.70535810887786</v>
      </c>
      <c r="F21" s="136" cm="1">
        <f t="array" ref="F21">INDEX(Information!$E$1039:$P$1272,
       MATCH(1, (Information!$C$1039:$C$1272='Zone subs &amp; sub-trans lines'!$C$4) *
                  (Information!$D$1039:$D$1272='Zone subs &amp; sub-trans lines'!$D21), 0),
       MATCH('Zone subs &amp; sub-trans lines'!F$14, Information!$E$1038:$P$1038, 0))</f>
        <v>42.70535810887786</v>
      </c>
      <c r="G21" s="136" cm="1">
        <f t="array" ref="G21">INDEX(Information!$E$1039:$P$1272,
       MATCH(1, (Information!$C$1039:$C$1272='Zone subs &amp; sub-trans lines'!$C$4) *
                  (Information!$D$1039:$D$1272='Zone subs &amp; sub-trans lines'!$D21), 0),
       MATCH('Zone subs &amp; sub-trans lines'!G$14, Information!$E$1038:$P$1038, 0))</f>
        <v>42.70535810887786</v>
      </c>
      <c r="H21" s="136" cm="1">
        <f t="array" ref="H21">INDEX(Information!$E$1039:$P$1272,
       MATCH(1, (Information!$C$1039:$C$1272='Zone subs &amp; sub-trans lines'!$C$4) *
                  (Information!$D$1039:$D$1272='Zone subs &amp; sub-trans lines'!$D21), 0),
       MATCH('Zone subs &amp; sub-trans lines'!H$14, Information!$E$1038:$P$1038, 0))</f>
        <v>42.70535810887786</v>
      </c>
      <c r="I21" s="136" cm="1">
        <f t="array" ref="I21">INDEX(Information!$E$1039:$P$1272,
       MATCH(1, (Information!$C$1039:$C$1272='Zone subs &amp; sub-trans lines'!$C$4) *
                  (Information!$D$1039:$D$1272='Zone subs &amp; sub-trans lines'!$D21), 0),
       MATCH('Zone subs &amp; sub-trans lines'!I$14, Information!$E$1038:$P$1038, 0))</f>
        <v>42.70535810887786</v>
      </c>
      <c r="J21" s="136" cm="1">
        <f t="array" ref="J21">INDEX(Information!$E$1039:$P$1272,
       MATCH(1, (Information!$C$1039:$C$1272='Zone subs &amp; sub-trans lines'!$C$4) *
                  (Information!$D$1039:$D$1272='Zone subs &amp; sub-trans lines'!$D21), 0),
       MATCH('Zone subs &amp; sub-trans lines'!J$14, Information!$E$1038:$P$1038, 0))</f>
        <v>42.70535810887786</v>
      </c>
      <c r="K21" s="136" cm="1">
        <f t="array" ref="K21">INDEX(Information!$E$1039:$P$1272,
       MATCH(1, (Information!$C$1039:$C$1272='Zone subs &amp; sub-trans lines'!$C$4) *
                  (Information!$D$1039:$D$1272='Zone subs &amp; sub-trans lines'!$D21), 0),
       MATCH('Zone subs &amp; sub-trans lines'!K$14, Information!$E$1038:$P$1038, 0))</f>
        <v>42.70535810887786</v>
      </c>
      <c r="L21" s="136" cm="1">
        <f t="array" ref="L21">INDEX(Information!$E$1039:$P$1272,
       MATCH(1, (Information!$C$1039:$C$1272='Zone subs &amp; sub-trans lines'!$C$4) *
                  (Information!$D$1039:$D$1272='Zone subs &amp; sub-trans lines'!$D21), 0),
       MATCH('Zone subs &amp; sub-trans lines'!L$14, Information!$E$1038:$P$1038, 0))</f>
        <v>42.70535810887786</v>
      </c>
      <c r="M21" s="136" cm="1">
        <f t="array" ref="M21">INDEX(Information!$E$1039:$P$1272,
       MATCH(1, (Information!$C$1039:$C$1272='Zone subs &amp; sub-trans lines'!$C$4) *
                  (Information!$D$1039:$D$1272='Zone subs &amp; sub-trans lines'!$D21), 0),
       MATCH('Zone subs &amp; sub-trans lines'!M$14, Information!$E$1038:$P$1038, 0))</f>
        <v>42.70535810887786</v>
      </c>
      <c r="N21" s="136" cm="1">
        <f t="array" ref="N21">INDEX(Information!$E$1039:$P$1272,
       MATCH(1, (Information!$C$1039:$C$1272='Zone subs &amp; sub-trans lines'!$C$4) *
                  (Information!$D$1039:$D$1272='Zone subs &amp; sub-trans lines'!$D21), 0),
       MATCH('Zone subs &amp; sub-trans lines'!N$14, Information!$E$1038:$P$1038, 0))</f>
        <v>42.70535810887786</v>
      </c>
      <c r="O21" s="136" cm="1">
        <f t="array" ref="O21">INDEX(Information!$E$1039:$P$1272,
       MATCH(1, (Information!$C$1039:$C$1272='Zone subs &amp; sub-trans lines'!$C$4) *
                  (Information!$D$1039:$D$1272='Zone subs &amp; sub-trans lines'!$D21), 0),
       MATCH('Zone subs &amp; sub-trans lines'!O$14, Information!$E$1038:$P$1038, 0))</f>
        <v>42.70535810887786</v>
      </c>
      <c r="P21" s="136" cm="1">
        <f t="array" ref="P21">INDEX(Information!$E$1039:$P$1272,
       MATCH(1, (Information!$C$1039:$C$1272='Zone subs &amp; sub-trans lines'!$C$4) *
                  (Information!$D$1039:$D$1272='Zone subs &amp; sub-trans lines'!$D21), 0),
       MATCH('Zone subs &amp; sub-trans lines'!P$14, Information!$E$1038:$P$1038, 0))</f>
        <v>42.70535810887786</v>
      </c>
    </row>
    <row r="22" spans="2:16" x14ac:dyDescent="0.25">
      <c r="B22" s="163"/>
      <c r="C22" s="6" t="s">
        <v>122</v>
      </c>
      <c r="D22" s="14" t="s">
        <v>218</v>
      </c>
      <c r="E22" s="136" cm="1">
        <f t="array" ref="E22">INDEX(Information!$E$1039:$P$1272,
       MATCH(1, (Information!$C$1039:$C$1272='Zone subs &amp; sub-trans lines'!$C$4) *
                  (Information!$D$1039:$D$1272='Zone subs &amp; sub-trans lines'!$D22), 0),
       MATCH('Zone subs &amp; sub-trans lines'!E$14, Information!$E$1038:$P$1038, 0))</f>
        <v>42.719647528040305</v>
      </c>
      <c r="F22" s="136" cm="1">
        <f t="array" ref="F22">INDEX(Information!$E$1039:$P$1272,
       MATCH(1, (Information!$C$1039:$C$1272='Zone subs &amp; sub-trans lines'!$C$4) *
                  (Information!$D$1039:$D$1272='Zone subs &amp; sub-trans lines'!$D22), 0),
       MATCH('Zone subs &amp; sub-trans lines'!F$14, Information!$E$1038:$P$1038, 0))</f>
        <v>42.719647528040305</v>
      </c>
      <c r="G22" s="136" cm="1">
        <f t="array" ref="G22">INDEX(Information!$E$1039:$P$1272,
       MATCH(1, (Information!$C$1039:$C$1272='Zone subs &amp; sub-trans lines'!$C$4) *
                  (Information!$D$1039:$D$1272='Zone subs &amp; sub-trans lines'!$D22), 0),
       MATCH('Zone subs &amp; sub-trans lines'!G$14, Information!$E$1038:$P$1038, 0))</f>
        <v>42.719647528040305</v>
      </c>
      <c r="H22" s="136" cm="1">
        <f t="array" ref="H22">INDEX(Information!$E$1039:$P$1272,
       MATCH(1, (Information!$C$1039:$C$1272='Zone subs &amp; sub-trans lines'!$C$4) *
                  (Information!$D$1039:$D$1272='Zone subs &amp; sub-trans lines'!$D22), 0),
       MATCH('Zone subs &amp; sub-trans lines'!H$14, Information!$E$1038:$P$1038, 0))</f>
        <v>42.719647528040305</v>
      </c>
      <c r="I22" s="136" cm="1">
        <f t="array" ref="I22">INDEX(Information!$E$1039:$P$1272,
       MATCH(1, (Information!$C$1039:$C$1272='Zone subs &amp; sub-trans lines'!$C$4) *
                  (Information!$D$1039:$D$1272='Zone subs &amp; sub-trans lines'!$D22), 0),
       MATCH('Zone subs &amp; sub-trans lines'!I$14, Information!$E$1038:$P$1038, 0))</f>
        <v>42.719647528040305</v>
      </c>
      <c r="J22" s="136" cm="1">
        <f t="array" ref="J22">INDEX(Information!$E$1039:$P$1272,
       MATCH(1, (Information!$C$1039:$C$1272='Zone subs &amp; sub-trans lines'!$C$4) *
                  (Information!$D$1039:$D$1272='Zone subs &amp; sub-trans lines'!$D22), 0),
       MATCH('Zone subs &amp; sub-trans lines'!J$14, Information!$E$1038:$P$1038, 0))</f>
        <v>42.719647528040305</v>
      </c>
      <c r="K22" s="136" cm="1">
        <f t="array" ref="K22">INDEX(Information!$E$1039:$P$1272,
       MATCH(1, (Information!$C$1039:$C$1272='Zone subs &amp; sub-trans lines'!$C$4) *
                  (Information!$D$1039:$D$1272='Zone subs &amp; sub-trans lines'!$D22), 0),
       MATCH('Zone subs &amp; sub-trans lines'!K$14, Information!$E$1038:$P$1038, 0))</f>
        <v>42.719647528040305</v>
      </c>
      <c r="L22" s="136" cm="1">
        <f t="array" ref="L22">INDEX(Information!$E$1039:$P$1272,
       MATCH(1, (Information!$C$1039:$C$1272='Zone subs &amp; sub-trans lines'!$C$4) *
                  (Information!$D$1039:$D$1272='Zone subs &amp; sub-trans lines'!$D22), 0),
       MATCH('Zone subs &amp; sub-trans lines'!L$14, Information!$E$1038:$P$1038, 0))</f>
        <v>42.719647528040305</v>
      </c>
      <c r="M22" s="136" cm="1">
        <f t="array" ref="M22">INDEX(Information!$E$1039:$P$1272,
       MATCH(1, (Information!$C$1039:$C$1272='Zone subs &amp; sub-trans lines'!$C$4) *
                  (Information!$D$1039:$D$1272='Zone subs &amp; sub-trans lines'!$D22), 0),
       MATCH('Zone subs &amp; sub-trans lines'!M$14, Information!$E$1038:$P$1038, 0))</f>
        <v>42.719647528040305</v>
      </c>
      <c r="N22" s="136" cm="1">
        <f t="array" ref="N22">INDEX(Information!$E$1039:$P$1272,
       MATCH(1, (Information!$C$1039:$C$1272='Zone subs &amp; sub-trans lines'!$C$4) *
                  (Information!$D$1039:$D$1272='Zone subs &amp; sub-trans lines'!$D22), 0),
       MATCH('Zone subs &amp; sub-trans lines'!N$14, Information!$E$1038:$P$1038, 0))</f>
        <v>42.719647528040305</v>
      </c>
      <c r="O22" s="136" cm="1">
        <f t="array" ref="O22">INDEX(Information!$E$1039:$P$1272,
       MATCH(1, (Information!$C$1039:$C$1272='Zone subs &amp; sub-trans lines'!$C$4) *
                  (Information!$D$1039:$D$1272='Zone subs &amp; sub-trans lines'!$D22), 0),
       MATCH('Zone subs &amp; sub-trans lines'!O$14, Information!$E$1038:$P$1038, 0))</f>
        <v>42.719647528040305</v>
      </c>
      <c r="P22" s="136" cm="1">
        <f t="array" ref="P22">INDEX(Information!$E$1039:$P$1272,
       MATCH(1, (Information!$C$1039:$C$1272='Zone subs &amp; sub-trans lines'!$C$4) *
                  (Information!$D$1039:$D$1272='Zone subs &amp; sub-trans lines'!$D22), 0),
       MATCH('Zone subs &amp; sub-trans lines'!P$14, Information!$E$1038:$P$1038, 0))</f>
        <v>42.719647528040305</v>
      </c>
    </row>
    <row r="23" spans="2:16" x14ac:dyDescent="0.25">
      <c r="B23" s="163"/>
      <c r="C23" s="6" t="s">
        <v>123</v>
      </c>
      <c r="D23" s="14" t="s">
        <v>219</v>
      </c>
      <c r="E23" s="136" cm="1">
        <f t="array" ref="E23">INDEX(Information!$E$1039:$P$1272,
       MATCH(1, (Information!$C$1039:$C$1272='Zone subs &amp; sub-trans lines'!$C$4) *
                  (Information!$D$1039:$D$1272='Zone subs &amp; sub-trans lines'!$D23), 0),
       MATCH('Zone subs &amp; sub-trans lines'!E$14, Information!$E$1038:$P$1038, 0))</f>
        <v>42.70535810887786</v>
      </c>
      <c r="F23" s="136" cm="1">
        <f t="array" ref="F23">INDEX(Information!$E$1039:$P$1272,
       MATCH(1, (Information!$C$1039:$C$1272='Zone subs &amp; sub-trans lines'!$C$4) *
                  (Information!$D$1039:$D$1272='Zone subs &amp; sub-trans lines'!$D23), 0),
       MATCH('Zone subs &amp; sub-trans lines'!F$14, Information!$E$1038:$P$1038, 0))</f>
        <v>42.70535810887786</v>
      </c>
      <c r="G23" s="136" cm="1">
        <f t="array" ref="G23">INDEX(Information!$E$1039:$P$1272,
       MATCH(1, (Information!$C$1039:$C$1272='Zone subs &amp; sub-trans lines'!$C$4) *
                  (Information!$D$1039:$D$1272='Zone subs &amp; sub-trans lines'!$D23), 0),
       MATCH('Zone subs &amp; sub-trans lines'!G$14, Information!$E$1038:$P$1038, 0))</f>
        <v>42.70535810887786</v>
      </c>
      <c r="H23" s="136" cm="1">
        <f t="array" ref="H23">INDEX(Information!$E$1039:$P$1272,
       MATCH(1, (Information!$C$1039:$C$1272='Zone subs &amp; sub-trans lines'!$C$4) *
                  (Information!$D$1039:$D$1272='Zone subs &amp; sub-trans lines'!$D23), 0),
       MATCH('Zone subs &amp; sub-trans lines'!H$14, Information!$E$1038:$P$1038, 0))</f>
        <v>42.70535810887786</v>
      </c>
      <c r="I23" s="136" cm="1">
        <f t="array" ref="I23">INDEX(Information!$E$1039:$P$1272,
       MATCH(1, (Information!$C$1039:$C$1272='Zone subs &amp; sub-trans lines'!$C$4) *
                  (Information!$D$1039:$D$1272='Zone subs &amp; sub-trans lines'!$D23), 0),
       MATCH('Zone subs &amp; sub-trans lines'!I$14, Information!$E$1038:$P$1038, 0))</f>
        <v>42.70535810887786</v>
      </c>
      <c r="J23" s="136" cm="1">
        <f t="array" ref="J23">INDEX(Information!$E$1039:$P$1272,
       MATCH(1, (Information!$C$1039:$C$1272='Zone subs &amp; sub-trans lines'!$C$4) *
                  (Information!$D$1039:$D$1272='Zone subs &amp; sub-trans lines'!$D23), 0),
       MATCH('Zone subs &amp; sub-trans lines'!J$14, Information!$E$1038:$P$1038, 0))</f>
        <v>42.70535810887786</v>
      </c>
      <c r="K23" s="136" cm="1">
        <f t="array" ref="K23">INDEX(Information!$E$1039:$P$1272,
       MATCH(1, (Information!$C$1039:$C$1272='Zone subs &amp; sub-trans lines'!$C$4) *
                  (Information!$D$1039:$D$1272='Zone subs &amp; sub-trans lines'!$D23), 0),
       MATCH('Zone subs &amp; sub-trans lines'!K$14, Information!$E$1038:$P$1038, 0))</f>
        <v>42.70535810887786</v>
      </c>
      <c r="L23" s="136" cm="1">
        <f t="array" ref="L23">INDEX(Information!$E$1039:$P$1272,
       MATCH(1, (Information!$C$1039:$C$1272='Zone subs &amp; sub-trans lines'!$C$4) *
                  (Information!$D$1039:$D$1272='Zone subs &amp; sub-trans lines'!$D23), 0),
       MATCH('Zone subs &amp; sub-trans lines'!L$14, Information!$E$1038:$P$1038, 0))</f>
        <v>42.70535810887786</v>
      </c>
      <c r="M23" s="136" cm="1">
        <f t="array" ref="M23">INDEX(Information!$E$1039:$P$1272,
       MATCH(1, (Information!$C$1039:$C$1272='Zone subs &amp; sub-trans lines'!$C$4) *
                  (Information!$D$1039:$D$1272='Zone subs &amp; sub-trans lines'!$D23), 0),
       MATCH('Zone subs &amp; sub-trans lines'!M$14, Information!$E$1038:$P$1038, 0))</f>
        <v>42.70535810887786</v>
      </c>
      <c r="N23" s="136" cm="1">
        <f t="array" ref="N23">INDEX(Information!$E$1039:$P$1272,
       MATCH(1, (Information!$C$1039:$C$1272='Zone subs &amp; sub-trans lines'!$C$4) *
                  (Information!$D$1039:$D$1272='Zone subs &amp; sub-trans lines'!$D23), 0),
       MATCH('Zone subs &amp; sub-trans lines'!N$14, Information!$E$1038:$P$1038, 0))</f>
        <v>42.70535810887786</v>
      </c>
      <c r="O23" s="136" cm="1">
        <f t="array" ref="O23">INDEX(Information!$E$1039:$P$1272,
       MATCH(1, (Information!$C$1039:$C$1272='Zone subs &amp; sub-trans lines'!$C$4) *
                  (Information!$D$1039:$D$1272='Zone subs &amp; sub-trans lines'!$D23), 0),
       MATCH('Zone subs &amp; sub-trans lines'!O$14, Information!$E$1038:$P$1038, 0))</f>
        <v>42.70535810887786</v>
      </c>
      <c r="P23" s="136" cm="1">
        <f t="array" ref="P23">INDEX(Information!$E$1039:$P$1272,
       MATCH(1, (Information!$C$1039:$C$1272='Zone subs &amp; sub-trans lines'!$C$4) *
                  (Information!$D$1039:$D$1272='Zone subs &amp; sub-trans lines'!$D23), 0),
       MATCH('Zone subs &amp; sub-trans lines'!P$14, Information!$E$1038:$P$1038, 0))</f>
        <v>42.70535810887786</v>
      </c>
    </row>
    <row r="24" spans="2:16" ht="1.1499999999999999" customHeight="1" x14ac:dyDescent="0.25">
      <c r="B24" s="26"/>
      <c r="C24" s="16"/>
      <c r="D24" s="14" t="str">
        <f t="shared" ref="D24" si="1">CONCATENATE($B$20,C24)</f>
        <v>Sub-transmission line capacity (MVA)</v>
      </c>
      <c r="E24" s="136" t="e" cm="1">
        <f t="array" ref="E24">INDEX(Information!$E$1039:$P$1272,
       MATCH(1, (Information!$C$1039:$C$1272='Zone subs &amp; sub-trans lines'!$C$4) *
                  (Information!$D$1039:$D$1272='Zone subs &amp; sub-trans lines'!$D24), 0),
       MATCH('Zone subs &amp; sub-trans lines'!E$14, Information!$E$1038:$P$1038, 0))</f>
        <v>#N/A</v>
      </c>
      <c r="F24" s="136" t="e" cm="1">
        <f t="array" ref="F24">INDEX(Information!$E$1039:$P$1272,
       MATCH(1, (Information!$C$1039:$C$1272='Zone subs &amp; sub-trans lines'!$C$4) *
                  (Information!$D$1039:$D$1272='Zone subs &amp; sub-trans lines'!$D24), 0),
       MATCH('Zone subs &amp; sub-trans lines'!F$14, Information!$E$1038:$P$1038, 0))</f>
        <v>#N/A</v>
      </c>
      <c r="G24" s="136" t="e" cm="1">
        <f t="array" ref="G24">INDEX(Information!$E$1039:$P$1272,
       MATCH(1, (Information!$C$1039:$C$1272='Zone subs &amp; sub-trans lines'!$C$4) *
                  (Information!$D$1039:$D$1272='Zone subs &amp; sub-trans lines'!$D24), 0),
       MATCH('Zone subs &amp; sub-trans lines'!G$14, Information!$E$1038:$P$1038, 0))</f>
        <v>#N/A</v>
      </c>
      <c r="H24" s="136" t="e" cm="1">
        <f t="array" ref="H24">INDEX(Information!$E$1039:$P$1272,
       MATCH(1, (Information!$C$1039:$C$1272='Zone subs &amp; sub-trans lines'!$C$4) *
                  (Information!$D$1039:$D$1272='Zone subs &amp; sub-trans lines'!$D24), 0),
       MATCH('Zone subs &amp; sub-trans lines'!H$14, Information!$E$1038:$P$1038, 0))</f>
        <v>#N/A</v>
      </c>
      <c r="I24" s="136" t="e" cm="1">
        <f t="array" ref="I24">INDEX(Information!$E$1039:$P$1272,
       MATCH(1, (Information!$C$1039:$C$1272='Zone subs &amp; sub-trans lines'!$C$4) *
                  (Information!$D$1039:$D$1272='Zone subs &amp; sub-trans lines'!$D24), 0),
       MATCH('Zone subs &amp; sub-trans lines'!I$14, Information!$E$1038:$P$1038, 0))</f>
        <v>#N/A</v>
      </c>
      <c r="J24" s="136" t="e" cm="1">
        <f t="array" ref="J24">INDEX(Information!$E$1039:$P$1272,
       MATCH(1, (Information!$C$1039:$C$1272='Zone subs &amp; sub-trans lines'!$C$4) *
                  (Information!$D$1039:$D$1272='Zone subs &amp; sub-trans lines'!$D24), 0),
       MATCH('Zone subs &amp; sub-trans lines'!J$14, Information!$E$1038:$P$1038, 0))</f>
        <v>#N/A</v>
      </c>
      <c r="K24" s="136" t="e" cm="1">
        <f t="array" ref="K24">INDEX(Information!$E$1039:$P$1272,
       MATCH(1, (Information!$C$1039:$C$1272='Zone subs &amp; sub-trans lines'!$C$4) *
                  (Information!$D$1039:$D$1272='Zone subs &amp; sub-trans lines'!$D24), 0),
       MATCH('Zone subs &amp; sub-trans lines'!K$14, Information!$E$1038:$P$1038, 0))</f>
        <v>#N/A</v>
      </c>
      <c r="L24" s="136" t="e" cm="1">
        <f t="array" ref="L24">INDEX(Information!$E$1039:$P$1272,
       MATCH(1, (Information!$C$1039:$C$1272='Zone subs &amp; sub-trans lines'!$C$4) *
                  (Information!$D$1039:$D$1272='Zone subs &amp; sub-trans lines'!$D24), 0),
       MATCH('Zone subs &amp; sub-trans lines'!L$14, Information!$E$1038:$P$1038, 0))</f>
        <v>#N/A</v>
      </c>
      <c r="M24" s="136" t="e" cm="1">
        <f t="array" ref="M24">INDEX(Information!$E$1039:$P$1272,
       MATCH(1, (Information!$C$1039:$C$1272='Zone subs &amp; sub-trans lines'!$C$4) *
                  (Information!$D$1039:$D$1272='Zone subs &amp; sub-trans lines'!$D24), 0),
       MATCH('Zone subs &amp; sub-trans lines'!M$14, Information!$E$1038:$P$1038, 0))</f>
        <v>#N/A</v>
      </c>
      <c r="N24" s="136" t="e" cm="1">
        <f t="array" ref="N24">INDEX(Information!$E$1039:$P$1272,
       MATCH(1, (Information!$C$1039:$C$1272='Zone subs &amp; sub-trans lines'!$C$4) *
                  (Information!$D$1039:$D$1272='Zone subs &amp; sub-trans lines'!$D24), 0),
       MATCH('Zone subs &amp; sub-trans lines'!N$14, Information!$E$1038:$P$1038, 0))</f>
        <v>#N/A</v>
      </c>
      <c r="O24" s="136" t="e" cm="1">
        <f t="array" ref="O24">INDEX(Information!$E$1039:$P$1272,
       MATCH(1, (Information!$C$1039:$C$1272='Zone subs &amp; sub-trans lines'!$C$4) *
                  (Information!$D$1039:$D$1272='Zone subs &amp; sub-trans lines'!$D24), 0),
       MATCH('Zone subs &amp; sub-trans lines'!O$14, Information!$E$1038:$P$1038, 0))</f>
        <v>#N/A</v>
      </c>
      <c r="P24" s="136" t="e" cm="1">
        <f t="array" ref="P24">INDEX(Information!$E$1039:$P$1272,
       MATCH(1, (Information!$C$1039:$C$1272='Zone subs &amp; sub-trans lines'!$C$4) *
                  (Information!$D$1039:$D$1272='Zone subs &amp; sub-trans lines'!$D24), 0),
       MATCH('Zone subs &amp; sub-trans lines'!P$14, Information!$E$1038:$P$1038, 0))</f>
        <v>#N/A</v>
      </c>
    </row>
    <row r="25" spans="2:16" x14ac:dyDescent="0.25">
      <c r="B25" s="17" t="s">
        <v>128</v>
      </c>
      <c r="C25" s="6" t="s">
        <v>101</v>
      </c>
      <c r="D25" s="5" t="s">
        <v>220</v>
      </c>
      <c r="E25" s="136">
        <f>(INDEX('Maximum Demand Forecast'!U$52:U$64,MATCH('Zone subs &amp; sub-trans lines'!$C$4,'Maximum Demand Forecast'!$T$52:$T$64,0)))/E26</f>
        <v>29.179457871990738</v>
      </c>
      <c r="F25" s="136">
        <f>(INDEX('Maximum Demand Forecast'!V$52:V$64,MATCH('Zone subs &amp; sub-trans lines'!$C$4,'Maximum Demand Forecast'!$T$52:$T$64,0)))/F26</f>
        <v>28.096664686023203</v>
      </c>
      <c r="G25" s="136">
        <f>(INDEX('Maximum Demand Forecast'!W$52:W$64,MATCH('Zone subs &amp; sub-trans lines'!$C$4,'Maximum Demand Forecast'!$T$52:$T$64,0)))/G26</f>
        <v>27.127475076355566</v>
      </c>
      <c r="H25" s="136">
        <f>(INDEX('Maximum Demand Forecast'!X$52:X$64,MATCH('Zone subs &amp; sub-trans lines'!$C$4,'Maximum Demand Forecast'!$T$52:$T$64,0)))/H26</f>
        <v>27.344950767454996</v>
      </c>
      <c r="I25" s="136">
        <f>(INDEX('Maximum Demand Forecast'!Y$52:Y$64,MATCH('Zone subs &amp; sub-trans lines'!$C$4,'Maximum Demand Forecast'!$T$52:$T$64,0)))/I26</f>
        <v>28.51969966957823</v>
      </c>
      <c r="J25" s="136">
        <f>(INDEX('Maximum Demand Forecast'!Z$52:Z$64,MATCH('Zone subs &amp; sub-trans lines'!$C$4,'Maximum Demand Forecast'!$T$52:$T$64,0)))/J26</f>
        <v>28.918151011353203</v>
      </c>
      <c r="K25" s="136">
        <f>(INDEX('Maximum Demand Forecast'!AA$52:AA$64,MATCH('Zone subs &amp; sub-trans lines'!$C$4,'Maximum Demand Forecast'!$T$52:$T$64,0)))/K26</f>
        <v>28.960803924979423</v>
      </c>
      <c r="L25" s="136">
        <f>(INDEX('Maximum Demand Forecast'!AB$52:AB$64,MATCH('Zone subs &amp; sub-trans lines'!$C$4,'Maximum Demand Forecast'!$T$52:$T$64,0)))/L26</f>
        <v>29.090245758256383</v>
      </c>
      <c r="M25" s="136">
        <f>(INDEX('Maximum Demand Forecast'!AC$52:AC$64,MATCH('Zone subs &amp; sub-trans lines'!$C$4,'Maximum Demand Forecast'!$T$52:$T$64,0)))/M26</f>
        <v>29.475558637660541</v>
      </c>
      <c r="N25" s="136">
        <f>(INDEX('Maximum Demand Forecast'!AD$52:AD$64,MATCH('Zone subs &amp; sub-trans lines'!$C$4,'Maximum Demand Forecast'!$T$52:$T$64,0)))/N26</f>
        <v>30.692573726190282</v>
      </c>
      <c r="O25" s="136">
        <f>(INDEX('Maximum Demand Forecast'!AE$52:AE$64,MATCH('Zone subs &amp; sub-trans lines'!$C$4,'Maximum Demand Forecast'!$T$52:$T$64,0)))/O26</f>
        <v>31.686404804580917</v>
      </c>
      <c r="P25" s="136">
        <f>(INDEX('Maximum Demand Forecast'!AF$52:AF$64,MATCH('Zone subs &amp; sub-trans lines'!$C$4,'Maximum Demand Forecast'!$T$52:$T$64,0)))/P26</f>
        <v>32.347370696857631</v>
      </c>
    </row>
    <row r="26" spans="2:16" x14ac:dyDescent="0.25">
      <c r="B26" s="19" t="str">
        <f>"("&amp;J6&amp;")"</f>
        <v>(Winter)</v>
      </c>
      <c r="C26" s="6" t="s">
        <v>103</v>
      </c>
      <c r="D26" s="5" t="s">
        <v>221</v>
      </c>
      <c r="E26" s="136">
        <f>INDEX('Maximum Demand Forecast'!$AG$52:$AG$64,MATCH('Zone subs &amp; sub-trans lines'!$C$4,'Maximum Demand Forecast'!$T$52:$T$64,0))</f>
        <v>0.98397397105844397</v>
      </c>
      <c r="F26" s="136">
        <f>INDEX('Maximum Demand Forecast'!$AG$52:$AG$64,MATCH('Zone subs &amp; sub-trans lines'!$C$4,'Maximum Demand Forecast'!$T$52:$T$64,0))</f>
        <v>0.98397397105844397</v>
      </c>
      <c r="G26" s="136">
        <f>INDEX('Maximum Demand Forecast'!$AG$52:$AG$64,MATCH('Zone subs &amp; sub-trans lines'!$C$4,'Maximum Demand Forecast'!$T$52:$T$64,0))</f>
        <v>0.98397397105844397</v>
      </c>
      <c r="H26" s="136">
        <f>INDEX('Maximum Demand Forecast'!$AG$52:$AG$64,MATCH('Zone subs &amp; sub-trans lines'!$C$4,'Maximum Demand Forecast'!$T$52:$T$64,0))</f>
        <v>0.98397397105844397</v>
      </c>
      <c r="I26" s="136">
        <f>INDEX('Maximum Demand Forecast'!$AG$52:$AG$64,MATCH('Zone subs &amp; sub-trans lines'!$C$4,'Maximum Demand Forecast'!$T$52:$T$64,0))</f>
        <v>0.98397397105844397</v>
      </c>
      <c r="J26" s="136">
        <f>INDEX('Maximum Demand Forecast'!$AG$52:$AG$64,MATCH('Zone subs &amp; sub-trans lines'!$C$4,'Maximum Demand Forecast'!$T$52:$T$64,0))</f>
        <v>0.98397397105844397</v>
      </c>
      <c r="K26" s="136">
        <f>INDEX('Maximum Demand Forecast'!$AG$52:$AG$64,MATCH('Zone subs &amp; sub-trans lines'!$C$4,'Maximum Demand Forecast'!$T$52:$T$64,0))</f>
        <v>0.98397397105844397</v>
      </c>
      <c r="L26" s="136">
        <f>INDEX('Maximum Demand Forecast'!$AG$52:$AG$64,MATCH('Zone subs &amp; sub-trans lines'!$C$4,'Maximum Demand Forecast'!$T$52:$T$64,0))</f>
        <v>0.98397397105844397</v>
      </c>
      <c r="M26" s="136">
        <f>INDEX('Maximum Demand Forecast'!$AG$52:$AG$64,MATCH('Zone subs &amp; sub-trans lines'!$C$4,'Maximum Demand Forecast'!$T$52:$T$64,0))</f>
        <v>0.98397397105844397</v>
      </c>
      <c r="N26" s="136">
        <f>INDEX('Maximum Demand Forecast'!$AG$52:$AG$64,MATCH('Zone subs &amp; sub-trans lines'!$C$4,'Maximum Demand Forecast'!$T$52:$T$64,0))</f>
        <v>0.98397397105844397</v>
      </c>
      <c r="O26" s="136">
        <f>INDEX('Maximum Demand Forecast'!$AG$52:$AG$64,MATCH('Zone subs &amp; sub-trans lines'!$C$4,'Maximum Demand Forecast'!$T$52:$T$64,0))</f>
        <v>0.98397397105844397</v>
      </c>
      <c r="P26" s="136">
        <f>INDEX('Maximum Demand Forecast'!$AG$52:$AG$64,MATCH('Zone subs &amp; sub-trans lines'!$C$4,'Maximum Demand Forecast'!$T$52:$T$64,0))</f>
        <v>0.98397397105844397</v>
      </c>
    </row>
    <row r="27" spans="2:16" ht="1.1499999999999999" customHeight="1" x14ac:dyDescent="0.25">
      <c r="B27" s="26"/>
      <c r="C27" s="16"/>
      <c r="D27" s="22"/>
      <c r="E27" s="136" t="e" cm="1">
        <f t="array" ref="E27">INDEX(Information!$E$1039:$P$1272,
       MATCH(1, (Information!$C$1039:$C$1272='Zone subs &amp; sub-trans lines'!$C$4) *
                  (Information!$D$1039:$D$1272='Zone subs &amp; sub-trans lines'!$D27), 0),
       MATCH('Zone subs &amp; sub-trans lines'!E$14, Information!$E$1038:$P$1038, 0))</f>
        <v>#N/A</v>
      </c>
      <c r="F27" s="136" t="e" cm="1">
        <f t="array" ref="F27">INDEX(Information!$E$1039:$P$1272,
       MATCH(1, (Information!$C$1039:$C$1272='Zone subs &amp; sub-trans lines'!$C$4) *
                  (Information!$D$1039:$D$1272='Zone subs &amp; sub-trans lines'!$D27), 0),
       MATCH('Zone subs &amp; sub-trans lines'!F$14, Information!$E$1038:$P$1038, 0))</f>
        <v>#N/A</v>
      </c>
      <c r="G27" s="136" t="e" cm="1">
        <f t="array" ref="G27">INDEX(Information!$E$1039:$P$1272,
       MATCH(1, (Information!$C$1039:$C$1272='Zone subs &amp; sub-trans lines'!$C$4) *
                  (Information!$D$1039:$D$1272='Zone subs &amp; sub-trans lines'!$D27), 0),
       MATCH('Zone subs &amp; sub-trans lines'!G$14, Information!$E$1038:$P$1038, 0))</f>
        <v>#N/A</v>
      </c>
      <c r="H27" s="136" t="e" cm="1">
        <f t="array" ref="H27">INDEX(Information!$E$1039:$P$1272,
       MATCH(1, (Information!$C$1039:$C$1272='Zone subs &amp; sub-trans lines'!$C$4) *
                  (Information!$D$1039:$D$1272='Zone subs &amp; sub-trans lines'!$D27), 0),
       MATCH('Zone subs &amp; sub-trans lines'!H$14, Information!$E$1038:$P$1038, 0))</f>
        <v>#N/A</v>
      </c>
      <c r="I27" s="136" t="e" cm="1">
        <f t="array" ref="I27">INDEX(Information!$E$1039:$P$1272,
       MATCH(1, (Information!$C$1039:$C$1272='Zone subs &amp; sub-trans lines'!$C$4) *
                  (Information!$D$1039:$D$1272='Zone subs &amp; sub-trans lines'!$D27), 0),
       MATCH('Zone subs &amp; sub-trans lines'!I$14, Information!$E$1038:$P$1038, 0))</f>
        <v>#N/A</v>
      </c>
      <c r="J27" s="136" t="e" cm="1">
        <f t="array" ref="J27">INDEX(Information!$E$1039:$P$1272,
       MATCH(1, (Information!$C$1039:$C$1272='Zone subs &amp; sub-trans lines'!$C$4) *
                  (Information!$D$1039:$D$1272='Zone subs &amp; sub-trans lines'!$D27), 0),
       MATCH('Zone subs &amp; sub-trans lines'!J$14, Information!$E$1038:$P$1038, 0))</f>
        <v>#N/A</v>
      </c>
      <c r="K27" s="136" t="e" cm="1">
        <f t="array" ref="K27">INDEX(Information!$E$1039:$P$1272,
       MATCH(1, (Information!$C$1039:$C$1272='Zone subs &amp; sub-trans lines'!$C$4) *
                  (Information!$D$1039:$D$1272='Zone subs &amp; sub-trans lines'!$D27), 0),
       MATCH('Zone subs &amp; sub-trans lines'!K$14, Information!$E$1038:$P$1038, 0))</f>
        <v>#N/A</v>
      </c>
      <c r="L27" s="136" t="e" cm="1">
        <f t="array" ref="L27">INDEX(Information!$E$1039:$P$1272,
       MATCH(1, (Information!$C$1039:$C$1272='Zone subs &amp; sub-trans lines'!$C$4) *
                  (Information!$D$1039:$D$1272='Zone subs &amp; sub-trans lines'!$D27), 0),
       MATCH('Zone subs &amp; sub-trans lines'!L$14, Information!$E$1038:$P$1038, 0))</f>
        <v>#N/A</v>
      </c>
      <c r="M27" s="136" t="e" cm="1">
        <f t="array" ref="M27">INDEX(Information!$E$1039:$P$1272,
       MATCH(1, (Information!$C$1039:$C$1272='Zone subs &amp; sub-trans lines'!$C$4) *
                  (Information!$D$1039:$D$1272='Zone subs &amp; sub-trans lines'!$D27), 0),
       MATCH('Zone subs &amp; sub-trans lines'!M$14, Information!$E$1038:$P$1038, 0))</f>
        <v>#N/A</v>
      </c>
      <c r="N27" s="136" t="e" cm="1">
        <f t="array" ref="N27">INDEX(Information!$E$1039:$P$1272,
       MATCH(1, (Information!$C$1039:$C$1272='Zone subs &amp; sub-trans lines'!$C$4) *
                  (Information!$D$1039:$D$1272='Zone subs &amp; sub-trans lines'!$D27), 0),
       MATCH('Zone subs &amp; sub-trans lines'!N$14, Information!$E$1038:$P$1038, 0))</f>
        <v>#N/A</v>
      </c>
      <c r="O27" s="136" t="e" cm="1">
        <f t="array" ref="O27">INDEX(Information!$E$1039:$P$1272,
       MATCH(1, (Information!$C$1039:$C$1272='Zone subs &amp; sub-trans lines'!$C$4) *
                  (Information!$D$1039:$D$1272='Zone subs &amp; sub-trans lines'!$D27), 0),
       MATCH('Zone subs &amp; sub-trans lines'!O$14, Information!$E$1038:$P$1038, 0))</f>
        <v>#N/A</v>
      </c>
      <c r="P27" s="136" t="e" cm="1">
        <f t="array" ref="P27">INDEX(Information!$E$1039:$P$1272,
       MATCH(1, (Information!$C$1039:$C$1272='Zone subs &amp; sub-trans lines'!$C$4) *
                  (Information!$D$1039:$D$1272='Zone subs &amp; sub-trans lines'!$D27), 0),
       MATCH('Zone subs &amp; sub-trans lines'!P$14, Information!$E$1038:$P$1038, 0))</f>
        <v>#N/A</v>
      </c>
    </row>
    <row r="28" spans="2:16" x14ac:dyDescent="0.25">
      <c r="B28" s="23" t="s">
        <v>128</v>
      </c>
      <c r="C28" s="6" t="s">
        <v>101</v>
      </c>
      <c r="D28" s="5" t="s">
        <v>222</v>
      </c>
      <c r="E28" s="136">
        <f>(INDEX('Maximum Demand Forecast'!E$52:E$64,MATCH('Zone subs &amp; sub-trans lines'!$C$4,'Maximum Demand Forecast'!$D$52:$D$64,0)))/E29</f>
        <v>24.326672442481261</v>
      </c>
      <c r="F28" s="136">
        <f>(INDEX('Maximum Demand Forecast'!F$52:F$64,MATCH('Zone subs &amp; sub-trans lines'!$C$4,'Maximum Demand Forecast'!$D$52:$D$64,0)))/F29</f>
        <v>25.797519154528008</v>
      </c>
      <c r="G28" s="136">
        <f>(INDEX('Maximum Demand Forecast'!G$52:G$64,MATCH('Zone subs &amp; sub-trans lines'!$C$4,'Maximum Demand Forecast'!$D$52:$D$64,0)))/G29</f>
        <v>26.52780198199547</v>
      </c>
      <c r="H28" s="136">
        <f>(INDEX('Maximum Demand Forecast'!H$52:H$64,MATCH('Zone subs &amp; sub-trans lines'!$C$4,'Maximum Demand Forecast'!$D$52:$D$64,0)))/H29</f>
        <v>26.446265949455778</v>
      </c>
      <c r="I28" s="136">
        <f>(INDEX('Maximum Demand Forecast'!I$52:I$64,MATCH('Zone subs &amp; sub-trans lines'!$C$4,'Maximum Demand Forecast'!$D$52:$D$64,0)))/I29</f>
        <v>27.729712209125676</v>
      </c>
      <c r="J28" s="136">
        <f>(INDEX('Maximum Demand Forecast'!J$52:J$64,MATCH('Zone subs &amp; sub-trans lines'!$C$4,'Maximum Demand Forecast'!$D$52:$D$64,0)))/J29</f>
        <v>27.831970763104547</v>
      </c>
      <c r="K28" s="136">
        <f>(INDEX('Maximum Demand Forecast'!K$52:K$64,MATCH('Zone subs &amp; sub-trans lines'!$C$4,'Maximum Demand Forecast'!$D$52:$D$64,0)))/K29</f>
        <v>27.850575668738504</v>
      </c>
      <c r="L28" s="136">
        <f>(INDEX('Maximum Demand Forecast'!L$52:L$64,MATCH('Zone subs &amp; sub-trans lines'!$C$4,'Maximum Demand Forecast'!$D$52:$D$64,0)))/L29</f>
        <v>27.796695443359045</v>
      </c>
      <c r="M28" s="136">
        <f>(INDEX('Maximum Demand Forecast'!M$52:M$64,MATCH('Zone subs &amp; sub-trans lines'!$C$4,'Maximum Demand Forecast'!$D$52:$D$64,0)))/M29</f>
        <v>28.429740917026368</v>
      </c>
      <c r="N28" s="136">
        <f>(INDEX('Maximum Demand Forecast'!N$52:N$64,MATCH('Zone subs &amp; sub-trans lines'!$C$4,'Maximum Demand Forecast'!$D$52:$D$64,0)))/N29</f>
        <v>30.142633748533527</v>
      </c>
      <c r="O28" s="136">
        <f>(INDEX('Maximum Demand Forecast'!O$52:O$64,MATCH('Zone subs &amp; sub-trans lines'!$C$4,'Maximum Demand Forecast'!$D$52:$D$64,0)))/O29</f>
        <v>31.661490070423426</v>
      </c>
      <c r="P28" s="136">
        <f>(INDEX('Maximum Demand Forecast'!P$52:P$64,MATCH('Zone subs &amp; sub-trans lines'!$C$4,'Maximum Demand Forecast'!$D$52:$D$64,0)))/P29</f>
        <v>32.480046540260389</v>
      </c>
    </row>
    <row r="29" spans="2:16" x14ac:dyDescent="0.25">
      <c r="B29" s="39" t="str">
        <f>"("&amp;IF(J6="Winter","Summer","Winter")&amp;")"</f>
        <v>(Summer)</v>
      </c>
      <c r="C29" s="6" t="s">
        <v>103</v>
      </c>
      <c r="D29" s="5" t="s">
        <v>223</v>
      </c>
      <c r="E29" s="136">
        <f>INDEX('Maximum Demand Forecast'!$Q$52:$Q$64,MATCH('Zone subs &amp; sub-trans lines'!$C$4,'Maximum Demand Forecast'!$D$52:$D$64,0))</f>
        <v>0.97088202977858196</v>
      </c>
      <c r="F29" s="136">
        <f>INDEX('Maximum Demand Forecast'!$Q$52:$Q$64,MATCH('Zone subs &amp; sub-trans lines'!$C$4,'Maximum Demand Forecast'!$D$52:$D$64,0))</f>
        <v>0.97088202977858196</v>
      </c>
      <c r="G29" s="136">
        <f>INDEX('Maximum Demand Forecast'!$Q$52:$Q$64,MATCH('Zone subs &amp; sub-trans lines'!$C$4,'Maximum Demand Forecast'!$D$52:$D$64,0))</f>
        <v>0.97088202977858196</v>
      </c>
      <c r="H29" s="136">
        <f>INDEX('Maximum Demand Forecast'!$Q$52:$Q$64,MATCH('Zone subs &amp; sub-trans lines'!$C$4,'Maximum Demand Forecast'!$D$52:$D$64,0))</f>
        <v>0.97088202977858196</v>
      </c>
      <c r="I29" s="136">
        <f>INDEX('Maximum Demand Forecast'!$Q$52:$Q$64,MATCH('Zone subs &amp; sub-trans lines'!$C$4,'Maximum Demand Forecast'!$D$52:$D$64,0))</f>
        <v>0.97088202977858196</v>
      </c>
      <c r="J29" s="136">
        <f>INDEX('Maximum Demand Forecast'!$Q$52:$Q$64,MATCH('Zone subs &amp; sub-trans lines'!$C$4,'Maximum Demand Forecast'!$D$52:$D$64,0))</f>
        <v>0.97088202977858196</v>
      </c>
      <c r="K29" s="136">
        <f>INDEX('Maximum Demand Forecast'!$Q$52:$Q$64,MATCH('Zone subs &amp; sub-trans lines'!$C$4,'Maximum Demand Forecast'!$D$52:$D$64,0))</f>
        <v>0.97088202977858196</v>
      </c>
      <c r="L29" s="136">
        <f>INDEX('Maximum Demand Forecast'!$Q$52:$Q$64,MATCH('Zone subs &amp; sub-trans lines'!$C$4,'Maximum Demand Forecast'!$D$52:$D$64,0))</f>
        <v>0.97088202977858196</v>
      </c>
      <c r="M29" s="136">
        <f>INDEX('Maximum Demand Forecast'!$Q$52:$Q$64,MATCH('Zone subs &amp; sub-trans lines'!$C$4,'Maximum Demand Forecast'!$D$52:$D$64,0))</f>
        <v>0.97088202977858196</v>
      </c>
      <c r="N29" s="136">
        <f>INDEX('Maximum Demand Forecast'!$Q$52:$Q$64,MATCH('Zone subs &amp; sub-trans lines'!$C$4,'Maximum Demand Forecast'!$D$52:$D$64,0))</f>
        <v>0.97088202977858196</v>
      </c>
      <c r="O29" s="136">
        <f>INDEX('Maximum Demand Forecast'!$Q$52:$Q$64,MATCH('Zone subs &amp; sub-trans lines'!$C$4,'Maximum Demand Forecast'!$D$52:$D$64,0))</f>
        <v>0.97088202977858196</v>
      </c>
      <c r="P29" s="136">
        <f>INDEX('Maximum Demand Forecast'!$Q$52:$Q$64,MATCH('Zone subs &amp; sub-trans lines'!$C$4,'Maximum Demand Forecast'!$D$52:$D$64,0))</f>
        <v>0.97088202977858196</v>
      </c>
    </row>
    <row r="30" spans="2:16" ht="1.1499999999999999" customHeight="1" x14ac:dyDescent="0.25">
      <c r="B30" s="26"/>
      <c r="C30" s="16"/>
      <c r="D30" s="22"/>
      <c r="E30" s="136" t="e" cm="1">
        <f t="array" ref="E30">INDEX(Information!$E$1039:$P$1272,
       MATCH(1, (Information!$C$1039:$C$1272='Zone subs &amp; sub-trans lines'!$C$4) *
                  (Information!$D$1039:$D$1272='Zone subs &amp; sub-trans lines'!$D30), 0),
       MATCH('Zone subs &amp; sub-trans lines'!E$14, Information!$E$1038:$P$1038, 0))</f>
        <v>#N/A</v>
      </c>
      <c r="F30" s="136" t="e" cm="1">
        <f t="array" ref="F30">INDEX(Information!$E$1039:$P$1272,
       MATCH(1, (Information!$C$1039:$C$1272='Zone subs &amp; sub-trans lines'!$C$4) *
                  (Information!$D$1039:$D$1272='Zone subs &amp; sub-trans lines'!$D30), 0),
       MATCH('Zone subs &amp; sub-trans lines'!F$14, Information!$E$1038:$P$1038, 0))</f>
        <v>#N/A</v>
      </c>
      <c r="G30" s="136" t="e" cm="1">
        <f t="array" ref="G30">INDEX(Information!$E$1039:$P$1272,
       MATCH(1, (Information!$C$1039:$C$1272='Zone subs &amp; sub-trans lines'!$C$4) *
                  (Information!$D$1039:$D$1272='Zone subs &amp; sub-trans lines'!$D30), 0),
       MATCH('Zone subs &amp; sub-trans lines'!G$14, Information!$E$1038:$P$1038, 0))</f>
        <v>#N/A</v>
      </c>
      <c r="H30" s="136" t="e" cm="1">
        <f t="array" ref="H30">INDEX(Information!$E$1039:$P$1272,
       MATCH(1, (Information!$C$1039:$C$1272='Zone subs &amp; sub-trans lines'!$C$4) *
                  (Information!$D$1039:$D$1272='Zone subs &amp; sub-trans lines'!$D30), 0),
       MATCH('Zone subs &amp; sub-trans lines'!H$14, Information!$E$1038:$P$1038, 0))</f>
        <v>#N/A</v>
      </c>
      <c r="I30" s="136" t="e" cm="1">
        <f t="array" ref="I30">INDEX(Information!$E$1039:$P$1272,
       MATCH(1, (Information!$C$1039:$C$1272='Zone subs &amp; sub-trans lines'!$C$4) *
                  (Information!$D$1039:$D$1272='Zone subs &amp; sub-trans lines'!$D30), 0),
       MATCH('Zone subs &amp; sub-trans lines'!I$14, Information!$E$1038:$P$1038, 0))</f>
        <v>#N/A</v>
      </c>
      <c r="J30" s="136" t="e" cm="1">
        <f t="array" ref="J30">INDEX(Information!$E$1039:$P$1272,
       MATCH(1, (Information!$C$1039:$C$1272='Zone subs &amp; sub-trans lines'!$C$4) *
                  (Information!$D$1039:$D$1272='Zone subs &amp; sub-trans lines'!$D30), 0),
       MATCH('Zone subs &amp; sub-trans lines'!J$14, Information!$E$1038:$P$1038, 0))</f>
        <v>#N/A</v>
      </c>
      <c r="K30" s="136" t="e" cm="1">
        <f t="array" ref="K30">INDEX(Information!$E$1039:$P$1272,
       MATCH(1, (Information!$C$1039:$C$1272='Zone subs &amp; sub-trans lines'!$C$4) *
                  (Information!$D$1039:$D$1272='Zone subs &amp; sub-trans lines'!$D30), 0),
       MATCH('Zone subs &amp; sub-trans lines'!K$14, Information!$E$1038:$P$1038, 0))</f>
        <v>#N/A</v>
      </c>
      <c r="L30" s="136" t="e" cm="1">
        <f t="array" ref="L30">INDEX(Information!$E$1039:$P$1272,
       MATCH(1, (Information!$C$1039:$C$1272='Zone subs &amp; sub-trans lines'!$C$4) *
                  (Information!$D$1039:$D$1272='Zone subs &amp; sub-trans lines'!$D30), 0),
       MATCH('Zone subs &amp; sub-trans lines'!L$14, Information!$E$1038:$P$1038, 0))</f>
        <v>#N/A</v>
      </c>
      <c r="M30" s="136" t="e" cm="1">
        <f t="array" ref="M30">INDEX(Information!$E$1039:$P$1272,
       MATCH(1, (Information!$C$1039:$C$1272='Zone subs &amp; sub-trans lines'!$C$4) *
                  (Information!$D$1039:$D$1272='Zone subs &amp; sub-trans lines'!$D30), 0),
       MATCH('Zone subs &amp; sub-trans lines'!M$14, Information!$E$1038:$P$1038, 0))</f>
        <v>#N/A</v>
      </c>
      <c r="N30" s="136" t="e" cm="1">
        <f t="array" ref="N30">INDEX(Information!$E$1039:$P$1272,
       MATCH(1, (Information!$C$1039:$C$1272='Zone subs &amp; sub-trans lines'!$C$4) *
                  (Information!$D$1039:$D$1272='Zone subs &amp; sub-trans lines'!$D30), 0),
       MATCH('Zone subs &amp; sub-trans lines'!N$14, Information!$E$1038:$P$1038, 0))</f>
        <v>#N/A</v>
      </c>
      <c r="O30" s="136" t="e" cm="1">
        <f t="array" ref="O30">INDEX(Information!$E$1039:$P$1272,
       MATCH(1, (Information!$C$1039:$C$1272='Zone subs &amp; sub-trans lines'!$C$4) *
                  (Information!$D$1039:$D$1272='Zone subs &amp; sub-trans lines'!$D30), 0),
       MATCH('Zone subs &amp; sub-trans lines'!O$14, Information!$E$1038:$P$1038, 0))</f>
        <v>#N/A</v>
      </c>
      <c r="P30" s="136" t="e" cm="1">
        <f t="array" ref="P30">INDEX(Information!$E$1039:$P$1272,
       MATCH(1, (Information!$C$1039:$C$1272='Zone subs &amp; sub-trans lines'!$C$4) *
                  (Information!$D$1039:$D$1272='Zone subs &amp; sub-trans lines'!$D30), 0),
       MATCH('Zone subs &amp; sub-trans lines'!P$14, Information!$E$1038:$P$1038, 0))</f>
        <v>#N/A</v>
      </c>
    </row>
    <row r="31" spans="2:16" x14ac:dyDescent="0.25">
      <c r="B31" s="17" t="s">
        <v>105</v>
      </c>
      <c r="C31" s="6" t="s">
        <v>106</v>
      </c>
      <c r="D31" s="5" t="s">
        <v>224</v>
      </c>
      <c r="E31" s="136" cm="1">
        <f t="array" ref="E31">INDEX(Information!$E$1039:$P$1272,
       MATCH(1, (Information!$C$1039:$C$1272='Zone subs &amp; sub-trans lines'!$C$4) *
                  (Information!$D$1039:$D$1272='Zone subs &amp; sub-trans lines'!$D31), 0),
       MATCH('Zone subs &amp; sub-trans lines'!E$14, Information!$E$1038:$P$1038, 0))</f>
        <v>0</v>
      </c>
      <c r="F31" s="136" cm="1">
        <f t="array" ref="F31">INDEX(Information!$E$1039:$P$1272,
       MATCH(1, (Information!$C$1039:$C$1272='Zone subs &amp; sub-trans lines'!$C$4) *
                  (Information!$D$1039:$D$1272='Zone subs &amp; sub-trans lines'!$D31), 0),
       MATCH('Zone subs &amp; sub-trans lines'!F$14, Information!$E$1038:$P$1038, 0))</f>
        <v>0</v>
      </c>
      <c r="G31" s="136" cm="1">
        <f t="array" ref="G31">INDEX(Information!$E$1039:$P$1272,
       MATCH(1, (Information!$C$1039:$C$1272='Zone subs &amp; sub-trans lines'!$C$4) *
                  (Information!$D$1039:$D$1272='Zone subs &amp; sub-trans lines'!$D31), 0),
       MATCH('Zone subs &amp; sub-trans lines'!G$14, Information!$E$1038:$P$1038, 0))</f>
        <v>0</v>
      </c>
      <c r="H31" s="136" cm="1">
        <f t="array" ref="H31">INDEX(Information!$E$1039:$P$1272,
       MATCH(1, (Information!$C$1039:$C$1272='Zone subs &amp; sub-trans lines'!$C$4) *
                  (Information!$D$1039:$D$1272='Zone subs &amp; sub-trans lines'!$D31), 0),
       MATCH('Zone subs &amp; sub-trans lines'!H$14, Information!$E$1038:$P$1038, 0))</f>
        <v>0</v>
      </c>
      <c r="I31" s="136" cm="1">
        <f t="array" ref="I31">INDEX(Information!$E$1039:$P$1272,
       MATCH(1, (Information!$C$1039:$C$1272='Zone subs &amp; sub-trans lines'!$C$4) *
                  (Information!$D$1039:$D$1272='Zone subs &amp; sub-trans lines'!$D31), 0),
       MATCH('Zone subs &amp; sub-trans lines'!I$14, Information!$E$1038:$P$1038, 0))</f>
        <v>0</v>
      </c>
      <c r="J31" s="136" cm="1">
        <f t="array" ref="J31">INDEX(Information!$E$1039:$P$1272,
       MATCH(1, (Information!$C$1039:$C$1272='Zone subs &amp; sub-trans lines'!$C$4) *
                  (Information!$D$1039:$D$1272='Zone subs &amp; sub-trans lines'!$D31), 0),
       MATCH('Zone subs &amp; sub-trans lines'!J$14, Information!$E$1038:$P$1038, 0))</f>
        <v>0</v>
      </c>
      <c r="K31" s="136" cm="1">
        <f t="array" ref="K31">INDEX(Information!$E$1039:$P$1272,
       MATCH(1, (Information!$C$1039:$C$1272='Zone subs &amp; sub-trans lines'!$C$4) *
                  (Information!$D$1039:$D$1272='Zone subs &amp; sub-trans lines'!$D31), 0),
       MATCH('Zone subs &amp; sub-trans lines'!K$14, Information!$E$1038:$P$1038, 0))</f>
        <v>0</v>
      </c>
      <c r="L31" s="136" cm="1">
        <f t="array" ref="L31">INDEX(Information!$E$1039:$P$1272,
       MATCH(1, (Information!$C$1039:$C$1272='Zone subs &amp; sub-trans lines'!$C$4) *
                  (Information!$D$1039:$D$1272='Zone subs &amp; sub-trans lines'!$D31), 0),
       MATCH('Zone subs &amp; sub-trans lines'!L$14, Information!$E$1038:$P$1038, 0))</f>
        <v>0</v>
      </c>
      <c r="M31" s="136" cm="1">
        <f t="array" ref="M31">INDEX(Information!$E$1039:$P$1272,
       MATCH(1, (Information!$C$1039:$C$1272='Zone subs &amp; sub-trans lines'!$C$4) *
                  (Information!$D$1039:$D$1272='Zone subs &amp; sub-trans lines'!$D31), 0),
       MATCH('Zone subs &amp; sub-trans lines'!M$14, Information!$E$1038:$P$1038, 0))</f>
        <v>0</v>
      </c>
      <c r="N31" s="136" cm="1">
        <f t="array" ref="N31">INDEX(Information!$E$1039:$P$1272,
       MATCH(1, (Information!$C$1039:$C$1272='Zone subs &amp; sub-trans lines'!$C$4) *
                  (Information!$D$1039:$D$1272='Zone subs &amp; sub-trans lines'!$D31), 0),
       MATCH('Zone subs &amp; sub-trans lines'!N$14, Information!$E$1038:$P$1038, 0))</f>
        <v>0</v>
      </c>
      <c r="O31" s="136" cm="1">
        <f t="array" ref="O31">INDEX(Information!$E$1039:$P$1272,
       MATCH(1, (Information!$C$1039:$C$1272='Zone subs &amp; sub-trans lines'!$C$4) *
                  (Information!$D$1039:$D$1272='Zone subs &amp; sub-trans lines'!$D31), 0),
       MATCH('Zone subs &amp; sub-trans lines'!O$14, Information!$E$1038:$P$1038, 0))</f>
        <v>0</v>
      </c>
      <c r="P31" s="136" cm="1">
        <f t="array" ref="P31">INDEX(Information!$E$1039:$P$1272,
       MATCH(1, (Information!$C$1039:$C$1272='Zone subs &amp; sub-trans lines'!$C$4) *
                  (Information!$D$1039:$D$1272='Zone subs &amp; sub-trans lines'!$D31), 0),
       MATCH('Zone subs &amp; sub-trans lines'!P$14, Information!$E$1038:$P$1038, 0))</f>
        <v>0</v>
      </c>
    </row>
    <row r="32" spans="2:16" ht="1.1499999999999999" customHeight="1" x14ac:dyDescent="0.25">
      <c r="B32" s="26"/>
      <c r="C32" s="16"/>
      <c r="D32" s="22"/>
      <c r="E32" s="136" t="e" cm="1">
        <f t="array" ref="E32">INDEX(Information!$E$1039:$P$1272,
       MATCH(1, (Information!$C$1039:$C$1272='Zone subs &amp; sub-trans lines'!$C$4) *
                  (Information!$D$1039:$D$1272='Zone subs &amp; sub-trans lines'!$D32), 0),
       MATCH('Zone subs &amp; sub-trans lines'!E$14, Information!$E$1038:$P$1038, 0))</f>
        <v>#N/A</v>
      </c>
      <c r="F32" s="136" t="e" cm="1">
        <f t="array" ref="F32">INDEX(Information!$E$1039:$P$1272,
       MATCH(1, (Information!$C$1039:$C$1272='Zone subs &amp; sub-trans lines'!$C$4) *
                  (Information!$D$1039:$D$1272='Zone subs &amp; sub-trans lines'!$D32), 0),
       MATCH('Zone subs &amp; sub-trans lines'!F$14, Information!$E$1038:$P$1038, 0))</f>
        <v>#N/A</v>
      </c>
      <c r="G32" s="136" t="e" cm="1">
        <f t="array" ref="G32">INDEX(Information!$E$1039:$P$1272,
       MATCH(1, (Information!$C$1039:$C$1272='Zone subs &amp; sub-trans lines'!$C$4) *
                  (Information!$D$1039:$D$1272='Zone subs &amp; sub-trans lines'!$D32), 0),
       MATCH('Zone subs &amp; sub-trans lines'!G$14, Information!$E$1038:$P$1038, 0))</f>
        <v>#N/A</v>
      </c>
      <c r="H32" s="136" t="e" cm="1">
        <f t="array" ref="H32">INDEX(Information!$E$1039:$P$1272,
       MATCH(1, (Information!$C$1039:$C$1272='Zone subs &amp; sub-trans lines'!$C$4) *
                  (Information!$D$1039:$D$1272='Zone subs &amp; sub-trans lines'!$D32), 0),
       MATCH('Zone subs &amp; sub-trans lines'!H$14, Information!$E$1038:$P$1038, 0))</f>
        <v>#N/A</v>
      </c>
      <c r="I32" s="136" t="e" cm="1">
        <f t="array" ref="I32">INDEX(Information!$E$1039:$P$1272,
       MATCH(1, (Information!$C$1039:$C$1272='Zone subs &amp; sub-trans lines'!$C$4) *
                  (Information!$D$1039:$D$1272='Zone subs &amp; sub-trans lines'!$D32), 0),
       MATCH('Zone subs &amp; sub-trans lines'!I$14, Information!$E$1038:$P$1038, 0))</f>
        <v>#N/A</v>
      </c>
      <c r="J32" s="136" t="e" cm="1">
        <f t="array" ref="J32">INDEX(Information!$E$1039:$P$1272,
       MATCH(1, (Information!$C$1039:$C$1272='Zone subs &amp; sub-trans lines'!$C$4) *
                  (Information!$D$1039:$D$1272='Zone subs &amp; sub-trans lines'!$D32), 0),
       MATCH('Zone subs &amp; sub-trans lines'!J$14, Information!$E$1038:$P$1038, 0))</f>
        <v>#N/A</v>
      </c>
      <c r="K32" s="136" t="e" cm="1">
        <f t="array" ref="K32">INDEX(Information!$E$1039:$P$1272,
       MATCH(1, (Information!$C$1039:$C$1272='Zone subs &amp; sub-trans lines'!$C$4) *
                  (Information!$D$1039:$D$1272='Zone subs &amp; sub-trans lines'!$D32), 0),
       MATCH('Zone subs &amp; sub-trans lines'!K$14, Information!$E$1038:$P$1038, 0))</f>
        <v>#N/A</v>
      </c>
      <c r="L32" s="136" t="e" cm="1">
        <f t="array" ref="L32">INDEX(Information!$E$1039:$P$1272,
       MATCH(1, (Information!$C$1039:$C$1272='Zone subs &amp; sub-trans lines'!$C$4) *
                  (Information!$D$1039:$D$1272='Zone subs &amp; sub-trans lines'!$D32), 0),
       MATCH('Zone subs &amp; sub-trans lines'!L$14, Information!$E$1038:$P$1038, 0))</f>
        <v>#N/A</v>
      </c>
      <c r="M32" s="136" t="e" cm="1">
        <f t="array" ref="M32">INDEX(Information!$E$1039:$P$1272,
       MATCH(1, (Information!$C$1039:$C$1272='Zone subs &amp; sub-trans lines'!$C$4) *
                  (Information!$D$1039:$D$1272='Zone subs &amp; sub-trans lines'!$D32), 0),
       MATCH('Zone subs &amp; sub-trans lines'!M$14, Information!$E$1038:$P$1038, 0))</f>
        <v>#N/A</v>
      </c>
      <c r="N32" s="136" t="e" cm="1">
        <f t="array" ref="N32">INDEX(Information!$E$1039:$P$1272,
       MATCH(1, (Information!$C$1039:$C$1272='Zone subs &amp; sub-trans lines'!$C$4) *
                  (Information!$D$1039:$D$1272='Zone subs &amp; sub-trans lines'!$D32), 0),
       MATCH('Zone subs &amp; sub-trans lines'!N$14, Information!$E$1038:$P$1038, 0))</f>
        <v>#N/A</v>
      </c>
      <c r="O32" s="136" t="e" cm="1">
        <f t="array" ref="O32">INDEX(Information!$E$1039:$P$1272,
       MATCH(1, (Information!$C$1039:$C$1272='Zone subs &amp; sub-trans lines'!$C$4) *
                  (Information!$D$1039:$D$1272='Zone subs &amp; sub-trans lines'!$D32), 0),
       MATCH('Zone subs &amp; sub-trans lines'!O$14, Information!$E$1038:$P$1038, 0))</f>
        <v>#N/A</v>
      </c>
      <c r="P32" s="136" t="e" cm="1">
        <f t="array" ref="P32">INDEX(Information!$E$1039:$P$1272,
       MATCH(1, (Information!$C$1039:$C$1272='Zone subs &amp; sub-trans lines'!$C$4) *
                  (Information!$D$1039:$D$1272='Zone subs &amp; sub-trans lines'!$D32), 0),
       MATCH('Zone subs &amp; sub-trans lines'!P$14, Information!$E$1038:$P$1038, 0))</f>
        <v>#N/A</v>
      </c>
    </row>
    <row r="33" spans="2:19" x14ac:dyDescent="0.25">
      <c r="B33" s="161" t="s">
        <v>129</v>
      </c>
      <c r="C33" s="28" t="str" cm="1">
        <f t="array" ref="C33">INDEX(Information!$Q$1039:$Q$1272,MATCH(1, (Information!$C$1039:$C$1272='Zone subs &amp; sub-trans lines'!$C$4) *(Information!$D$1039:$D$1272='Zone subs &amp; sub-trans lines'!$D33), 0),MATCH('Zone subs &amp; sub-trans lines'!E$14, Information!$E$1038:$P$1038, 0))</f>
        <v/>
      </c>
      <c r="D33" s="18" t="s">
        <v>130</v>
      </c>
      <c r="E33" s="136" t="str" cm="1">
        <f t="array" ref="E33">IF(
    INDEX(Information!$E$1039:$P$1272,
          MATCH(1, (Information!$C$1039:$C$1272='Zone subs &amp; sub-trans lines'!$C$4) *
                     (Information!$D$1039:$D$1272='Zone subs &amp; sub-trans lines'!$D33), 0),
          MATCH('Zone subs &amp; sub-trans lines'!E$14, Information!$E$1038:$P$1038, 0)) = 0,
    "",
    INDEX(Information!$E$1039:$P$1272,
          MATCH(1, (Information!$C$1039:$C$1272='Zone subs &amp; sub-trans lines'!$C$4) *
                     (Information!$D$1039:$D$1272='Zone subs &amp; sub-trans lines'!$D33), 0),
          MATCH('Zone subs &amp; sub-trans lines'!E$14, Information!$E$1038:$P$1038, 0))
)</f>
        <v/>
      </c>
      <c r="F33" s="136"/>
      <c r="G33" s="136"/>
      <c r="H33" s="136"/>
      <c r="I33" s="136"/>
      <c r="J33" s="136"/>
      <c r="K33" s="136"/>
      <c r="L33" s="136"/>
      <c r="M33" s="136"/>
      <c r="N33" s="136"/>
      <c r="O33" s="136"/>
      <c r="P33" s="136"/>
    </row>
    <row r="34" spans="2:19" x14ac:dyDescent="0.25">
      <c r="B34" s="163"/>
      <c r="C34" s="28" t="str" cm="1">
        <f t="array" ref="C34">INDEX(Information!$Q$1039:$Q$1272,MATCH(1, (Information!$C$1039:$C$1272='Zone subs &amp; sub-trans lines'!$C$4) *(Information!$D$1039:$D$1272='Zone subs &amp; sub-trans lines'!$D34), 0),MATCH('Zone subs &amp; sub-trans lines'!E$14, Information!$E$1038:$P$1038, 0))</f>
        <v/>
      </c>
      <c r="D34" s="18" t="s">
        <v>131</v>
      </c>
      <c r="E34" s="136" t="str" cm="1">
        <f t="array" ref="E34">IF(
    INDEX(Information!$E$1039:$P$1272,
          MATCH(1, (Information!$C$1039:$C$1272='Zone subs &amp; sub-trans lines'!$C$4) *
                     (Information!$D$1039:$D$1272='Zone subs &amp; sub-trans lines'!$D34), 0),
          MATCH('Zone subs &amp; sub-trans lines'!E$14, Information!$E$1038:$P$1038, 0)) = 0,
    "",
    INDEX(Information!$E$1039:$P$1272,
          MATCH(1, (Information!$C$1039:$C$1272='Zone subs &amp; sub-trans lines'!$C$4) *
                     (Information!$D$1039:$D$1272='Zone subs &amp; sub-trans lines'!$D34), 0),
          MATCH('Zone subs &amp; sub-trans lines'!E$14, Information!$E$1038:$P$1038, 0))
)</f>
        <v/>
      </c>
      <c r="F34" s="136"/>
      <c r="G34" s="136"/>
      <c r="H34" s="136"/>
      <c r="I34" s="136"/>
      <c r="J34" s="136"/>
      <c r="K34" s="136"/>
      <c r="L34" s="136"/>
      <c r="M34" s="136"/>
      <c r="N34" s="136"/>
      <c r="O34" s="136"/>
      <c r="P34" s="136"/>
    </row>
    <row r="35" spans="2:19" x14ac:dyDescent="0.25">
      <c r="B35" s="163"/>
      <c r="C35" s="28" t="str" cm="1">
        <f t="array" ref="C35">INDEX(Information!$Q$1039:$Q$1272,MATCH(1, (Information!$C$1039:$C$1272='Zone subs &amp; sub-trans lines'!$C$4) *(Information!$D$1039:$D$1272='Zone subs &amp; sub-trans lines'!$D35), 0),MATCH('Zone subs &amp; sub-trans lines'!E$14, Information!$E$1038:$P$1038, 0))</f>
        <v/>
      </c>
      <c r="D35" s="18" t="s">
        <v>132</v>
      </c>
      <c r="E35" s="136" t="str" cm="1">
        <f t="array" ref="E35">IF(
    INDEX(Information!$E$1039:$P$1272,
          MATCH(1, (Information!$C$1039:$C$1272='Zone subs &amp; sub-trans lines'!$C$4) *
                     (Information!$D$1039:$D$1272='Zone subs &amp; sub-trans lines'!$D35), 0),
          MATCH('Zone subs &amp; sub-trans lines'!E$14, Information!$E$1038:$P$1038, 0)) = 0,
    "",
    INDEX(Information!$E$1039:$P$1272,
          MATCH(1, (Information!$C$1039:$C$1272='Zone subs &amp; sub-trans lines'!$C$4) *
                     (Information!$D$1039:$D$1272='Zone subs &amp; sub-trans lines'!$D35), 0),
          MATCH('Zone subs &amp; sub-trans lines'!E$14, Information!$E$1038:$P$1038, 0))
)</f>
        <v/>
      </c>
      <c r="F35" s="136"/>
      <c r="G35" s="136"/>
      <c r="H35" s="136"/>
      <c r="I35" s="136"/>
      <c r="J35" s="136"/>
      <c r="K35" s="136"/>
      <c r="L35" s="136"/>
      <c r="M35" s="136"/>
      <c r="N35" s="136"/>
      <c r="O35" s="136"/>
      <c r="P35" s="136"/>
    </row>
    <row r="36" spans="2:19" x14ac:dyDescent="0.25">
      <c r="B36" s="163"/>
      <c r="C36" s="28" t="str" cm="1">
        <f t="array" ref="C36">INDEX(Information!$Q$1039:$Q$1272,MATCH(1, (Information!$C$1039:$C$1272='Zone subs &amp; sub-trans lines'!$C$4) *(Information!$D$1039:$D$1272='Zone subs &amp; sub-trans lines'!$D36), 0),MATCH('Zone subs &amp; sub-trans lines'!E$14, Information!$E$1038:$P$1038, 0))</f>
        <v/>
      </c>
      <c r="D36" s="18" t="s">
        <v>133</v>
      </c>
      <c r="E36" s="136" t="str" cm="1">
        <f t="array" ref="E36">IF(
    INDEX(Information!$E$1039:$P$1272,
          MATCH(1, (Information!$C$1039:$C$1272='Zone subs &amp; sub-trans lines'!$C$4) *
                     (Information!$D$1039:$D$1272='Zone subs &amp; sub-trans lines'!$D36), 0),
          MATCH('Zone subs &amp; sub-trans lines'!E$14, Information!$E$1038:$P$1038, 0)) = 0,
    "",
    INDEX(Information!$E$1039:$P$1272,
          MATCH(1, (Information!$C$1039:$C$1272='Zone subs &amp; sub-trans lines'!$C$4) *
                     (Information!$D$1039:$D$1272='Zone subs &amp; sub-trans lines'!$D36), 0),
          MATCH('Zone subs &amp; sub-trans lines'!E$14, Information!$E$1038:$P$1038, 0))
)</f>
        <v/>
      </c>
      <c r="F36" s="136"/>
      <c r="G36" s="136"/>
      <c r="H36" s="136"/>
      <c r="I36" s="136"/>
      <c r="J36" s="136"/>
      <c r="K36" s="136"/>
      <c r="L36" s="136"/>
      <c r="M36" s="136"/>
      <c r="N36" s="136"/>
      <c r="O36" s="136"/>
      <c r="P36" s="136"/>
    </row>
    <row r="37" spans="2:19" ht="1.1499999999999999" customHeight="1" x14ac:dyDescent="0.25">
      <c r="B37" s="29"/>
      <c r="C37" s="30"/>
      <c r="D37" s="21"/>
      <c r="E37" s="136" t="e" cm="1">
        <f t="array" ref="E37">INDEX(Information!$E$1039:$P$1272,
       MATCH(1, (Information!$C$1039:$C$1272='Zone subs &amp; sub-trans lines'!$C$4) *
                  (Information!$D$1039:$D$1272='Zone subs &amp; sub-trans lines'!$D37), 0),
       MATCH('Zone subs &amp; sub-trans lines'!E$14, Information!$E$1038:$P$1038, 0))</f>
        <v>#N/A</v>
      </c>
      <c r="F37" s="136" t="e" cm="1">
        <f t="array" ref="F37">INDEX(Information!$E$1039:$P$1272,
       MATCH(1, (Information!$C$1039:$C$1272='Zone subs &amp; sub-trans lines'!$C$4) *
                  (Information!$D$1039:$D$1272='Zone subs &amp; sub-trans lines'!$D37), 0),
       MATCH('Zone subs &amp; sub-trans lines'!F$14, Information!$E$1038:$P$1038, 0))</f>
        <v>#N/A</v>
      </c>
      <c r="G37" s="136" t="e" cm="1">
        <f t="array" ref="G37">INDEX(Information!$E$1039:$P$1272,
       MATCH(1, (Information!$C$1039:$C$1272='Zone subs &amp; sub-trans lines'!$C$4) *
                  (Information!$D$1039:$D$1272='Zone subs &amp; sub-trans lines'!$D37), 0),
       MATCH('Zone subs &amp; sub-trans lines'!G$14, Information!$E$1038:$P$1038, 0))</f>
        <v>#N/A</v>
      </c>
      <c r="H37" s="136" t="e" cm="1">
        <f t="array" ref="H37">INDEX(Information!$E$1039:$P$1272,
       MATCH(1, (Information!$C$1039:$C$1272='Zone subs &amp; sub-trans lines'!$C$4) *
                  (Information!$D$1039:$D$1272='Zone subs &amp; sub-trans lines'!$D37), 0),
       MATCH('Zone subs &amp; sub-trans lines'!H$14, Information!$E$1038:$P$1038, 0))</f>
        <v>#N/A</v>
      </c>
      <c r="I37" s="136" t="e" cm="1">
        <f t="array" ref="I37">INDEX(Information!$E$1039:$P$1272,
       MATCH(1, (Information!$C$1039:$C$1272='Zone subs &amp; sub-trans lines'!$C$4) *
                  (Information!$D$1039:$D$1272='Zone subs &amp; sub-trans lines'!$D37), 0),
       MATCH('Zone subs &amp; sub-trans lines'!I$14, Information!$E$1038:$P$1038, 0))</f>
        <v>#N/A</v>
      </c>
      <c r="J37" s="136" t="e" cm="1">
        <f t="array" ref="J37">INDEX(Information!$E$1039:$P$1272,
       MATCH(1, (Information!$C$1039:$C$1272='Zone subs &amp; sub-trans lines'!$C$4) *
                  (Information!$D$1039:$D$1272='Zone subs &amp; sub-trans lines'!$D37), 0),
       MATCH('Zone subs &amp; sub-trans lines'!J$14, Information!$E$1038:$P$1038, 0))</f>
        <v>#N/A</v>
      </c>
      <c r="K37" s="136" t="e" cm="1">
        <f t="array" ref="K37">INDEX(Information!$E$1039:$P$1272,
       MATCH(1, (Information!$C$1039:$C$1272='Zone subs &amp; sub-trans lines'!$C$4) *
                  (Information!$D$1039:$D$1272='Zone subs &amp; sub-trans lines'!$D37), 0),
       MATCH('Zone subs &amp; sub-trans lines'!K$14, Information!$E$1038:$P$1038, 0))</f>
        <v>#N/A</v>
      </c>
      <c r="L37" s="136" t="e" cm="1">
        <f t="array" ref="L37">INDEX(Information!$E$1039:$P$1272,
       MATCH(1, (Information!$C$1039:$C$1272='Zone subs &amp; sub-trans lines'!$C$4) *
                  (Information!$D$1039:$D$1272='Zone subs &amp; sub-trans lines'!$D37), 0),
       MATCH('Zone subs &amp; sub-trans lines'!L$14, Information!$E$1038:$P$1038, 0))</f>
        <v>#N/A</v>
      </c>
      <c r="M37" s="136" t="e" cm="1">
        <f t="array" ref="M37">INDEX(Information!$E$1039:$P$1272,
       MATCH(1, (Information!$C$1039:$C$1272='Zone subs &amp; sub-trans lines'!$C$4) *
                  (Information!$D$1039:$D$1272='Zone subs &amp; sub-trans lines'!$D37), 0),
       MATCH('Zone subs &amp; sub-trans lines'!M$14, Information!$E$1038:$P$1038, 0))</f>
        <v>#N/A</v>
      </c>
      <c r="N37" s="136" t="e" cm="1">
        <f t="array" ref="N37">INDEX(Information!$E$1039:$P$1272,
       MATCH(1, (Information!$C$1039:$C$1272='Zone subs &amp; sub-trans lines'!$C$4) *
                  (Information!$D$1039:$D$1272='Zone subs &amp; sub-trans lines'!$D37), 0),
       MATCH('Zone subs &amp; sub-trans lines'!N$14, Information!$E$1038:$P$1038, 0))</f>
        <v>#N/A</v>
      </c>
      <c r="O37" s="136" t="e" cm="1">
        <f t="array" ref="O37">INDEX(Information!$E$1039:$P$1272,
       MATCH(1, (Information!$C$1039:$C$1272='Zone subs &amp; sub-trans lines'!$C$4) *
                  (Information!$D$1039:$D$1272='Zone subs &amp; sub-trans lines'!$D37), 0),
       MATCH('Zone subs &amp; sub-trans lines'!O$14, Information!$E$1038:$P$1038, 0))</f>
        <v>#N/A</v>
      </c>
      <c r="P37" s="136" t="e" cm="1">
        <f t="array" ref="P37">INDEX(Information!$E$1039:$P$1272,
       MATCH(1, (Information!$C$1039:$C$1272='Zone subs &amp; sub-trans lines'!$C$4) *
                  (Information!$D$1039:$D$1272='Zone subs &amp; sub-trans lines'!$D37), 0),
       MATCH('Zone subs &amp; sub-trans lines'!P$14, Information!$E$1038:$P$1038, 0))</f>
        <v>#N/A</v>
      </c>
    </row>
    <row r="38" spans="2:19" x14ac:dyDescent="0.25">
      <c r="B38" s="173" t="s">
        <v>108</v>
      </c>
      <c r="C38" s="31" t="s">
        <v>109</v>
      </c>
      <c r="D38" s="5" t="s">
        <v>225</v>
      </c>
      <c r="E38" s="141" cm="1">
        <f t="array" ref="E38">INDEX(Information!$E$1039:$P$1272,
       MATCH(1, (Information!$C$1039:$C$1272='Zone subs &amp; sub-trans lines'!$C$4) *
                  (Information!$D$1039:$D$1272='Zone subs &amp; sub-trans lines'!$D38), 0),
       MATCH('Zone subs &amp; sub-trans lines'!E$14, Information!$E$1038:$P$1038, 0))</f>
        <v>0.49099999999999999</v>
      </c>
      <c r="F38" s="141"/>
      <c r="G38" s="141"/>
      <c r="H38" s="141"/>
      <c r="I38" s="141"/>
      <c r="J38" s="141"/>
      <c r="K38" s="141"/>
      <c r="L38" s="141"/>
      <c r="M38" s="141"/>
      <c r="N38" s="141"/>
      <c r="O38" s="141"/>
      <c r="P38" s="141"/>
    </row>
    <row r="39" spans="2:19" ht="20.25" customHeight="1" x14ac:dyDescent="0.25">
      <c r="B39" s="174"/>
      <c r="C39" s="31" t="s">
        <v>110</v>
      </c>
      <c r="D39" s="5" t="s">
        <v>226</v>
      </c>
      <c r="E39" s="141" cm="1">
        <f t="array" ref="E39">INDEX(Information!$E$1039:$P$1272,
       MATCH(1, (Information!$C$1039:$C$1272='Zone subs &amp; sub-trans lines'!$C$4) *
                  (Information!$D$1039:$D$1272='Zone subs &amp; sub-trans lines'!$D39), 0),
       MATCH('Zone subs &amp; sub-trans lines'!E$14, Information!$E$1038:$P$1038, 0))</f>
        <v>2.7E-2</v>
      </c>
      <c r="F39" s="141"/>
      <c r="G39" s="141"/>
      <c r="H39" s="141"/>
      <c r="I39" s="141"/>
      <c r="J39" s="141"/>
      <c r="K39" s="141"/>
      <c r="L39" s="141"/>
      <c r="M39" s="141"/>
      <c r="N39" s="141"/>
      <c r="O39" s="141"/>
      <c r="P39" s="141"/>
    </row>
    <row r="40" spans="2:19" ht="0.6" customHeight="1" x14ac:dyDescent="0.25">
      <c r="C40" s="31"/>
      <c r="D40" s="5"/>
      <c r="E40" s="142"/>
      <c r="F40" s="138"/>
      <c r="G40" s="138"/>
      <c r="H40" s="138"/>
      <c r="I40" s="138"/>
      <c r="J40" s="138"/>
      <c r="K40" s="138"/>
      <c r="L40" s="138"/>
      <c r="M40" s="138"/>
      <c r="N40" s="138"/>
      <c r="O40" s="138"/>
      <c r="P40" s="138"/>
    </row>
    <row r="41" spans="2:19" ht="20.25" customHeight="1" x14ac:dyDescent="0.25">
      <c r="B41" s="100" t="s">
        <v>248</v>
      </c>
      <c r="C41" s="31" t="s">
        <v>245</v>
      </c>
      <c r="D41" s="40"/>
      <c r="E41" s="143">
        <f>(SUMIF('Distribution feeder max. demand'!$B$5:$B$431,'Zone subs &amp; sub-trans lines'!$C$4,'Distribution feeder max. demand'!AE$5:AE$431)/1000)/$E$29</f>
        <v>0.27075601359420592</v>
      </c>
      <c r="F41" s="143">
        <f>(SUMIF('Distribution feeder max. demand'!$B$5:$B$431,'Zone subs &amp; sub-trans lines'!$C$4,'Distribution feeder max. demand'!AF$5:AF$431)/1000)/$E$29</f>
        <v>0.29208439805789049</v>
      </c>
      <c r="G41" s="143">
        <f>(SUMIF('Distribution feeder max. demand'!$B$5:$B$431,'Zone subs &amp; sub-trans lines'!$C$4,'Distribution feeder max. demand'!AG$5:AG$431)/1000)/$E$29</f>
        <v>0.32197228516165288</v>
      </c>
      <c r="H41" s="143">
        <f>(SUMIF('Distribution feeder max. demand'!$B$5:$B$431,'Zone subs &amp; sub-trans lines'!$C$4,'Distribution feeder max. demand'!AH$5:AH$431)/1000)/$E$29</f>
        <v>0.40236261050953431</v>
      </c>
      <c r="I41" s="143">
        <f>(SUMIF('Distribution feeder max. demand'!$B$5:$B$431,'Zone subs &amp; sub-trans lines'!$C$4,'Distribution feeder max. demand'!AI$5:AI$431)/1000)/$E$29</f>
        <v>0.5176270352800173</v>
      </c>
      <c r="J41" s="143">
        <f>(SUMIF('Distribution feeder max. demand'!$B$5:$B$431,'Zone subs &amp; sub-trans lines'!$C$4,'Distribution feeder max. demand'!AJ$5:AJ$431)/1000)/$E$29</f>
        <v>0.83760037438252077</v>
      </c>
      <c r="K41" s="143">
        <f>(SUMIF('Distribution feeder max. demand'!$B$5:$B$431,'Zone subs &amp; sub-trans lines'!$C$4,'Distribution feeder max. demand'!AK$5:AK$431)/1000)/$E$29</f>
        <v>1.2139816024029735</v>
      </c>
      <c r="L41" s="143">
        <f>(SUMIF('Distribution feeder max. demand'!$B$5:$B$431,'Zone subs &amp; sub-trans lines'!$C$4,'Distribution feeder max. demand'!AL$5:AL$431)/1000)/$E$29</f>
        <v>1.6135502617628714</v>
      </c>
      <c r="M41" s="143">
        <f>(SUMIF('Distribution feeder max. demand'!$B$5:$B$431,'Zone subs &amp; sub-trans lines'!$C$4,'Distribution feeder max. demand'!AM$5:AM$431)/1000)/$E$29</f>
        <v>2.0205130542458152</v>
      </c>
      <c r="N41" s="143">
        <f>(SUMIF('Distribution feeder max. demand'!$B$5:$B$431,'Zone subs &amp; sub-trans lines'!$C$4,'Distribution feeder max. demand'!AN$5:AN$431)/1000)/$E$29</f>
        <v>2.4250935209293152</v>
      </c>
      <c r="O41" s="143">
        <f>(SUMIF('Distribution feeder max. demand'!$B$5:$B$431,'Zone subs &amp; sub-trans lines'!$C$4,'Distribution feeder max. demand'!AO$5:AO$431)/1000)/$E$29</f>
        <v>2.8615430609736285</v>
      </c>
      <c r="P41" s="143">
        <f>(SUMIF('Distribution feeder max. demand'!$B$5:$B$431,'Zone subs &amp; sub-trans lines'!$C$4,'Distribution feeder max. demand'!AP$5:AP$431)/1000)/$E$29</f>
        <v>3.3230399954133247</v>
      </c>
    </row>
    <row r="42" spans="2:19" ht="20.25" customHeight="1" x14ac:dyDescent="0.25">
      <c r="C42" s="41" t="s">
        <v>136</v>
      </c>
      <c r="E42" s="172" t="str">
        <f>_xlfn.LET(_xlpm.result, _xlfn.XLOOKUP($C$4, Information!$T$5:$T$64, Information!$Z$5:$Z$64, ""),
     IF(_xlpm.result = "", "", _xlpm.result))</f>
        <v>Proposed retirement/ replacement of East Hobart 33 kV sub-transmission cable (2027)</v>
      </c>
      <c r="F42" s="172"/>
      <c r="G42" s="172"/>
      <c r="H42" s="172"/>
      <c r="I42" s="172"/>
      <c r="J42" s="172"/>
      <c r="K42" s="172"/>
      <c r="L42" s="172"/>
      <c r="M42" s="172"/>
      <c r="N42" s="172"/>
      <c r="O42" s="172"/>
      <c r="P42" s="172"/>
    </row>
    <row r="43" spans="2:19" ht="10.15" customHeight="1" x14ac:dyDescent="0.25">
      <c r="C43" s="42"/>
      <c r="D43" s="42"/>
      <c r="E43" s="172"/>
      <c r="F43" s="172"/>
      <c r="G43" s="172"/>
      <c r="H43" s="172"/>
      <c r="I43" s="172"/>
      <c r="J43" s="172"/>
      <c r="K43" s="172"/>
      <c r="L43" s="172"/>
      <c r="M43" s="172"/>
      <c r="N43" s="172"/>
      <c r="O43" s="172"/>
      <c r="P43" s="172"/>
    </row>
    <row r="44" spans="2:19" x14ac:dyDescent="0.25">
      <c r="E44" s="172"/>
      <c r="F44" s="172"/>
      <c r="G44" s="172"/>
      <c r="H44" s="172"/>
      <c r="I44" s="172"/>
      <c r="J44" s="172"/>
      <c r="K44" s="172"/>
      <c r="L44" s="172"/>
      <c r="M44" s="172"/>
      <c r="N44" s="172"/>
      <c r="O44" s="172"/>
      <c r="P44" s="172"/>
    </row>
    <row r="45" spans="2:19" x14ac:dyDescent="0.25">
      <c r="E45" s="172"/>
      <c r="F45" s="172"/>
      <c r="G45" s="172"/>
      <c r="H45" s="172"/>
      <c r="I45" s="172"/>
      <c r="J45" s="172"/>
      <c r="K45" s="172"/>
      <c r="L45" s="172"/>
      <c r="M45" s="172"/>
      <c r="N45" s="172"/>
      <c r="O45" s="172"/>
      <c r="P45" s="172"/>
    </row>
    <row r="46" spans="2:19" x14ac:dyDescent="0.25">
      <c r="E46" s="172"/>
      <c r="F46" s="172"/>
      <c r="G46" s="172"/>
      <c r="H46" s="172"/>
      <c r="I46" s="172"/>
      <c r="J46" s="172"/>
      <c r="K46" s="172"/>
      <c r="L46" s="172"/>
      <c r="M46" s="172"/>
      <c r="N46" s="172"/>
      <c r="O46" s="172"/>
      <c r="P46" s="172"/>
    </row>
    <row r="47" spans="2:19" x14ac:dyDescent="0.25">
      <c r="C47" s="32"/>
      <c r="D47" s="32"/>
      <c r="E47" s="32"/>
      <c r="F47" s="32"/>
      <c r="G47" s="32"/>
      <c r="H47" s="32"/>
      <c r="I47" s="32"/>
      <c r="J47" s="32"/>
      <c r="K47" s="32"/>
      <c r="L47" s="32"/>
      <c r="M47" s="32"/>
      <c r="N47" s="32"/>
      <c r="O47" s="32"/>
      <c r="P47" s="32"/>
      <c r="Q47" s="32"/>
      <c r="R47" s="32"/>
      <c r="S47" s="32"/>
    </row>
    <row r="48" spans="2:19" x14ac:dyDescent="0.25">
      <c r="C48" s="32"/>
      <c r="D48" s="32"/>
      <c r="E48" s="33"/>
      <c r="F48" s="33"/>
      <c r="G48" s="33"/>
      <c r="H48" s="33"/>
      <c r="I48" s="33"/>
      <c r="J48" s="33"/>
      <c r="K48" s="33"/>
      <c r="L48" s="33"/>
      <c r="M48" s="33"/>
      <c r="N48" s="33"/>
      <c r="O48" s="33"/>
      <c r="P48" s="33"/>
      <c r="Q48" s="33"/>
      <c r="R48" s="32"/>
      <c r="S48" s="32"/>
    </row>
    <row r="49" spans="3:19" x14ac:dyDescent="0.25">
      <c r="C49" s="32"/>
      <c r="D49" s="32"/>
      <c r="E49" s="36"/>
      <c r="F49" s="36"/>
      <c r="G49" s="36"/>
      <c r="H49" s="36"/>
      <c r="I49" s="36"/>
      <c r="J49" s="36"/>
      <c r="K49" s="36"/>
      <c r="L49" s="36"/>
      <c r="M49" s="36"/>
      <c r="N49" s="36"/>
      <c r="O49" s="36"/>
      <c r="P49" s="36"/>
      <c r="Q49" s="33"/>
      <c r="R49" s="32"/>
      <c r="S49" s="32"/>
    </row>
    <row r="50" spans="3:19" x14ac:dyDescent="0.25">
      <c r="C50" s="32"/>
      <c r="D50" s="32"/>
      <c r="E50" s="33"/>
      <c r="F50" s="33"/>
      <c r="G50" s="33"/>
      <c r="H50" s="33"/>
      <c r="I50" s="33"/>
      <c r="J50" s="33"/>
      <c r="K50" s="33"/>
      <c r="L50" s="33"/>
      <c r="M50" s="33"/>
      <c r="N50" s="33"/>
      <c r="O50" s="33"/>
      <c r="P50" s="33"/>
      <c r="Q50" s="33"/>
      <c r="R50" s="32"/>
      <c r="S50" s="32"/>
    </row>
    <row r="51" spans="3:19" x14ac:dyDescent="0.25">
      <c r="C51" s="32"/>
      <c r="D51" s="32"/>
      <c r="E51" s="33"/>
      <c r="F51" s="33"/>
      <c r="G51" s="33"/>
      <c r="H51" s="33"/>
      <c r="I51" s="33"/>
      <c r="J51" s="33"/>
      <c r="K51" s="33"/>
      <c r="L51" s="33"/>
      <c r="M51" s="33"/>
      <c r="N51" s="33"/>
      <c r="O51" s="33"/>
      <c r="P51" s="33"/>
      <c r="Q51" s="33"/>
      <c r="R51" s="32"/>
      <c r="S51" s="32"/>
    </row>
    <row r="52" spans="3:19" x14ac:dyDescent="0.25">
      <c r="C52" s="32"/>
      <c r="D52" s="32"/>
      <c r="E52" s="33"/>
      <c r="F52" s="33"/>
      <c r="G52" s="33"/>
      <c r="H52" s="33"/>
      <c r="I52" s="33"/>
      <c r="J52" s="33"/>
      <c r="K52" s="33"/>
      <c r="L52" s="33"/>
      <c r="M52" s="33"/>
      <c r="N52" s="33"/>
      <c r="O52" s="33"/>
      <c r="P52" s="33"/>
      <c r="Q52" s="33"/>
      <c r="R52" s="32"/>
      <c r="S52" s="32"/>
    </row>
    <row r="53" spans="3:19" x14ac:dyDescent="0.25">
      <c r="C53" s="32"/>
      <c r="D53" s="32"/>
      <c r="E53" s="33"/>
      <c r="F53" s="33"/>
      <c r="G53" s="33"/>
      <c r="H53" s="33"/>
      <c r="I53" s="33"/>
      <c r="J53" s="33"/>
      <c r="K53" s="33"/>
      <c r="L53" s="33"/>
      <c r="M53" s="33"/>
      <c r="N53" s="33"/>
      <c r="O53" s="33"/>
      <c r="P53" s="33"/>
      <c r="Q53" s="33"/>
      <c r="R53" s="32"/>
      <c r="S53" s="32"/>
    </row>
    <row r="54" spans="3:19" x14ac:dyDescent="0.25">
      <c r="C54" s="32"/>
      <c r="D54" s="32"/>
      <c r="E54" s="33"/>
      <c r="F54" s="33"/>
      <c r="G54" s="33"/>
      <c r="H54" s="33"/>
      <c r="I54" s="33"/>
      <c r="J54" s="33"/>
      <c r="K54" s="33"/>
      <c r="L54" s="33"/>
      <c r="M54" s="33"/>
      <c r="N54" s="33"/>
      <c r="O54" s="33"/>
      <c r="P54" s="33"/>
      <c r="Q54" s="33"/>
      <c r="R54" s="32"/>
      <c r="S54" s="32"/>
    </row>
    <row r="55" spans="3:19" x14ac:dyDescent="0.25">
      <c r="C55" s="32"/>
      <c r="D55" s="32"/>
      <c r="E55" s="32"/>
      <c r="F55" s="32"/>
      <c r="G55" s="32"/>
      <c r="H55" s="32"/>
      <c r="I55" s="32"/>
      <c r="J55" s="32"/>
      <c r="K55" s="32"/>
      <c r="L55" s="32"/>
      <c r="M55" s="32"/>
      <c r="N55" s="32"/>
      <c r="O55" s="32"/>
      <c r="P55" s="32"/>
      <c r="Q55" s="32"/>
      <c r="R55" s="32"/>
      <c r="S55" s="32"/>
    </row>
  </sheetData>
  <mergeCells count="33">
    <mergeCell ref="T6:U6"/>
    <mergeCell ref="T7:U7"/>
    <mergeCell ref="T12:U12"/>
    <mergeCell ref="F7:I7"/>
    <mergeCell ref="F8:I8"/>
    <mergeCell ref="J7:M7"/>
    <mergeCell ref="J8:M8"/>
    <mergeCell ref="J9:K9"/>
    <mergeCell ref="L9:M9"/>
    <mergeCell ref="T13:U13"/>
    <mergeCell ref="F2:I2"/>
    <mergeCell ref="J2:M2"/>
    <mergeCell ref="P2:S2"/>
    <mergeCell ref="T2:U2"/>
    <mergeCell ref="F3:I3"/>
    <mergeCell ref="J3:M3"/>
    <mergeCell ref="T3:U3"/>
    <mergeCell ref="F4:I4"/>
    <mergeCell ref="J4:M4"/>
    <mergeCell ref="T4:U4"/>
    <mergeCell ref="F5:I5"/>
    <mergeCell ref="J5:M5"/>
    <mergeCell ref="T5:U5"/>
    <mergeCell ref="J12:K12"/>
    <mergeCell ref="L12:M12"/>
    <mergeCell ref="E42:P46"/>
    <mergeCell ref="F6:I6"/>
    <mergeCell ref="J6:M6"/>
    <mergeCell ref="B16:B18"/>
    <mergeCell ref="B20:B23"/>
    <mergeCell ref="B33:B36"/>
    <mergeCell ref="B38:B39"/>
    <mergeCell ref="P13:S13"/>
  </mergeCells>
  <pageMargins left="0.7" right="0.7" top="0.75" bottom="0.75" header="0.3" footer="0.3"/>
  <pageSetup paperSize="9" orientation="portrait" horizontalDpi="300" verticalDpi="300" r:id="rId1"/>
  <ignoredErrors>
    <ignoredError sqref="E41:E42 F41:P41 E27:F27 F16:M19 G22:M22 N16:P24 F22 E17:E19 G23:M24 F21:M21 G20 F23 F24 I20:M20 E30:F38 N27:P27 G27:M27 N30:P31 G30:M31"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DCFB75A-7B68-4E63-854C-7EA6553B3737}">
          <x14:formula1>
            <xm:f>'Maximum Demand Forecast'!$D$52:$D$64</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A3D92-41A2-4339-86E3-36DC75BA860D}">
  <sheetPr codeName="Sheet18">
    <tabColor rgb="FFC3D941"/>
  </sheetPr>
  <dimension ref="B1:AX2114"/>
  <sheetViews>
    <sheetView zoomScale="55" zoomScaleNormal="55" workbookViewId="0">
      <pane ySplit="4" topLeftCell="A5" activePane="bottomLeft" state="frozen"/>
      <selection activeCell="Q52" sqref="Q52"/>
      <selection pane="bottomLeft" activeCell="B223" sqref="B223"/>
    </sheetView>
  </sheetViews>
  <sheetFormatPr defaultColWidth="8.85546875" defaultRowHeight="15" x14ac:dyDescent="0.25"/>
  <cols>
    <col min="1" max="1" width="25" style="3" customWidth="1"/>
    <col min="2" max="2" width="22.5703125" style="3" customWidth="1"/>
    <col min="3" max="3" width="22.5703125" style="3" hidden="1" customWidth="1"/>
    <col min="4" max="5" width="8.85546875" style="3"/>
    <col min="6" max="7" width="10.85546875" style="3" bestFit="1" customWidth="1"/>
    <col min="8" max="8" width="7.28515625" style="3" customWidth="1"/>
    <col min="9" max="15" width="8.85546875" style="3"/>
    <col min="16" max="16" width="8.85546875" style="3" customWidth="1"/>
    <col min="17" max="17" width="0.28515625" style="3" customWidth="1"/>
    <col min="18" max="18" width="8.85546875" style="3"/>
    <col min="19" max="19" width="11.28515625" style="3" bestFit="1" customWidth="1"/>
    <col min="20" max="40" width="8.85546875" style="3"/>
    <col min="44" max="44" width="17.42578125" bestFit="1" customWidth="1"/>
    <col min="45" max="45" width="11.5703125" customWidth="1"/>
    <col min="46" max="46" width="11.85546875" customWidth="1"/>
    <col min="51" max="16384" width="8.85546875" style="3"/>
  </cols>
  <sheetData>
    <row r="1" spans="2:50" x14ac:dyDescent="0.25">
      <c r="B1" s="43"/>
      <c r="C1" s="43"/>
      <c r="AO1" s="3"/>
      <c r="AP1" s="3"/>
      <c r="AQ1" s="3"/>
      <c r="AR1" s="3"/>
      <c r="AS1" s="3"/>
      <c r="AT1" s="3"/>
      <c r="AU1" s="3"/>
      <c r="AV1" s="3"/>
      <c r="AW1" s="3"/>
      <c r="AX1" s="3"/>
    </row>
    <row r="2" spans="2:50" x14ac:dyDescent="0.25">
      <c r="AO2" s="3"/>
      <c r="AP2" s="3"/>
      <c r="AQ2" s="3"/>
      <c r="AR2" s="3"/>
      <c r="AS2" s="3"/>
      <c r="AT2" s="3"/>
      <c r="AU2" s="3"/>
      <c r="AV2" s="3"/>
      <c r="AW2" s="3"/>
      <c r="AX2" s="3"/>
    </row>
    <row r="3" spans="2:50" ht="15" customHeight="1" x14ac:dyDescent="0.25">
      <c r="E3" s="180" t="s">
        <v>1</v>
      </c>
      <c r="F3" s="181"/>
      <c r="G3" s="181"/>
      <c r="H3" s="181"/>
      <c r="I3" s="181"/>
      <c r="J3" s="181"/>
      <c r="K3" s="181"/>
      <c r="L3" s="181"/>
      <c r="M3" s="181"/>
      <c r="N3" s="181"/>
      <c r="O3" s="181"/>
      <c r="P3" s="182"/>
      <c r="R3" s="180" t="s">
        <v>87</v>
      </c>
      <c r="S3" s="181"/>
      <c r="T3" s="181"/>
      <c r="U3" s="181"/>
      <c r="V3" s="181"/>
      <c r="W3" s="181"/>
      <c r="X3" s="181"/>
      <c r="Y3" s="181"/>
      <c r="Z3" s="181"/>
      <c r="AA3" s="181"/>
      <c r="AB3" s="181"/>
      <c r="AC3" s="182"/>
      <c r="AE3" s="180" t="s">
        <v>243</v>
      </c>
      <c r="AF3" s="181"/>
      <c r="AG3" s="181"/>
      <c r="AH3" s="181"/>
      <c r="AI3" s="181"/>
      <c r="AJ3" s="181"/>
      <c r="AK3" s="181"/>
      <c r="AL3" s="181"/>
      <c r="AM3" s="181"/>
      <c r="AN3" s="181"/>
      <c r="AO3" s="181"/>
      <c r="AP3" s="181"/>
      <c r="AQ3" s="3"/>
      <c r="AR3" s="180" t="s">
        <v>252</v>
      </c>
      <c r="AS3" s="181"/>
      <c r="AT3" s="181"/>
      <c r="AU3" s="3"/>
      <c r="AV3" s="3"/>
      <c r="AW3" s="3"/>
      <c r="AX3" s="3"/>
    </row>
    <row r="4" spans="2:50" ht="30" x14ac:dyDescent="0.25">
      <c r="B4" s="44" t="s">
        <v>90</v>
      </c>
      <c r="C4" s="44"/>
      <c r="D4" s="45" t="s">
        <v>139</v>
      </c>
      <c r="E4" s="45" t="s">
        <v>148</v>
      </c>
      <c r="F4" s="45" t="s">
        <v>234</v>
      </c>
      <c r="G4" s="45">
        <v>2025</v>
      </c>
      <c r="H4" s="45">
        <v>2026</v>
      </c>
      <c r="I4" s="45">
        <v>2027</v>
      </c>
      <c r="J4" s="45">
        <v>2028</v>
      </c>
      <c r="K4" s="45">
        <v>2029</v>
      </c>
      <c r="L4" s="45">
        <v>2030</v>
      </c>
      <c r="M4" s="45">
        <v>2031</v>
      </c>
      <c r="N4" s="45">
        <v>2032</v>
      </c>
      <c r="O4" s="45">
        <v>2033</v>
      </c>
      <c r="P4" s="45">
        <v>2034</v>
      </c>
      <c r="Q4" s="46"/>
      <c r="R4" s="45" t="s">
        <v>148</v>
      </c>
      <c r="S4" s="45" t="s">
        <v>234</v>
      </c>
      <c r="T4" s="45">
        <v>2025</v>
      </c>
      <c r="U4" s="45">
        <v>2026</v>
      </c>
      <c r="V4" s="45">
        <v>2027</v>
      </c>
      <c r="W4" s="45">
        <v>2028</v>
      </c>
      <c r="X4" s="45">
        <v>2029</v>
      </c>
      <c r="Y4" s="45">
        <v>2030</v>
      </c>
      <c r="Z4" s="45">
        <v>2031</v>
      </c>
      <c r="AA4" s="45">
        <v>2032</v>
      </c>
      <c r="AB4" s="45">
        <v>2033</v>
      </c>
      <c r="AC4" s="45">
        <v>2034</v>
      </c>
      <c r="AE4" s="47">
        <v>2023</v>
      </c>
      <c r="AF4" s="47">
        <v>2024</v>
      </c>
      <c r="AG4" s="47">
        <v>2025</v>
      </c>
      <c r="AH4" s="47">
        <v>2026</v>
      </c>
      <c r="AI4" s="47">
        <v>2027</v>
      </c>
      <c r="AJ4" s="47">
        <v>2028</v>
      </c>
      <c r="AK4" s="47">
        <v>2029</v>
      </c>
      <c r="AL4" s="47">
        <v>2030</v>
      </c>
      <c r="AM4" s="47">
        <v>2031</v>
      </c>
      <c r="AN4" s="47">
        <v>2032</v>
      </c>
      <c r="AO4" s="47">
        <v>2033</v>
      </c>
      <c r="AP4" s="47">
        <v>2034</v>
      </c>
      <c r="AQ4" s="3"/>
      <c r="AR4" s="47" t="s">
        <v>90</v>
      </c>
      <c r="AS4" s="47" t="s">
        <v>250</v>
      </c>
      <c r="AT4" s="47" t="s">
        <v>251</v>
      </c>
      <c r="AU4" s="3"/>
      <c r="AV4" s="3"/>
      <c r="AW4" s="3"/>
      <c r="AX4" s="3"/>
    </row>
    <row r="5" spans="2:50" x14ac:dyDescent="0.25">
      <c r="B5" s="7" t="s">
        <v>83</v>
      </c>
      <c r="C5" s="7"/>
      <c r="D5" s="48">
        <v>49101</v>
      </c>
      <c r="E5" s="136">
        <f>_xlfn.XLOOKUP($D5,'Maximum Demand Forecast'!$D$68:$D$494,'Maximum Demand Forecast'!E$68:E$494,"NA")</f>
        <v>35</v>
      </c>
      <c r="F5" s="136">
        <f>_xlfn.XLOOKUP($D5,'Maximum Demand Forecast'!$D$68:$D$494,'Maximum Demand Forecast'!F$68:F$494,"NA")</f>
        <v>39.9716411243175</v>
      </c>
      <c r="G5" s="136">
        <f>_xlfn.XLOOKUP($D5,'Maximum Demand Forecast'!$D$68:$D$494,'Maximum Demand Forecast'!G$68:G$494,"NA")</f>
        <v>41.103168653144152</v>
      </c>
      <c r="H5" s="136">
        <f>_xlfn.XLOOKUP($D5,'Maximum Demand Forecast'!$D$68:$D$494,'Maximum Demand Forecast'!H$68:H$494,"NA")</f>
        <v>40.976833674503183</v>
      </c>
      <c r="I5" s="136">
        <f>_xlfn.XLOOKUP($D5,'Maximum Demand Forecast'!$D$68:$D$494,'Maximum Demand Forecast'!I$68:I$494,"NA")</f>
        <v>40.286621587765708</v>
      </c>
      <c r="J5" s="136">
        <f>_xlfn.XLOOKUP($D5,'Maximum Demand Forecast'!$D$68:$D$494,'Maximum Demand Forecast'!J$68:J$494,"NA")</f>
        <v>39.796928421120043</v>
      </c>
      <c r="K5" s="136">
        <f>_xlfn.XLOOKUP($D5,'Maximum Demand Forecast'!$D$68:$D$494,'Maximum Demand Forecast'!K$68:K$494,"NA")</f>
        <v>39.823531571292143</v>
      </c>
      <c r="L5" s="136">
        <f>_xlfn.XLOOKUP($D5,'Maximum Demand Forecast'!$D$68:$D$494,'Maximum Demand Forecast'!L$68:L$494,"NA")</f>
        <v>39.746488249746882</v>
      </c>
      <c r="M5" s="136">
        <f>_xlfn.XLOOKUP($D5,'Maximum Demand Forecast'!$D$68:$D$494,'Maximum Demand Forecast'!M$68:M$494,"NA")</f>
        <v>40.651679823038194</v>
      </c>
      <c r="N5" s="136">
        <f>_xlfn.XLOOKUP($D5,'Maximum Demand Forecast'!$D$68:$D$494,'Maximum Demand Forecast'!N$68:N$494,"NA")</f>
        <v>43.100944878278433</v>
      </c>
      <c r="O5" s="136">
        <f>_xlfn.XLOOKUP($D5,'Maximum Demand Forecast'!$D$68:$D$494,'Maximum Demand Forecast'!O$68:O$494,"NA")</f>
        <v>45.272757174242329</v>
      </c>
      <c r="P5" s="136">
        <f>_xlfn.XLOOKUP($D5,'Maximum Demand Forecast'!$D$68:$D$494,'Maximum Demand Forecast'!P$68:P$494,"NA")</f>
        <v>46.443210877144701</v>
      </c>
      <c r="Q5" s="137"/>
      <c r="R5" s="136">
        <f>_xlfn.XLOOKUP($D5,'Maximum Demand Forecast'!$T$68:$T$494,'Maximum Demand Forecast'!U$68:U$494,"NA")</f>
        <v>35</v>
      </c>
      <c r="S5" s="136">
        <f>_xlfn.XLOOKUP($D5,'Maximum Demand Forecast'!$T$68:$T$494,'Maximum Demand Forecast'!V$68:V$494,"NA")</f>
        <v>32.633333329999999</v>
      </c>
      <c r="T5" s="136">
        <f>_xlfn.XLOOKUP($D5,'Maximum Demand Forecast'!$T$68:$T$494,'Maximum Demand Forecast'!W$68:W$494,"NA")</f>
        <v>31.507652116742324</v>
      </c>
      <c r="U5" s="136">
        <f>_xlfn.XLOOKUP($D5,'Maximum Demand Forecast'!$T$68:$T$494,'Maximum Demand Forecast'!X$68:X$494,"NA")</f>
        <v>31.760242835182662</v>
      </c>
      <c r="V5" s="136">
        <f>_xlfn.XLOOKUP($D5,'Maximum Demand Forecast'!$T$68:$T$494,'Maximum Demand Forecast'!Y$68:Y$494,"NA")</f>
        <v>31.242595816019854</v>
      </c>
      <c r="W5" s="136">
        <f>_xlfn.XLOOKUP($D5,'Maximum Demand Forecast'!$T$68:$T$494,'Maximum Demand Forecast'!Z$68:Z$494,"NA")</f>
        <v>31.222760198176356</v>
      </c>
      <c r="X5" s="136">
        <f>_xlfn.XLOOKUP($D5,'Maximum Demand Forecast'!$T$68:$T$494,'Maximum Demand Forecast'!AA$68:AA$494,"NA")</f>
        <v>31.2688123020395</v>
      </c>
      <c r="Y5" s="136">
        <f>_xlfn.XLOOKUP($D5,'Maximum Demand Forecast'!$T$68:$T$494,'Maximum Demand Forecast'!AB$68:AB$494,"NA")</f>
        <v>31.408569899903632</v>
      </c>
      <c r="Z5" s="136">
        <f>_xlfn.XLOOKUP($D5,'Maximum Demand Forecast'!$T$68:$T$494,'Maximum Demand Forecast'!AC$68:AC$494,"NA")</f>
        <v>31.824589984665678</v>
      </c>
      <c r="AA5" s="136">
        <f>_xlfn.XLOOKUP($D5,'Maximum Demand Forecast'!$T$68:$T$494,'Maximum Demand Forecast'!AD$68:AD$494,"NA")</f>
        <v>33.138594128699935</v>
      </c>
      <c r="AB5" s="136">
        <f>_xlfn.XLOOKUP($D5,'Maximum Demand Forecast'!$T$68:$T$494,'Maximum Demand Forecast'!AE$68:AE$494,"NA")</f>
        <v>34.211627789320332</v>
      </c>
      <c r="AC5" s="136">
        <f>_xlfn.XLOOKUP($D5,'Maximum Demand Forecast'!$T$68:$T$494,'Maximum Demand Forecast'!AF$68:AF$494,"NA")</f>
        <v>34.925268835928996</v>
      </c>
      <c r="AE5" s="25">
        <v>0</v>
      </c>
      <c r="AF5" s="25">
        <v>0</v>
      </c>
      <c r="AG5" s="25">
        <v>0</v>
      </c>
      <c r="AH5" s="25">
        <v>5.30961382234834E-2</v>
      </c>
      <c r="AI5" s="25">
        <v>0.13804995938105599</v>
      </c>
      <c r="AJ5" s="25">
        <v>0.34512489845264199</v>
      </c>
      <c r="AK5" s="25">
        <v>0.55750945134657504</v>
      </c>
      <c r="AL5" s="25">
        <v>0.75396516277346404</v>
      </c>
      <c r="AM5" s="25">
        <v>0.92918241891095898</v>
      </c>
      <c r="AN5" s="25">
        <v>1.0831612197590601</v>
      </c>
      <c r="AO5" s="25">
        <v>1.23183040678481</v>
      </c>
      <c r="AP5" s="25">
        <v>1.3751899799882099</v>
      </c>
      <c r="AQ5" s="3"/>
      <c r="AR5" s="25" t="s">
        <v>83</v>
      </c>
      <c r="AS5" s="25">
        <v>1.2E-2</v>
      </c>
      <c r="AT5" s="25">
        <v>0</v>
      </c>
      <c r="AU5" s="3"/>
      <c r="AV5" s="3"/>
      <c r="AW5" s="3"/>
      <c r="AX5" s="3"/>
    </row>
    <row r="6" spans="2:50" x14ac:dyDescent="0.25">
      <c r="B6" s="7" t="s">
        <v>51</v>
      </c>
      <c r="C6" s="7"/>
      <c r="D6" s="48">
        <v>56001</v>
      </c>
      <c r="E6" s="136">
        <f>_xlfn.XLOOKUP($D6,'Maximum Demand Forecast'!$D$68:$D$494,'Maximum Demand Forecast'!E$68:E$494,"NA")</f>
        <v>10.083686501811</v>
      </c>
      <c r="F6" s="136">
        <f>_xlfn.XLOOKUP($D6,'Maximum Demand Forecast'!$D$68:$D$494,'Maximum Demand Forecast'!F$68:F$494,"NA")</f>
        <v>8.5066666669999993</v>
      </c>
      <c r="G6" s="136">
        <f>_xlfn.XLOOKUP($D6,'Maximum Demand Forecast'!$D$68:$D$494,'Maximum Demand Forecast'!G$68:G$494,"NA")</f>
        <v>8.7474755815583425</v>
      </c>
      <c r="H6" s="136">
        <f>_xlfn.XLOOKUP($D6,'Maximum Demand Forecast'!$D$68:$D$494,'Maximum Demand Forecast'!H$68:H$494,"NA")</f>
        <v>8.7205892811350285</v>
      </c>
      <c r="I6" s="136">
        <f>_xlfn.XLOOKUP($D6,'Maximum Demand Forecast'!$D$68:$D$494,'Maximum Demand Forecast'!I$68:I$494,"NA")</f>
        <v>8.5737000370044392</v>
      </c>
      <c r="J6" s="136">
        <f>_xlfn.XLOOKUP($D6,'Maximum Demand Forecast'!$D$68:$D$494,'Maximum Demand Forecast'!J$68:J$494,"NA")</f>
        <v>147.4730368856473</v>
      </c>
      <c r="K6" s="136">
        <f>_xlfn.XLOOKUP($D6,'Maximum Demand Forecast'!$D$68:$D$494,'Maximum Demand Forecast'!K$68:K$494,"NA")</f>
        <v>147.57161854765624</v>
      </c>
      <c r="L6" s="136">
        <f>_xlfn.XLOOKUP($D6,'Maximum Demand Forecast'!$D$68:$D$494,'Maximum Demand Forecast'!L$68:L$494,"NA")</f>
        <v>147.28612383610943</v>
      </c>
      <c r="M6" s="136">
        <f>_xlfn.XLOOKUP($D6,'Maximum Demand Forecast'!$D$68:$D$494,'Maximum Demand Forecast'!M$68:M$494,"NA")</f>
        <v>150.64043673342647</v>
      </c>
      <c r="N6" s="136">
        <f>_xlfn.XLOOKUP($D6,'Maximum Demand Forecast'!$D$68:$D$494,'Maximum Demand Forecast'!N$68:N$494,"NA")</f>
        <v>159.71652803404262</v>
      </c>
      <c r="O6" s="136">
        <f>_xlfn.XLOOKUP($D6,'Maximum Demand Forecast'!$D$68:$D$494,'Maximum Demand Forecast'!O$68:O$494,"NA")</f>
        <v>167.76447966091774</v>
      </c>
      <c r="P6" s="136">
        <f>_xlfn.XLOOKUP($D6,'Maximum Demand Forecast'!$D$68:$D$494,'Maximum Demand Forecast'!P$68:P$494,"NA")</f>
        <v>172.10175816328228</v>
      </c>
      <c r="Q6" s="137"/>
      <c r="R6" s="136">
        <f>_xlfn.XLOOKUP($D6,'Maximum Demand Forecast'!$T$68:$T$494,'Maximum Demand Forecast'!U$68:U$494,"NA")</f>
        <v>8</v>
      </c>
      <c r="S6" s="136">
        <f>_xlfn.XLOOKUP($D6,'Maximum Demand Forecast'!$T$68:$T$494,'Maximum Demand Forecast'!V$68:V$494,"NA")</f>
        <v>0.44444444399999999</v>
      </c>
      <c r="T6" s="136">
        <f>_xlfn.XLOOKUP($D6,'Maximum Demand Forecast'!$T$68:$T$494,'Maximum Demand Forecast'!W$68:W$494,"NA")</f>
        <v>0.42911340944437215</v>
      </c>
      <c r="U6" s="136">
        <f>_xlfn.XLOOKUP($D6,'Maximum Demand Forecast'!$T$68:$T$494,'Maximum Demand Forecast'!X$68:X$494,"NA")</f>
        <v>0.43255352818068193</v>
      </c>
      <c r="V6" s="136">
        <f>_xlfn.XLOOKUP($D6,'Maximum Demand Forecast'!$T$68:$T$494,'Maximum Demand Forecast'!Y$68:Y$494,"NA")</f>
        <v>0.42550351771152239</v>
      </c>
      <c r="W6" s="136">
        <f>_xlfn.XLOOKUP($D6,'Maximum Demand Forecast'!$T$68:$T$494,'Maximum Demand Forecast'!Z$68:Z$494,"NA")</f>
        <v>0.42523336969891518</v>
      </c>
      <c r="X6" s="136">
        <f>_xlfn.XLOOKUP($D6,'Maximum Demand Forecast'!$T$68:$T$494,'Maximum Demand Forecast'!AA$68:AA$494,"NA")</f>
        <v>0.42586056893380514</v>
      </c>
      <c r="Y6" s="136">
        <f>_xlfn.XLOOKUP($D6,'Maximum Demand Forecast'!$T$68:$T$494,'Maximum Demand Forecast'!AB$68:AB$494,"NA")</f>
        <v>0.42776397509980651</v>
      </c>
      <c r="Z6" s="136">
        <f>_xlfn.XLOOKUP($D6,'Maximum Demand Forecast'!$T$68:$T$494,'Maximum Demand Forecast'!AC$68:AC$494,"NA")</f>
        <v>0.43342989385211866</v>
      </c>
      <c r="AA6" s="136">
        <f>_xlfn.XLOOKUP($D6,'Maximum Demand Forecast'!$T$68:$T$494,'Maximum Demand Forecast'!AD$68:AD$494,"NA")</f>
        <v>0.45132576232817545</v>
      </c>
      <c r="AB6" s="136">
        <f>_xlfn.XLOOKUP($D6,'Maximum Demand Forecast'!$T$68:$T$494,'Maximum Demand Forecast'!AE$68:AE$494,"NA")</f>
        <v>0.46593977199323461</v>
      </c>
      <c r="AC6" s="136">
        <f>_xlfn.XLOOKUP($D6,'Maximum Demand Forecast'!$T$68:$T$494,'Maximum Demand Forecast'!AF$68:AF$494,"NA")</f>
        <v>0.47565909165231418</v>
      </c>
      <c r="AE6" s="25">
        <v>8.6</v>
      </c>
      <c r="AF6" s="25">
        <v>8.6</v>
      </c>
      <c r="AG6" s="25">
        <v>8.6</v>
      </c>
      <c r="AH6" s="25">
        <v>11.714163455257401</v>
      </c>
      <c r="AI6" s="25">
        <v>16.627930323743499</v>
      </c>
      <c r="AJ6" s="25">
        <v>28.442616094095001</v>
      </c>
      <c r="AK6" s="25">
        <v>40.401699362584601</v>
      </c>
      <c r="AL6" s="25">
        <v>51.325952448852597</v>
      </c>
      <c r="AM6" s="25">
        <v>60.954541861136597</v>
      </c>
      <c r="AN6" s="25">
        <v>69.322769956126905</v>
      </c>
      <c r="AO6" s="25">
        <v>77.319380707654304</v>
      </c>
      <c r="AP6" s="25">
        <v>84.957305315648199</v>
      </c>
      <c r="AQ6" s="3"/>
      <c r="AR6" s="25" t="s">
        <v>51</v>
      </c>
      <c r="AS6" s="25">
        <v>3.2669999999999999</v>
      </c>
      <c r="AT6" s="25">
        <v>0</v>
      </c>
      <c r="AU6" s="3"/>
      <c r="AV6" s="3"/>
      <c r="AW6" s="3"/>
      <c r="AX6" s="3"/>
    </row>
    <row r="7" spans="2:50" x14ac:dyDescent="0.25">
      <c r="B7" s="7" t="s">
        <v>51</v>
      </c>
      <c r="C7" s="7"/>
      <c r="D7" s="48">
        <v>56002</v>
      </c>
      <c r="E7" s="136">
        <f>_xlfn.XLOOKUP($D7,'Maximum Demand Forecast'!$D$68:$D$494,'Maximum Demand Forecast'!E$68:E$494,"NA")</f>
        <v>0</v>
      </c>
      <c r="F7" s="136">
        <f>_xlfn.XLOOKUP($D7,'Maximum Demand Forecast'!$D$68:$D$494,'Maximum Demand Forecast'!F$68:F$494,"NA")</f>
        <v>0</v>
      </c>
      <c r="G7" s="136">
        <f>_xlfn.XLOOKUP($D7,'Maximum Demand Forecast'!$D$68:$D$494,'Maximum Demand Forecast'!G$68:G$494,"NA")</f>
        <v>0</v>
      </c>
      <c r="H7" s="136">
        <f>_xlfn.XLOOKUP($D7,'Maximum Demand Forecast'!$D$68:$D$494,'Maximum Demand Forecast'!H$68:H$494,"NA")</f>
        <v>0</v>
      </c>
      <c r="I7" s="136">
        <f>_xlfn.XLOOKUP($D7,'Maximum Demand Forecast'!$D$68:$D$494,'Maximum Demand Forecast'!I$68:I$494,"NA")</f>
        <v>0</v>
      </c>
      <c r="J7" s="136">
        <f>_xlfn.XLOOKUP($D7,'Maximum Demand Forecast'!$D$68:$D$494,'Maximum Demand Forecast'!J$68:J$494,"NA")</f>
        <v>139.00355214780478</v>
      </c>
      <c r="K7" s="136">
        <f>_xlfn.XLOOKUP($D7,'Maximum Demand Forecast'!$D$68:$D$494,'Maximum Demand Forecast'!K$68:K$494,"NA")</f>
        <v>139.09647219261609</v>
      </c>
      <c r="L7" s="136">
        <f>_xlfn.XLOOKUP($D7,'Maximum Demand Forecast'!$D$68:$D$494,'Maximum Demand Forecast'!L$68:L$494,"NA")</f>
        <v>138.82737365187609</v>
      </c>
      <c r="M7" s="136">
        <f>_xlfn.XLOOKUP($D7,'Maximum Demand Forecast'!$D$68:$D$494,'Maximum Demand Forecast'!M$68:M$494,"NA")</f>
        <v>141.9890458977919</v>
      </c>
      <c r="N7" s="136">
        <f>_xlfn.XLOOKUP($D7,'Maximum Demand Forecast'!$D$68:$D$494,'Maximum Demand Forecast'!N$68:N$494,"NA")</f>
        <v>150.54389061412945</v>
      </c>
      <c r="O7" s="136">
        <f>_xlfn.XLOOKUP($D7,'Maximum Demand Forecast'!$D$68:$D$494,'Maximum Demand Forecast'!O$68:O$494,"NA")</f>
        <v>158.12964247273393</v>
      </c>
      <c r="P7" s="136">
        <f>_xlfn.XLOOKUP($D7,'Maximum Demand Forecast'!$D$68:$D$494,'Maximum Demand Forecast'!P$68:P$494,"NA")</f>
        <v>162.21782788760726</v>
      </c>
      <c r="Q7" s="137"/>
      <c r="R7" s="136">
        <f>_xlfn.XLOOKUP($D7,'Maximum Demand Forecast'!$T$68:$T$494,'Maximum Demand Forecast'!U$68:U$494,"NA")</f>
        <v>0</v>
      </c>
      <c r="S7" s="136">
        <f>_xlfn.XLOOKUP($D7,'Maximum Demand Forecast'!$T$68:$T$494,'Maximum Demand Forecast'!V$68:V$494,"NA")</f>
        <v>0</v>
      </c>
      <c r="T7" s="136">
        <f>_xlfn.XLOOKUP($D7,'Maximum Demand Forecast'!$T$68:$T$494,'Maximum Demand Forecast'!W$68:W$494,"NA")</f>
        <v>0</v>
      </c>
      <c r="U7" s="136">
        <f>_xlfn.XLOOKUP($D7,'Maximum Demand Forecast'!$T$68:$T$494,'Maximum Demand Forecast'!X$68:X$494,"NA")</f>
        <v>0</v>
      </c>
      <c r="V7" s="136">
        <f>_xlfn.XLOOKUP($D7,'Maximum Demand Forecast'!$T$68:$T$494,'Maximum Demand Forecast'!Y$68:Y$494,"NA")</f>
        <v>0</v>
      </c>
      <c r="W7" s="136">
        <f>_xlfn.XLOOKUP($D7,'Maximum Demand Forecast'!$T$68:$T$494,'Maximum Demand Forecast'!Z$68:Z$494,"NA")</f>
        <v>0</v>
      </c>
      <c r="X7" s="136">
        <f>_xlfn.XLOOKUP($D7,'Maximum Demand Forecast'!$T$68:$T$494,'Maximum Demand Forecast'!AA$68:AA$494,"NA")</f>
        <v>0</v>
      </c>
      <c r="Y7" s="136">
        <f>_xlfn.XLOOKUP($D7,'Maximum Demand Forecast'!$T$68:$T$494,'Maximum Demand Forecast'!AB$68:AB$494,"NA")</f>
        <v>0</v>
      </c>
      <c r="Z7" s="136">
        <f>_xlfn.XLOOKUP($D7,'Maximum Demand Forecast'!$T$68:$T$494,'Maximum Demand Forecast'!AC$68:AC$494,"NA")</f>
        <v>0</v>
      </c>
      <c r="AA7" s="136">
        <f>_xlfn.XLOOKUP($D7,'Maximum Demand Forecast'!$T$68:$T$494,'Maximum Demand Forecast'!AD$68:AD$494,"NA")</f>
        <v>0</v>
      </c>
      <c r="AB7" s="136">
        <f>_xlfn.XLOOKUP($D7,'Maximum Demand Forecast'!$T$68:$T$494,'Maximum Demand Forecast'!AE$68:AE$494,"NA")</f>
        <v>0</v>
      </c>
      <c r="AC7" s="136">
        <f>_xlfn.XLOOKUP($D7,'Maximum Demand Forecast'!$T$68:$T$494,'Maximum Demand Forecast'!AF$68:AF$494,"NA")</f>
        <v>0</v>
      </c>
      <c r="AE7" s="25">
        <v>1.02</v>
      </c>
      <c r="AF7" s="25">
        <v>1.02</v>
      </c>
      <c r="AG7" s="25">
        <v>1.8666</v>
      </c>
      <c r="AH7" s="25">
        <v>4.3971684485079301</v>
      </c>
      <c r="AI7" s="25">
        <v>9.0249832734825599</v>
      </c>
      <c r="AJ7" s="25">
        <v>21.962667574885</v>
      </c>
      <c r="AK7" s="25">
        <v>37.1594272638078</v>
      </c>
      <c r="AL7" s="25">
        <v>53.152728086806903</v>
      </c>
      <c r="AM7" s="25">
        <v>69.1683068676831</v>
      </c>
      <c r="AN7" s="25">
        <v>84.636951402983001</v>
      </c>
      <c r="AO7" s="25">
        <v>100.58098679513201</v>
      </c>
      <c r="AP7" s="25">
        <v>112.588855544634</v>
      </c>
      <c r="AQ7" s="3"/>
      <c r="AR7" s="25" t="s">
        <v>47</v>
      </c>
      <c r="AS7" s="25">
        <v>21.780999999999999</v>
      </c>
      <c r="AT7" s="25">
        <v>1.2E-2</v>
      </c>
      <c r="AU7" s="3"/>
      <c r="AV7" s="3"/>
      <c r="AW7" s="3"/>
      <c r="AX7" s="3"/>
    </row>
    <row r="8" spans="2:50" x14ac:dyDescent="0.25">
      <c r="B8" s="7" t="s">
        <v>51</v>
      </c>
      <c r="C8" s="7"/>
      <c r="D8" s="48">
        <v>56003</v>
      </c>
      <c r="E8" s="136">
        <f>_xlfn.XLOOKUP($D8,'Maximum Demand Forecast'!$D$68:$D$494,'Maximum Demand Forecast'!E$68:E$494,"NA")</f>
        <v>54.065043735928498</v>
      </c>
      <c r="F8" s="136">
        <f>_xlfn.XLOOKUP($D8,'Maximum Demand Forecast'!$D$68:$D$494,'Maximum Demand Forecast'!F$68:F$494,"NA")</f>
        <v>42.129075042923397</v>
      </c>
      <c r="G8" s="136">
        <f>_xlfn.XLOOKUP($D8,'Maximum Demand Forecast'!$D$68:$D$494,'Maximum Demand Forecast'!G$68:G$494,"NA")</f>
        <v>43.321675767692504</v>
      </c>
      <c r="H8" s="136">
        <f>_xlfn.XLOOKUP($D8,'Maximum Demand Forecast'!$D$68:$D$494,'Maximum Demand Forecast'!H$68:H$494,"NA")</f>
        <v>43.188521970500183</v>
      </c>
      <c r="I8" s="136">
        <f>_xlfn.XLOOKUP($D8,'Maximum Demand Forecast'!$D$68:$D$494,'Maximum Demand Forecast'!I$68:I$494,"NA")</f>
        <v>42.461056297843434</v>
      </c>
      <c r="J8" s="136">
        <f>_xlfn.XLOOKUP($D8,'Maximum Demand Forecast'!$D$68:$D$494,'Maximum Demand Forecast'!J$68:J$494,"NA")</f>
        <v>180.94848452415451</v>
      </c>
      <c r="K8" s="136">
        <f>_xlfn.XLOOKUP($D8,'Maximum Demand Forecast'!$D$68:$D$494,'Maximum Demand Forecast'!K$68:K$494,"NA")</f>
        <v>181.06944360060058</v>
      </c>
      <c r="L8" s="136">
        <f>_xlfn.XLOOKUP($D8,'Maximum Demand Forecast'!$D$68:$D$494,'Maximum Demand Forecast'!L$68:L$494,"NA")</f>
        <v>180.71914339328802</v>
      </c>
      <c r="M8" s="136">
        <f>_xlfn.XLOOKUP($D8,'Maximum Demand Forecast'!$D$68:$D$494,'Maximum Demand Forecast'!M$68:M$494,"NA")</f>
        <v>184.83486412574973</v>
      </c>
      <c r="N8" s="136">
        <f>_xlfn.XLOOKUP($D8,'Maximum Demand Forecast'!$D$68:$D$494,'Maximum Demand Forecast'!N$68:N$494,"NA")</f>
        <v>195.97117080886778</v>
      </c>
      <c r="O8" s="136">
        <f>_xlfn.XLOOKUP($D8,'Maximum Demand Forecast'!$D$68:$D$494,'Maximum Demand Forecast'!O$68:O$494,"NA")</f>
        <v>205.84595660809131</v>
      </c>
      <c r="P8" s="136">
        <f>_xlfn.XLOOKUP($D8,'Maximum Demand Forecast'!$D$68:$D$494,'Maximum Demand Forecast'!P$68:P$494,"NA")</f>
        <v>211.16776992757033</v>
      </c>
      <c r="Q8" s="137"/>
      <c r="R8" s="136">
        <f>_xlfn.XLOOKUP($D8,'Maximum Demand Forecast'!$T$68:$T$494,'Maximum Demand Forecast'!U$68:U$494,"NA")</f>
        <v>55.099985908191897</v>
      </c>
      <c r="S8" s="136">
        <f>_xlfn.XLOOKUP($D8,'Maximum Demand Forecast'!$T$68:$T$494,'Maximum Demand Forecast'!V$68:V$494,"NA")</f>
        <v>44.348521327489003</v>
      </c>
      <c r="T8" s="136">
        <f>_xlfn.XLOOKUP($D8,'Maximum Demand Forecast'!$T$68:$T$494,'Maximum Demand Forecast'!W$68:W$494,"NA")</f>
        <v>42.818726721793062</v>
      </c>
      <c r="U8" s="136">
        <f>_xlfn.XLOOKUP($D8,'Maximum Demand Forecast'!$T$68:$T$494,'Maximum Demand Forecast'!X$68:X$494,"NA")</f>
        <v>43.161996125215573</v>
      </c>
      <c r="V8" s="136">
        <f>_xlfn.XLOOKUP($D8,'Maximum Demand Forecast'!$T$68:$T$494,'Maximum Demand Forecast'!Y$68:Y$494,"NA")</f>
        <v>42.458516660298372</v>
      </c>
      <c r="W8" s="136">
        <f>_xlfn.XLOOKUP($D8,'Maximum Demand Forecast'!$T$68:$T$494,'Maximum Demand Forecast'!Z$68:Z$494,"NA")</f>
        <v>42.431560164249362</v>
      </c>
      <c r="X8" s="136">
        <f>_xlfn.XLOOKUP($D8,'Maximum Demand Forecast'!$T$68:$T$494,'Maximum Demand Forecast'!AA$68:AA$494,"NA")</f>
        <v>42.494144721263424</v>
      </c>
      <c r="Y8" s="136">
        <f>_xlfn.XLOOKUP($D8,'Maximum Demand Forecast'!$T$68:$T$494,'Maximum Demand Forecast'!AB$68:AB$494,"NA")</f>
        <v>42.684074531585871</v>
      </c>
      <c r="Z8" s="136">
        <f>_xlfn.XLOOKUP($D8,'Maximum Demand Forecast'!$T$68:$T$494,'Maximum Demand Forecast'!AC$68:AC$494,"NA")</f>
        <v>43.249443549061397</v>
      </c>
      <c r="AA8" s="136">
        <f>_xlfn.XLOOKUP($D8,'Maximum Demand Forecast'!$T$68:$T$494,'Maximum Demand Forecast'!AD$68:AD$494,"NA")</f>
        <v>45.035167986611896</v>
      </c>
      <c r="AB8" s="136">
        <f>_xlfn.XLOOKUP($D8,'Maximum Demand Forecast'!$T$68:$T$494,'Maximum Demand Forecast'!AE$68:AE$494,"NA")</f>
        <v>46.493414856519905</v>
      </c>
      <c r="AC8" s="136">
        <f>_xlfn.XLOOKUP($D8,'Maximum Demand Forecast'!$T$68:$T$494,'Maximum Demand Forecast'!AF$68:AF$494,"NA")</f>
        <v>47.463249131665826</v>
      </c>
      <c r="AE8" s="25">
        <v>60.600749999999998</v>
      </c>
      <c r="AF8" s="25">
        <v>64.186750000000004</v>
      </c>
      <c r="AG8" s="25">
        <v>66.464410000000001</v>
      </c>
      <c r="AH8" s="25">
        <v>87.689109557901503</v>
      </c>
      <c r="AI8" s="25">
        <v>111.868595649526</v>
      </c>
      <c r="AJ8" s="25">
        <v>170.10527333883201</v>
      </c>
      <c r="AK8" s="25">
        <v>228.858125373886</v>
      </c>
      <c r="AL8" s="25">
        <v>282.05026741680098</v>
      </c>
      <c r="AM8" s="25">
        <v>328.29899949719203</v>
      </c>
      <c r="AN8" s="25">
        <v>367.856832279439</v>
      </c>
      <c r="AO8" s="25">
        <v>405.10083612910699</v>
      </c>
      <c r="AP8" s="25">
        <v>440.36421143133498</v>
      </c>
      <c r="AQ8" s="3"/>
      <c r="AR8" s="25" t="s">
        <v>85</v>
      </c>
      <c r="AS8" s="25">
        <v>32.960999999999999</v>
      </c>
      <c r="AT8" s="25">
        <v>3.0000000000000001E-3</v>
      </c>
      <c r="AU8" s="3"/>
      <c r="AV8" s="3"/>
      <c r="AW8" s="3"/>
      <c r="AX8" s="3"/>
    </row>
    <row r="9" spans="2:50" x14ac:dyDescent="0.25">
      <c r="B9" s="7" t="s">
        <v>51</v>
      </c>
      <c r="C9" s="7"/>
      <c r="D9" s="48">
        <v>56004</v>
      </c>
      <c r="E9" s="136">
        <f>_xlfn.XLOOKUP($D9,'Maximum Demand Forecast'!$D$68:$D$494,'Maximum Demand Forecast'!E$68:E$494,"NA")</f>
        <v>225.71638104598901</v>
      </c>
      <c r="F9" s="136">
        <f>_xlfn.XLOOKUP($D9,'Maximum Demand Forecast'!$D$68:$D$494,'Maximum Demand Forecast'!F$68:F$494,"NA")</f>
        <v>184.2983333</v>
      </c>
      <c r="G9" s="136">
        <f>_xlfn.XLOOKUP($D9,'Maximum Demand Forecast'!$D$68:$D$494,'Maximum Demand Forecast'!G$68:G$494,"NA")</f>
        <v>189.51549806431964</v>
      </c>
      <c r="H9" s="136">
        <f>_xlfn.XLOOKUP($D9,'Maximum Demand Forecast'!$D$68:$D$494,'Maximum Demand Forecast'!H$68:H$494,"NA")</f>
        <v>188.93300194091537</v>
      </c>
      <c r="I9" s="136">
        <f>_xlfn.XLOOKUP($D9,'Maximum Demand Forecast'!$D$68:$D$494,'Maximum Demand Forecast'!I$68:I$494,"NA")</f>
        <v>185.75062229296429</v>
      </c>
      <c r="J9" s="136">
        <f>_xlfn.XLOOKUP($D9,'Maximum Demand Forecast'!$D$68:$D$494,'Maximum Demand Forecast'!J$68:J$494,"NA")</f>
        <v>183.49278068569816</v>
      </c>
      <c r="K9" s="136">
        <f>_xlfn.XLOOKUP($D9,'Maximum Demand Forecast'!$D$68:$D$494,'Maximum Demand Forecast'!K$68:K$494,"NA")</f>
        <v>183.61544055402828</v>
      </c>
      <c r="L9" s="136">
        <f>_xlfn.XLOOKUP($D9,'Maximum Demand Forecast'!$D$68:$D$494,'Maximum Demand Forecast'!L$68:L$494,"NA")</f>
        <v>183.2602148151469</v>
      </c>
      <c r="M9" s="136">
        <f>_xlfn.XLOOKUP($D9,'Maximum Demand Forecast'!$D$68:$D$494,'Maximum Demand Forecast'!M$68:M$494,"NA")</f>
        <v>187.43380623101953</v>
      </c>
      <c r="N9" s="136">
        <f>_xlfn.XLOOKUP($D9,'Maximum Demand Forecast'!$D$68:$D$494,'Maximum Demand Forecast'!N$68:N$494,"NA")</f>
        <v>198.7266992620263</v>
      </c>
      <c r="O9" s="136">
        <f>_xlfn.XLOOKUP($D9,'Maximum Demand Forecast'!$D$68:$D$494,'Maximum Demand Forecast'!O$68:O$494,"NA")</f>
        <v>208.74033330676622</v>
      </c>
      <c r="P9" s="136">
        <f>_xlfn.XLOOKUP($D9,'Maximum Demand Forecast'!$D$68:$D$494,'Maximum Demand Forecast'!P$68:P$494,"NA")</f>
        <v>214.13697604101932</v>
      </c>
      <c r="Q9" s="137"/>
      <c r="R9" s="136">
        <f>_xlfn.XLOOKUP($D9,'Maximum Demand Forecast'!$T$68:$T$494,'Maximum Demand Forecast'!U$68:U$494,"NA")</f>
        <v>135</v>
      </c>
      <c r="S9" s="136">
        <f>_xlfn.XLOOKUP($D9,'Maximum Demand Forecast'!$T$68:$T$494,'Maximum Demand Forecast'!V$68:V$494,"NA")</f>
        <v>130.09916670000001</v>
      </c>
      <c r="T9" s="136">
        <f>_xlfn.XLOOKUP($D9,'Maximum Demand Forecast'!$T$68:$T$494,'Maximum Demand Forecast'!W$68:W$494,"NA")</f>
        <v>125.61141834975606</v>
      </c>
      <c r="U9" s="136">
        <f>_xlfn.XLOOKUP($D9,'Maximum Demand Forecast'!$T$68:$T$494,'Maximum Demand Forecast'!X$68:X$494,"NA")</f>
        <v>126.61842065788473</v>
      </c>
      <c r="V9" s="136">
        <f>_xlfn.XLOOKUP($D9,'Maximum Demand Forecast'!$T$68:$T$494,'Maximum Demand Forecast'!Y$68:Y$494,"NA")</f>
        <v>124.55471955947719</v>
      </c>
      <c r="W9" s="136">
        <f>_xlfn.XLOOKUP($D9,'Maximum Demand Forecast'!$T$68:$T$494,'Maximum Demand Forecast'!Z$68:Z$494,"NA")</f>
        <v>124.47564098891492</v>
      </c>
      <c r="X9" s="136">
        <f>_xlfn.XLOOKUP($D9,'Maximum Demand Forecast'!$T$68:$T$494,'Maximum Demand Forecast'!AA$68:AA$494,"NA")</f>
        <v>124.65923670918015</v>
      </c>
      <c r="Y9" s="136">
        <f>_xlfn.XLOOKUP($D9,'Maximum Demand Forecast'!$T$68:$T$494,'Maximum Demand Forecast'!AB$68:AB$494,"NA")</f>
        <v>125.21640771093627</v>
      </c>
      <c r="Z9" s="136">
        <f>_xlfn.XLOOKUP($D9,'Maximum Demand Forecast'!$T$68:$T$494,'Maximum Demand Forecast'!AC$68:AC$494,"NA")</f>
        <v>126.87495315619267</v>
      </c>
      <c r="AA9" s="136">
        <f>_xlfn.XLOOKUP($D9,'Maximum Demand Forecast'!$T$68:$T$494,'Maximum Demand Forecast'!AD$68:AD$494,"NA")</f>
        <v>132.11348770767373</v>
      </c>
      <c r="AB9" s="136">
        <f>_xlfn.XLOOKUP($D9,'Maximum Demand Forecast'!$T$68:$T$494,'Maximum Demand Forecast'!AE$68:AE$494,"NA")</f>
        <v>136.39134629098396</v>
      </c>
      <c r="AC9" s="136">
        <f>_xlfn.XLOOKUP($D9,'Maximum Demand Forecast'!$T$68:$T$494,'Maximum Demand Forecast'!AF$68:AF$494,"NA")</f>
        <v>139.23641591803769</v>
      </c>
      <c r="AE9" s="25">
        <v>217.28364780000001</v>
      </c>
      <c r="AF9" s="25">
        <v>233.19074380000001</v>
      </c>
      <c r="AG9" s="25">
        <v>258.01531739000001</v>
      </c>
      <c r="AH9" s="25">
        <v>325.87487910379502</v>
      </c>
      <c r="AI9" s="25">
        <v>428.55035884282199</v>
      </c>
      <c r="AJ9" s="25">
        <v>686.35036157805598</v>
      </c>
      <c r="AK9" s="25">
        <v>958.28592967599002</v>
      </c>
      <c r="AL9" s="25">
        <v>1216.4901860689299</v>
      </c>
      <c r="AM9" s="25">
        <v>1452.6480879309399</v>
      </c>
      <c r="AN9" s="25">
        <v>1665.60541048919</v>
      </c>
      <c r="AO9" s="25">
        <v>1876.9878554873401</v>
      </c>
      <c r="AP9" s="25">
        <v>2087.1186866653702</v>
      </c>
      <c r="AQ9" s="3"/>
      <c r="AR9" s="25" t="s">
        <v>3</v>
      </c>
      <c r="AS9" s="25">
        <v>20.875</v>
      </c>
      <c r="AT9" s="25">
        <v>0</v>
      </c>
      <c r="AU9" s="3"/>
      <c r="AV9" s="3"/>
      <c r="AW9" s="3"/>
      <c r="AX9" s="3"/>
    </row>
    <row r="10" spans="2:50" x14ac:dyDescent="0.25">
      <c r="B10" s="7" t="s">
        <v>47</v>
      </c>
      <c r="C10" s="7"/>
      <c r="D10" s="48">
        <v>48180</v>
      </c>
      <c r="E10" s="136">
        <f>_xlfn.XLOOKUP($D10,'Maximum Demand Forecast'!$D$68:$D$494,'Maximum Demand Forecast'!E$68:E$494,"NA")</f>
        <v>124.3000031</v>
      </c>
      <c r="F10" s="136">
        <f>_xlfn.XLOOKUP($D10,'Maximum Demand Forecast'!$D$68:$D$494,'Maximum Demand Forecast'!F$68:F$494,"NA")</f>
        <v>117.29386289999999</v>
      </c>
      <c r="G10" s="136">
        <f>_xlfn.XLOOKUP($D10,'Maximum Demand Forecast'!$D$68:$D$494,'Maximum Demand Forecast'!G$68:G$494,"NA")</f>
        <v>120.61424783043071</v>
      </c>
      <c r="H10" s="136">
        <f>_xlfn.XLOOKUP($D10,'Maximum Demand Forecast'!$D$68:$D$494,'Maximum Demand Forecast'!H$68:H$494,"NA")</f>
        <v>120.2435270582187</v>
      </c>
      <c r="I10" s="136">
        <f>_xlfn.XLOOKUP($D10,'Maximum Demand Forecast'!$D$68:$D$494,'Maximum Demand Forecast'!I$68:I$494,"NA")</f>
        <v>118.2181500760248</v>
      </c>
      <c r="J10" s="136">
        <f>_xlfn.XLOOKUP($D10,'Maximum Demand Forecast'!$D$68:$D$494,'Maximum Demand Forecast'!J$68:J$494,"NA")</f>
        <v>116.78118122671079</v>
      </c>
      <c r="K10" s="136">
        <f>_xlfn.XLOOKUP($D10,'Maximum Demand Forecast'!$D$68:$D$494,'Maximum Demand Forecast'!K$68:K$494,"NA")</f>
        <v>116.8592462288279</v>
      </c>
      <c r="L10" s="136">
        <f>_xlfn.XLOOKUP($D10,'Maximum Demand Forecast'!$D$68:$D$494,'Maximum Demand Forecast'!L$68:L$494,"NA")</f>
        <v>116.63316822601122</v>
      </c>
      <c r="M10" s="136">
        <f>_xlfn.XLOOKUP($D10,'Maximum Demand Forecast'!$D$68:$D$494,'Maximum Demand Forecast'!M$68:M$494,"NA")</f>
        <v>119.2893868177286</v>
      </c>
      <c r="N10" s="136">
        <f>_xlfn.XLOOKUP($D10,'Maximum Demand Forecast'!$D$68:$D$494,'Maximum Demand Forecast'!N$68:N$494,"NA")</f>
        <v>126.47657632294846</v>
      </c>
      <c r="O10" s="136">
        <f>_xlfn.XLOOKUP($D10,'Maximum Demand Forecast'!$D$68:$D$494,'Maximum Demand Forecast'!O$68:O$494,"NA")</f>
        <v>132.84960096046697</v>
      </c>
      <c r="P10" s="136">
        <f>_xlfn.XLOOKUP($D10,'Maximum Demand Forecast'!$D$68:$D$494,'Maximum Demand Forecast'!P$68:P$494,"NA")</f>
        <v>136.28421190706399</v>
      </c>
      <c r="Q10" s="137"/>
      <c r="R10" s="136">
        <f>_xlfn.XLOOKUP($D10,'Maximum Demand Forecast'!$T$68:$T$494,'Maximum Demand Forecast'!U$68:U$494,"NA")</f>
        <v>208.22736188958001</v>
      </c>
      <c r="S10" s="136">
        <f>_xlfn.XLOOKUP($D10,'Maximum Demand Forecast'!$T$68:$T$494,'Maximum Demand Forecast'!V$68:V$494,"NA")</f>
        <v>206.53301757499699</v>
      </c>
      <c r="T10" s="136">
        <f>_xlfn.XLOOKUP($D10,'Maximum Demand Forecast'!$T$68:$T$494,'Maximum Demand Forecast'!W$68:W$494,"NA")</f>
        <v>199.40869670190182</v>
      </c>
      <c r="U10" s="136">
        <f>_xlfn.XLOOKUP($D10,'Maximum Demand Forecast'!$T$68:$T$494,'Maximum Demand Forecast'!X$68:X$494,"NA")</f>
        <v>201.00731743620972</v>
      </c>
      <c r="V10" s="136">
        <f>_xlfn.XLOOKUP($D10,'Maximum Demand Forecast'!$T$68:$T$494,'Maximum Demand Forecast'!Y$68:Y$494,"NA")</f>
        <v>197.73118257663921</v>
      </c>
      <c r="W10" s="136">
        <f>_xlfn.XLOOKUP($D10,'Maximum Demand Forecast'!$T$68:$T$494,'Maximum Demand Forecast'!Z$68:Z$494,"NA")</f>
        <v>197.60564498698344</v>
      </c>
      <c r="X10" s="136">
        <f>_xlfn.XLOOKUP($D10,'Maximum Demand Forecast'!$T$68:$T$494,'Maximum Demand Forecast'!AA$68:AA$494,"NA")</f>
        <v>197.89710402613065</v>
      </c>
      <c r="Y10" s="136">
        <f>_xlfn.XLOOKUP($D10,'Maximum Demand Forecast'!$T$68:$T$494,'Maximum Demand Forecast'!AB$68:AB$494,"NA")</f>
        <v>198.78161552006918</v>
      </c>
      <c r="Z10" s="136">
        <f>_xlfn.XLOOKUP($D10,'Maximum Demand Forecast'!$T$68:$T$494,'Maximum Demand Forecast'!AC$68:AC$494,"NA")</f>
        <v>201.41456394151416</v>
      </c>
      <c r="AA10" s="136">
        <f>_xlfn.XLOOKUP($D10,'Maximum Demand Forecast'!$T$68:$T$494,'Maximum Demand Forecast'!AD$68:AD$494,"NA")</f>
        <v>209.73076131642222</v>
      </c>
      <c r="AB10" s="136">
        <f>_xlfn.XLOOKUP($D10,'Maximum Demand Forecast'!$T$68:$T$494,'Maximum Demand Forecast'!AE$68:AE$494,"NA")</f>
        <v>216.52188123195171</v>
      </c>
      <c r="AC10" s="136">
        <f>_xlfn.XLOOKUP($D10,'Maximum Demand Forecast'!$T$68:$T$494,'Maximum Demand Forecast'!AF$68:AF$494,"NA")</f>
        <v>221.0384421768911</v>
      </c>
      <c r="AE10" s="25">
        <v>660.46692547600003</v>
      </c>
      <c r="AF10" s="25">
        <v>747.563877843201</v>
      </c>
      <c r="AG10" s="25">
        <v>847.66852922180306</v>
      </c>
      <c r="AH10" s="25">
        <v>903.43521794939898</v>
      </c>
      <c r="AI10" s="25">
        <v>962.59448435967499</v>
      </c>
      <c r="AJ10" s="25">
        <v>1105.8939062053701</v>
      </c>
      <c r="AK10" s="25">
        <v>1251.5968059437</v>
      </c>
      <c r="AL10" s="25">
        <v>1385.09790147895</v>
      </c>
      <c r="AM10" s="25">
        <v>1503.3169359026299</v>
      </c>
      <c r="AN10" s="25">
        <v>1607.19155385356</v>
      </c>
      <c r="AO10" s="25">
        <v>1708.7087536551301</v>
      </c>
      <c r="AP10" s="25">
        <v>1809.6217116960499</v>
      </c>
      <c r="AQ10" s="3"/>
      <c r="AR10" s="25" t="s">
        <v>4</v>
      </c>
      <c r="AS10" s="25">
        <v>0</v>
      </c>
      <c r="AT10" s="25">
        <v>0</v>
      </c>
      <c r="AU10" s="3"/>
      <c r="AV10" s="3"/>
      <c r="AW10" s="3"/>
      <c r="AX10" s="3"/>
    </row>
    <row r="11" spans="2:50" x14ac:dyDescent="0.25">
      <c r="B11" s="7" t="s">
        <v>47</v>
      </c>
      <c r="C11" s="7"/>
      <c r="D11" s="48">
        <v>48181</v>
      </c>
      <c r="E11" s="136">
        <f>_xlfn.XLOOKUP($D11,'Maximum Demand Forecast'!$D$68:$D$494,'Maximum Demand Forecast'!E$68:E$494,"NA")</f>
        <v>163.694903077091</v>
      </c>
      <c r="F11" s="136">
        <f>_xlfn.XLOOKUP($D11,'Maximum Demand Forecast'!$D$68:$D$494,'Maximum Demand Forecast'!F$68:F$494,"NA")</f>
        <v>99.729344277260395</v>
      </c>
      <c r="G11" s="136">
        <f>_xlfn.XLOOKUP($D11,'Maximum Demand Forecast'!$D$68:$D$494,'Maximum Demand Forecast'!G$68:G$494,"NA")</f>
        <v>102.55250828322608</v>
      </c>
      <c r="H11" s="136">
        <f>_xlfn.XLOOKUP($D11,'Maximum Demand Forecast'!$D$68:$D$494,'Maximum Demand Forecast'!H$68:H$494,"NA")</f>
        <v>102.23730219649174</v>
      </c>
      <c r="I11" s="136">
        <f>_xlfn.XLOOKUP($D11,'Maximum Demand Forecast'!$D$68:$D$494,'Maximum Demand Forecast'!I$68:I$494,"NA")</f>
        <v>100.51522131898953</v>
      </c>
      <c r="J11" s="136">
        <f>_xlfn.XLOOKUP($D11,'Maximum Demand Forecast'!$D$68:$D$494,'Maximum Demand Forecast'!J$68:J$494,"NA")</f>
        <v>99.293435647124383</v>
      </c>
      <c r="K11" s="136">
        <f>_xlfn.XLOOKUP($D11,'Maximum Demand Forecast'!$D$68:$D$494,'Maximum Demand Forecast'!K$68:K$494,"NA")</f>
        <v>99.359810573140578</v>
      </c>
      <c r="L11" s="136">
        <f>_xlfn.XLOOKUP($D11,'Maximum Demand Forecast'!$D$68:$D$494,'Maximum Demand Forecast'!L$68:L$494,"NA")</f>
        <v>99.167587293772229</v>
      </c>
      <c r="M11" s="136">
        <f>_xlfn.XLOOKUP($D11,'Maximum Demand Forecast'!$D$68:$D$494,'Maximum Demand Forecast'!M$68:M$494,"NA")</f>
        <v>101.42604252629268</v>
      </c>
      <c r="N11" s="136">
        <f>_xlfn.XLOOKUP($D11,'Maximum Demand Forecast'!$D$68:$D$494,'Maximum Demand Forecast'!N$68:N$494,"NA")</f>
        <v>107.53696494653113</v>
      </c>
      <c r="O11" s="136">
        <f>_xlfn.XLOOKUP($D11,'Maximum Demand Forecast'!$D$68:$D$494,'Maximum Demand Forecast'!O$68:O$494,"NA")</f>
        <v>112.9556420405272</v>
      </c>
      <c r="P11" s="136">
        <f>_xlfn.XLOOKUP($D11,'Maximum Demand Forecast'!$D$68:$D$494,'Maximum Demand Forecast'!P$68:P$494,"NA")</f>
        <v>115.87592694787695</v>
      </c>
      <c r="Q11" s="137"/>
      <c r="R11" s="136">
        <f>_xlfn.XLOOKUP($D11,'Maximum Demand Forecast'!$T$68:$T$494,'Maximum Demand Forecast'!U$68:U$494,"NA")</f>
        <v>184.48874687853299</v>
      </c>
      <c r="S11" s="136">
        <f>_xlfn.XLOOKUP($D11,'Maximum Demand Forecast'!$T$68:$T$494,'Maximum Demand Forecast'!V$68:V$494,"NA")</f>
        <v>149.524071478964</v>
      </c>
      <c r="T11" s="136">
        <f>_xlfn.XLOOKUP($D11,'Maximum Demand Forecast'!$T$68:$T$494,'Maximum Demand Forecast'!W$68:W$494,"NA")</f>
        <v>144.36626438363632</v>
      </c>
      <c r="U11" s="136">
        <f>_xlfn.XLOOKUP($D11,'Maximum Demand Forecast'!$T$68:$T$494,'Maximum Demand Forecast'!X$68:X$494,"NA")</f>
        <v>145.52362064439794</v>
      </c>
      <c r="V11" s="136">
        <f>_xlfn.XLOOKUP($D11,'Maximum Demand Forecast'!$T$68:$T$494,'Maximum Demand Forecast'!Y$68:Y$494,"NA")</f>
        <v>143.15179153606047</v>
      </c>
      <c r="W11" s="136">
        <f>_xlfn.XLOOKUP($D11,'Maximum Demand Forecast'!$T$68:$T$494,'Maximum Demand Forecast'!Z$68:Z$494,"NA")</f>
        <v>143.06090586678886</v>
      </c>
      <c r="X11" s="136">
        <f>_xlfn.XLOOKUP($D11,'Maximum Demand Forecast'!$T$68:$T$494,'Maximum Demand Forecast'!AA$68:AA$494,"NA")</f>
        <v>143.27191397926566</v>
      </c>
      <c r="Y11" s="136">
        <f>_xlfn.XLOOKUP($D11,'Maximum Demand Forecast'!$T$68:$T$494,'Maximum Demand Forecast'!AB$68:AB$494,"NA")</f>
        <v>143.91227531904809</v>
      </c>
      <c r="Z11" s="136">
        <f>_xlfn.XLOOKUP($D11,'Maximum Demand Forecast'!$T$68:$T$494,'Maximum Demand Forecast'!AC$68:AC$494,"NA")</f>
        <v>145.81845561211239</v>
      </c>
      <c r="AA11" s="136">
        <f>_xlfn.XLOOKUP($D11,'Maximum Demand Forecast'!$T$68:$T$494,'Maximum Demand Forecast'!AD$68:AD$494,"NA")</f>
        <v>151.83914763181522</v>
      </c>
      <c r="AB11" s="136">
        <f>_xlfn.XLOOKUP($D11,'Maximum Demand Forecast'!$T$68:$T$494,'Maximum Demand Forecast'!AE$68:AE$494,"NA")</f>
        <v>156.75572664467509</v>
      </c>
      <c r="AC11" s="136">
        <f>_xlfn.XLOOKUP($D11,'Maximum Demand Forecast'!$T$68:$T$494,'Maximum Demand Forecast'!AF$68:AF$494,"NA")</f>
        <v>160.02558920466495</v>
      </c>
      <c r="AE11" s="25">
        <v>0</v>
      </c>
      <c r="AF11" s="25">
        <v>0</v>
      </c>
      <c r="AG11" s="25">
        <v>0</v>
      </c>
      <c r="AH11" s="25">
        <v>5.8839743702849301</v>
      </c>
      <c r="AI11" s="25">
        <v>15.7816280900999</v>
      </c>
      <c r="AJ11" s="25">
        <v>41.376087879567599</v>
      </c>
      <c r="AK11" s="25">
        <v>69.363055630707507</v>
      </c>
      <c r="AL11" s="25">
        <v>96.949816142040802</v>
      </c>
      <c r="AM11" s="25">
        <v>123.01327431834</v>
      </c>
      <c r="AN11" s="25">
        <v>147.02505582869799</v>
      </c>
      <c r="AO11" s="25">
        <v>171.008936909954</v>
      </c>
      <c r="AP11" s="25">
        <v>194.58677590243599</v>
      </c>
      <c r="AQ11" s="3"/>
      <c r="AR11" s="25" t="s">
        <v>58</v>
      </c>
      <c r="AS11" s="25">
        <v>2.8410000000000002</v>
      </c>
      <c r="AT11" s="25">
        <v>1.2E-2</v>
      </c>
      <c r="AU11" s="3"/>
      <c r="AV11" s="3"/>
      <c r="AW11" s="3"/>
      <c r="AX11" s="3"/>
    </row>
    <row r="12" spans="2:50" x14ac:dyDescent="0.25">
      <c r="B12" s="7" t="s">
        <v>47</v>
      </c>
      <c r="C12" s="7"/>
      <c r="D12" s="48">
        <v>48182</v>
      </c>
      <c r="E12" s="136">
        <f>_xlfn.XLOOKUP($D12,'Maximum Demand Forecast'!$D$68:$D$494,'Maximum Demand Forecast'!E$68:E$494,"NA")</f>
        <v>202.57721768636</v>
      </c>
      <c r="F12" s="136">
        <f>_xlfn.XLOOKUP($D12,'Maximum Demand Forecast'!$D$68:$D$494,'Maximum Demand Forecast'!F$68:F$494,"NA")</f>
        <v>153.61589140000001</v>
      </c>
      <c r="G12" s="136">
        <f>_xlfn.XLOOKUP($D12,'Maximum Demand Forecast'!$D$68:$D$494,'Maximum Demand Forecast'!G$68:G$494,"NA")</f>
        <v>157.96448968356154</v>
      </c>
      <c r="H12" s="136">
        <f>_xlfn.XLOOKUP($D12,'Maximum Demand Forecast'!$D$68:$D$494,'Maximum Demand Forecast'!H$68:H$494,"NA")</f>
        <v>157.47896895403798</v>
      </c>
      <c r="I12" s="136">
        <f>_xlfn.XLOOKUP($D12,'Maximum Demand Forecast'!$D$68:$D$494,'Maximum Demand Forecast'!I$68:I$494,"NA")</f>
        <v>154.82639973303776</v>
      </c>
      <c r="J12" s="136">
        <f>_xlfn.XLOOKUP($D12,'Maximum Demand Forecast'!$D$68:$D$494,'Maximum Demand Forecast'!J$68:J$494,"NA")</f>
        <v>152.94444917532104</v>
      </c>
      <c r="K12" s="136">
        <f>_xlfn.XLOOKUP($D12,'Maximum Demand Forecast'!$D$68:$D$494,'Maximum Demand Forecast'!K$68:K$494,"NA")</f>
        <v>153.04668832569831</v>
      </c>
      <c r="L12" s="136">
        <f>_xlfn.XLOOKUP($D12,'Maximum Demand Forecast'!$D$68:$D$494,'Maximum Demand Forecast'!L$68:L$494,"NA")</f>
        <v>152.75060144553285</v>
      </c>
      <c r="M12" s="136">
        <f>_xlfn.XLOOKUP($D12,'Maximum Demand Forecast'!$D$68:$D$494,'Maximum Demand Forecast'!M$68:M$494,"NA")</f>
        <v>156.22936305020261</v>
      </c>
      <c r="N12" s="136">
        <f>_xlfn.XLOOKUP($D12,'Maximum Demand Forecast'!$D$68:$D$494,'Maximum Demand Forecast'!N$68:N$494,"NA")</f>
        <v>165.64218734644354</v>
      </c>
      <c r="O12" s="136">
        <f>_xlfn.XLOOKUP($D12,'Maximum Demand Forecast'!$D$68:$D$494,'Maximum Demand Forecast'!O$68:O$494,"NA")</f>
        <v>173.98872685329926</v>
      </c>
      <c r="P12" s="136">
        <f>_xlfn.XLOOKUP($D12,'Maximum Demand Forecast'!$D$68:$D$494,'Maximum Demand Forecast'!P$68:P$494,"NA")</f>
        <v>178.48692317089788</v>
      </c>
      <c r="Q12" s="137"/>
      <c r="R12" s="136">
        <f>_xlfn.XLOOKUP($D12,'Maximum Demand Forecast'!$T$68:$T$494,'Maximum Demand Forecast'!U$68:U$494,"NA")</f>
        <v>288.32371390897401</v>
      </c>
      <c r="S12" s="136">
        <f>_xlfn.XLOOKUP($D12,'Maximum Demand Forecast'!$T$68:$T$494,'Maximum Demand Forecast'!V$68:V$494,"NA")</f>
        <v>259.09540176593799</v>
      </c>
      <c r="T12" s="136">
        <f>_xlfn.XLOOKUP($D12,'Maximum Demand Forecast'!$T$68:$T$494,'Maximum Demand Forecast'!W$68:W$494,"NA")</f>
        <v>250.1579505022253</v>
      </c>
      <c r="U12" s="136">
        <f>_xlfn.XLOOKUP($D12,'Maximum Demand Forecast'!$T$68:$T$494,'Maximum Demand Forecast'!X$68:X$494,"NA")</f>
        <v>252.16341813297089</v>
      </c>
      <c r="V12" s="136">
        <f>_xlfn.XLOOKUP($D12,'Maximum Demand Forecast'!$T$68:$T$494,'Maximum Demand Forecast'!Y$68:Y$494,"NA")</f>
        <v>248.05351121519885</v>
      </c>
      <c r="W12" s="136">
        <f>_xlfn.XLOOKUP($D12,'Maximum Demand Forecast'!$T$68:$T$494,'Maximum Demand Forecast'!Z$68:Z$494,"NA")</f>
        <v>247.89602447235018</v>
      </c>
      <c r="X12" s="136">
        <f>_xlfn.XLOOKUP($D12,'Maximum Demand Forecast'!$T$68:$T$494,'Maximum Demand Forecast'!AA$68:AA$494,"NA")</f>
        <v>248.26165945765581</v>
      </c>
      <c r="Y12" s="136">
        <f>_xlfn.XLOOKUP($D12,'Maximum Demand Forecast'!$T$68:$T$494,'Maximum Demand Forecast'!AB$68:AB$494,"NA")</f>
        <v>249.37127797569917</v>
      </c>
      <c r="Z12" s="136">
        <f>_xlfn.XLOOKUP($D12,'Maximum Demand Forecast'!$T$68:$T$494,'Maximum Demand Forecast'!AC$68:AC$494,"NA")</f>
        <v>252.67430834388503</v>
      </c>
      <c r="AA12" s="136">
        <f>_xlfn.XLOOKUP($D12,'Maximum Demand Forecast'!$T$68:$T$494,'Maximum Demand Forecast'!AD$68:AD$494,"NA")</f>
        <v>263.1069671280149</v>
      </c>
      <c r="AB12" s="136">
        <f>_xlfn.XLOOKUP($D12,'Maximum Demand Forecast'!$T$68:$T$494,'Maximum Demand Forecast'!AE$68:AE$494,"NA")</f>
        <v>271.62641822408892</v>
      </c>
      <c r="AC12" s="136">
        <f>_xlfn.XLOOKUP($D12,'Maximum Demand Forecast'!$T$68:$T$494,'Maximum Demand Forecast'!AF$68:AF$494,"NA")</f>
        <v>277.29243805166675</v>
      </c>
      <c r="AE12" s="25">
        <v>331.5008412432</v>
      </c>
      <c r="AF12" s="25">
        <v>381.58064733420002</v>
      </c>
      <c r="AG12" s="25">
        <v>437.10328230945601</v>
      </c>
      <c r="AH12" s="25">
        <v>468.469935091134</v>
      </c>
      <c r="AI12" s="25">
        <v>500.75109515714701</v>
      </c>
      <c r="AJ12" s="25">
        <v>578.015396169376</v>
      </c>
      <c r="AK12" s="25">
        <v>655.74060379100001</v>
      </c>
      <c r="AL12" s="25">
        <v>726.30269309941298</v>
      </c>
      <c r="AM12" s="25">
        <v>789.44962977348496</v>
      </c>
      <c r="AN12" s="25">
        <v>845.86780294037396</v>
      </c>
      <c r="AO12" s="25">
        <v>902.063516744092</v>
      </c>
      <c r="AP12" s="25">
        <v>958.72470106675496</v>
      </c>
      <c r="AQ12" s="3"/>
      <c r="AR12" s="25" t="s">
        <v>46</v>
      </c>
      <c r="AS12" s="25">
        <v>5.5E-2</v>
      </c>
      <c r="AT12" s="25">
        <v>0</v>
      </c>
      <c r="AU12" s="3"/>
      <c r="AV12" s="3"/>
      <c r="AW12" s="3"/>
      <c r="AX12" s="3"/>
    </row>
    <row r="13" spans="2:50" x14ac:dyDescent="0.25">
      <c r="B13" s="7" t="s">
        <v>47</v>
      </c>
      <c r="C13" s="7"/>
      <c r="D13" s="48">
        <v>48183</v>
      </c>
      <c r="E13" s="136">
        <f>_xlfn.XLOOKUP($D13,'Maximum Demand Forecast'!$D$68:$D$494,'Maximum Demand Forecast'!E$68:E$494,"NA")</f>
        <v>185.93094037204801</v>
      </c>
      <c r="F13" s="136">
        <f>_xlfn.XLOOKUP($D13,'Maximum Demand Forecast'!$D$68:$D$494,'Maximum Demand Forecast'!F$68:F$494,"NA")</f>
        <v>141.07097580000001</v>
      </c>
      <c r="G13" s="136">
        <f>_xlfn.XLOOKUP($D13,'Maximum Demand Forecast'!$D$68:$D$494,'Maximum Demand Forecast'!G$68:G$494,"NA")</f>
        <v>145.06444937642084</v>
      </c>
      <c r="H13" s="136">
        <f>_xlfn.XLOOKUP($D13,'Maximum Demand Forecast'!$D$68:$D$494,'Maximum Demand Forecast'!H$68:H$494,"NA")</f>
        <v>144.61857829849527</v>
      </c>
      <c r="I13" s="136">
        <f>_xlfn.XLOOKUP($D13,'Maximum Demand Forecast'!$D$68:$D$494,'Maximum Demand Forecast'!I$68:I$494,"NA")</f>
        <v>142.18262896426157</v>
      </c>
      <c r="J13" s="136">
        <f>_xlfn.XLOOKUP($D13,'Maximum Demand Forecast'!$D$68:$D$494,'Maximum Demand Forecast'!J$68:J$494,"NA")</f>
        <v>140.45436635311577</v>
      </c>
      <c r="K13" s="136">
        <f>_xlfn.XLOOKUP($D13,'Maximum Demand Forecast'!$D$68:$D$494,'Maximum Demand Forecast'!K$68:K$494,"NA")</f>
        <v>140.54825622725079</v>
      </c>
      <c r="L13" s="136">
        <f>_xlfn.XLOOKUP($D13,'Maximum Demand Forecast'!$D$68:$D$494,'Maximum Demand Forecast'!L$68:L$494,"NA")</f>
        <v>140.27634903896546</v>
      </c>
      <c r="M13" s="136">
        <f>_xlfn.XLOOKUP($D13,'Maximum Demand Forecast'!$D$68:$D$494,'Maximum Demand Forecast'!M$68:M$494,"NA")</f>
        <v>143.47102043444281</v>
      </c>
      <c r="N13" s="136">
        <f>_xlfn.XLOOKUP($D13,'Maximum Demand Forecast'!$D$68:$D$494,'Maximum Demand Forecast'!N$68:N$494,"NA")</f>
        <v>152.115154165679</v>
      </c>
      <c r="O13" s="136">
        <f>_xlfn.XLOOKUP($D13,'Maximum Demand Forecast'!$D$68:$D$494,'Maximum Demand Forecast'!O$68:O$494,"NA")</f>
        <v>159.78008037907065</v>
      </c>
      <c r="P13" s="136">
        <f>_xlfn.XLOOKUP($D13,'Maximum Demand Forecast'!$D$68:$D$494,'Maximum Demand Forecast'!P$68:P$494,"NA")</f>
        <v>163.91093518895008</v>
      </c>
      <c r="Q13" s="137"/>
      <c r="R13" s="136">
        <f>_xlfn.XLOOKUP($D13,'Maximum Demand Forecast'!$T$68:$T$494,'Maximum Demand Forecast'!U$68:U$494,"NA")</f>
        <v>210.24841881085399</v>
      </c>
      <c r="S13" s="136">
        <f>_xlfn.XLOOKUP($D13,'Maximum Demand Forecast'!$T$68:$T$494,'Maximum Demand Forecast'!V$68:V$494,"NA")</f>
        <v>169.84640635647199</v>
      </c>
      <c r="T13" s="136">
        <f>_xlfn.XLOOKUP($D13,'Maximum Demand Forecast'!$T$68:$T$494,'Maximum Demand Forecast'!W$68:W$494,"NA")</f>
        <v>163.98758381936253</v>
      </c>
      <c r="U13" s="136">
        <f>_xlfn.XLOOKUP($D13,'Maximum Demand Forecast'!$T$68:$T$494,'Maximum Demand Forecast'!X$68:X$494,"NA")</f>
        <v>165.3022403814812</v>
      </c>
      <c r="V13" s="136">
        <f>_xlfn.XLOOKUP($D13,'Maximum Demand Forecast'!$T$68:$T$494,'Maximum Demand Forecast'!Y$68:Y$494,"NA")</f>
        <v>162.60804775712197</v>
      </c>
      <c r="W13" s="136">
        <f>_xlfn.XLOOKUP($D13,'Maximum Demand Forecast'!$T$68:$T$494,'Maximum Demand Forecast'!Z$68:Z$494,"NA")</f>
        <v>162.50480950148591</v>
      </c>
      <c r="X13" s="136">
        <f>_xlfn.XLOOKUP($D13,'Maximum Demand Forecast'!$T$68:$T$494,'Maximum Demand Forecast'!AA$68:AA$494,"NA")</f>
        <v>162.74449645798569</v>
      </c>
      <c r="Y13" s="136">
        <f>_xlfn.XLOOKUP($D13,'Maximum Demand Forecast'!$T$68:$T$494,'Maximum Demand Forecast'!AB$68:AB$494,"NA")</f>
        <v>163.47189152726028</v>
      </c>
      <c r="Z13" s="136">
        <f>_xlfn.XLOOKUP($D13,'Maximum Demand Forecast'!$T$68:$T$494,'Maximum Demand Forecast'!AC$68:AC$494,"NA")</f>
        <v>165.63714739169845</v>
      </c>
      <c r="AA13" s="136">
        <f>_xlfn.XLOOKUP($D13,'Maximum Demand Forecast'!$T$68:$T$494,'Maximum Demand Forecast'!AD$68:AD$494,"NA")</f>
        <v>172.47613253443166</v>
      </c>
      <c r="AB13" s="136">
        <f>_xlfn.XLOOKUP($D13,'Maximum Demand Forecast'!$T$68:$T$494,'Maximum Demand Forecast'!AE$68:AE$494,"NA")</f>
        <v>178.06094084417182</v>
      </c>
      <c r="AC13" s="136">
        <f>_xlfn.XLOOKUP($D13,'Maximum Demand Forecast'!$T$68:$T$494,'Maximum Demand Forecast'!AF$68:AF$494,"NA")</f>
        <v>181.77522175961616</v>
      </c>
      <c r="AE13" s="25">
        <v>234.02600150000001</v>
      </c>
      <c r="AF13" s="25">
        <v>259.04225237999998</v>
      </c>
      <c r="AG13" s="25">
        <v>285.63773537999998</v>
      </c>
      <c r="AH13" s="25">
        <v>324.80511732354302</v>
      </c>
      <c r="AI13" s="25">
        <v>377.04883462780498</v>
      </c>
      <c r="AJ13" s="25">
        <v>506.42727780885599</v>
      </c>
      <c r="AK13" s="25">
        <v>641.15169936471</v>
      </c>
      <c r="AL13" s="25">
        <v>767.19539131619194</v>
      </c>
      <c r="AM13" s="25">
        <v>880.29583659930699</v>
      </c>
      <c r="AN13" s="25">
        <v>979.69490699426103</v>
      </c>
      <c r="AO13" s="25">
        <v>1075.0378683638501</v>
      </c>
      <c r="AP13" s="25">
        <v>1165.74302987291</v>
      </c>
      <c r="AQ13" s="3"/>
      <c r="AR13" s="25" t="s">
        <v>54</v>
      </c>
      <c r="AS13" s="25">
        <v>24.972000000000001</v>
      </c>
      <c r="AT13" s="25">
        <v>1.2999999999999999E-2</v>
      </c>
      <c r="AU13" s="3"/>
      <c r="AV13" s="3"/>
      <c r="AW13" s="3"/>
      <c r="AX13" s="3"/>
    </row>
    <row r="14" spans="2:50" x14ac:dyDescent="0.25">
      <c r="B14" s="7" t="s">
        <v>47</v>
      </c>
      <c r="C14" s="7"/>
      <c r="D14" s="48">
        <v>48184</v>
      </c>
      <c r="E14" s="136">
        <f>_xlfn.XLOOKUP($D14,'Maximum Demand Forecast'!$D$68:$D$494,'Maximum Demand Forecast'!E$68:E$494,"NA")</f>
        <v>145.6999969</v>
      </c>
      <c r="F14" s="136">
        <f>_xlfn.XLOOKUP($D14,'Maximum Demand Forecast'!$D$68:$D$494,'Maximum Demand Forecast'!F$68:F$494,"NA")</f>
        <v>146.70939089999999</v>
      </c>
      <c r="G14" s="136">
        <f>_xlfn.XLOOKUP($D14,'Maximum Demand Forecast'!$D$68:$D$494,'Maximum Demand Forecast'!G$68:G$494,"NA")</f>
        <v>150.86247818566932</v>
      </c>
      <c r="H14" s="136">
        <f>_xlfn.XLOOKUP($D14,'Maximum Demand Forecast'!$D$68:$D$494,'Maximum Demand Forecast'!H$68:H$494,"NA")</f>
        <v>150.39878624697369</v>
      </c>
      <c r="I14" s="136">
        <f>_xlfn.XLOOKUP($D14,'Maximum Demand Forecast'!$D$68:$D$494,'Maximum Demand Forecast'!I$68:I$494,"NA")</f>
        <v>147.86547532981274</v>
      </c>
      <c r="J14" s="136">
        <f>_xlfn.XLOOKUP($D14,'Maximum Demand Forecast'!$D$68:$D$494,'Maximum Demand Forecast'!J$68:J$494,"NA")</f>
        <v>146.06813641187748</v>
      </c>
      <c r="K14" s="136">
        <f>_xlfn.XLOOKUP($D14,'Maximum Demand Forecast'!$D$68:$D$494,'Maximum Demand Forecast'!K$68:K$494,"NA")</f>
        <v>146.16577893662725</v>
      </c>
      <c r="L14" s="136">
        <f>_xlfn.XLOOKUP($D14,'Maximum Demand Forecast'!$D$68:$D$494,'Maximum Demand Forecast'!L$68:L$494,"NA")</f>
        <v>145.88300398771622</v>
      </c>
      <c r="M14" s="136">
        <f>_xlfn.XLOOKUP($D14,'Maximum Demand Forecast'!$D$68:$D$494,'Maximum Demand Forecast'!M$68:M$494,"NA")</f>
        <v>149.20536205533605</v>
      </c>
      <c r="N14" s="136">
        <f>_xlfn.XLOOKUP($D14,'Maximum Demand Forecast'!$D$68:$D$494,'Maximum Demand Forecast'!N$68:N$494,"NA")</f>
        <v>158.19499005908457</v>
      </c>
      <c r="O14" s="136">
        <f>_xlfn.XLOOKUP($D14,'Maximum Demand Forecast'!$D$68:$D$494,'Maximum Demand Forecast'!O$68:O$494,"NA")</f>
        <v>166.16627295184907</v>
      </c>
      <c r="P14" s="136">
        <f>_xlfn.XLOOKUP($D14,'Maximum Demand Forecast'!$D$68:$D$494,'Maximum Demand Forecast'!P$68:P$494,"NA")</f>
        <v>170.46223241209225</v>
      </c>
      <c r="Q14" s="137"/>
      <c r="R14" s="136">
        <f>_xlfn.XLOOKUP($D14,'Maximum Demand Forecast'!$T$68:$T$494,'Maximum Demand Forecast'!U$68:U$494,"NA")</f>
        <v>237.85223140123901</v>
      </c>
      <c r="S14" s="136">
        <f>_xlfn.XLOOKUP($D14,'Maximum Demand Forecast'!$T$68:$T$494,'Maximum Demand Forecast'!V$68:V$494,"NA")</f>
        <v>227.633726892726</v>
      </c>
      <c r="T14" s="136">
        <f>_xlfn.XLOOKUP($D14,'Maximum Demand Forecast'!$T$68:$T$494,'Maximum Demand Forecast'!W$68:W$494,"NA")</f>
        <v>219.78154068558166</v>
      </c>
      <c r="U14" s="136">
        <f>_xlfn.XLOOKUP($D14,'Maximum Demand Forecast'!$T$68:$T$494,'Maximum Demand Forecast'!X$68:X$494,"NA")</f>
        <v>221.54348654736791</v>
      </c>
      <c r="V14" s="136">
        <f>_xlfn.XLOOKUP($D14,'Maximum Demand Forecast'!$T$68:$T$494,'Maximum Demand Forecast'!Y$68:Y$494,"NA")</f>
        <v>217.93264118887015</v>
      </c>
      <c r="W14" s="136">
        <f>_xlfn.XLOOKUP($D14,'Maximum Demand Forecast'!$T$68:$T$494,'Maximum Demand Forecast'!Z$68:Z$494,"NA")</f>
        <v>217.79427789115627</v>
      </c>
      <c r="X14" s="136">
        <f>_xlfn.XLOOKUP($D14,'Maximum Demand Forecast'!$T$68:$T$494,'Maximum Demand Forecast'!AA$68:AA$494,"NA")</f>
        <v>218.11551421499763</v>
      </c>
      <c r="Y14" s="136">
        <f>_xlfn.XLOOKUP($D14,'Maximum Demand Forecast'!$T$68:$T$494,'Maximum Demand Forecast'!AB$68:AB$494,"NA")</f>
        <v>219.09039295452686</v>
      </c>
      <c r="Z14" s="136">
        <f>_xlfn.XLOOKUP($D14,'Maximum Demand Forecast'!$T$68:$T$494,'Maximum Demand Forecast'!AC$68:AC$494,"NA")</f>
        <v>221.99233991161424</v>
      </c>
      <c r="AA14" s="136">
        <f>_xlfn.XLOOKUP($D14,'Maximum Demand Forecast'!$T$68:$T$494,'Maximum Demand Forecast'!AD$68:AD$494,"NA")</f>
        <v>231.15817220445052</v>
      </c>
      <c r="AB14" s="136">
        <f>_xlfn.XLOOKUP($D14,'Maximum Demand Forecast'!$T$68:$T$494,'Maximum Demand Forecast'!AE$68:AE$494,"NA")</f>
        <v>238.64311555296885</v>
      </c>
      <c r="AC14" s="136">
        <f>_xlfn.XLOOKUP($D14,'Maximum Demand Forecast'!$T$68:$T$494,'Maximum Demand Forecast'!AF$68:AF$494,"NA")</f>
        <v>243.6211167108774</v>
      </c>
      <c r="AE14" s="25">
        <v>201.0392543056</v>
      </c>
      <c r="AF14" s="25">
        <v>224.86344412532799</v>
      </c>
      <c r="AG14" s="25">
        <v>246.54881559292701</v>
      </c>
      <c r="AH14" s="25">
        <v>292.17565148060299</v>
      </c>
      <c r="AI14" s="25">
        <v>362.950026441977</v>
      </c>
      <c r="AJ14" s="25">
        <v>540.83825437415703</v>
      </c>
      <c r="AK14" s="25">
        <v>728.60957915584902</v>
      </c>
      <c r="AL14" s="25">
        <v>906.75011082103697</v>
      </c>
      <c r="AM14" s="25">
        <v>1068.9497180357801</v>
      </c>
      <c r="AN14" s="25">
        <v>1213.64927747312</v>
      </c>
      <c r="AO14" s="25">
        <v>1354.51029460001</v>
      </c>
      <c r="AP14" s="25">
        <v>1490.5038283506699</v>
      </c>
      <c r="AQ14" s="3"/>
      <c r="AR14" s="25" t="s">
        <v>64</v>
      </c>
      <c r="AS14" s="25">
        <v>20.257999999999999</v>
      </c>
      <c r="AT14" s="25">
        <v>0</v>
      </c>
      <c r="AU14" s="3"/>
      <c r="AV14" s="3"/>
      <c r="AW14" s="3"/>
      <c r="AX14" s="3"/>
    </row>
    <row r="15" spans="2:50" x14ac:dyDescent="0.25">
      <c r="B15" s="7" t="s">
        <v>47</v>
      </c>
      <c r="C15" s="7"/>
      <c r="D15" s="48">
        <v>48185</v>
      </c>
      <c r="E15" s="136">
        <f>_xlfn.XLOOKUP($D15,'Maximum Demand Forecast'!$D$68:$D$494,'Maximum Demand Forecast'!E$68:E$494,"NA")</f>
        <v>148.3000031</v>
      </c>
      <c r="F15" s="136">
        <f>_xlfn.XLOOKUP($D15,'Maximum Demand Forecast'!$D$68:$D$494,'Maximum Demand Forecast'!F$68:F$494,"NA")</f>
        <v>126.6714458</v>
      </c>
      <c r="G15" s="136">
        <f>_xlfn.XLOOKUP($D15,'Maximum Demand Forecast'!$D$68:$D$494,'Maximum Demand Forecast'!G$68:G$494,"NA")</f>
        <v>130.25729376639171</v>
      </c>
      <c r="H15" s="136">
        <f>_xlfn.XLOOKUP($D15,'Maximum Demand Forecast'!$D$68:$D$494,'Maximum Demand Forecast'!H$68:H$494,"NA")</f>
        <v>129.85693406262592</v>
      </c>
      <c r="I15" s="136">
        <f>_xlfn.XLOOKUP($D15,'Maximum Demand Forecast'!$D$68:$D$494,'Maximum Demand Forecast'!I$68:I$494,"NA")</f>
        <v>127.66962925160377</v>
      </c>
      <c r="J15" s="136">
        <f>_xlfn.XLOOKUP($D15,'Maximum Demand Forecast'!$D$68:$D$494,'Maximum Demand Forecast'!J$68:J$494,"NA")</f>
        <v>126.11777549547543</v>
      </c>
      <c r="K15" s="136">
        <f>_xlfn.XLOOKUP($D15,'Maximum Demand Forecast'!$D$68:$D$494,'Maximum Demand Forecast'!K$68:K$494,"NA")</f>
        <v>126.20208175362113</v>
      </c>
      <c r="L15" s="136">
        <f>_xlfn.XLOOKUP($D15,'Maximum Demand Forecast'!$D$68:$D$494,'Maximum Demand Forecast'!L$68:L$494,"NA")</f>
        <v>125.95792893289956</v>
      </c>
      <c r="M15" s="136">
        <f>_xlfn.XLOOKUP($D15,'Maximum Demand Forecast'!$D$68:$D$494,'Maximum Demand Forecast'!M$68:M$494,"NA")</f>
        <v>128.82651080968998</v>
      </c>
      <c r="N15" s="136">
        <f>_xlfn.XLOOKUP($D15,'Maximum Demand Forecast'!$D$68:$D$494,'Maximum Demand Forecast'!N$68:N$494,"NA")</f>
        <v>136.58831235118211</v>
      </c>
      <c r="O15" s="136">
        <f>_xlfn.XLOOKUP($D15,'Maximum Demand Forecast'!$D$68:$D$494,'Maximum Demand Forecast'!O$68:O$494,"NA")</f>
        <v>143.47085697026199</v>
      </c>
      <c r="P15" s="136">
        <f>_xlfn.XLOOKUP($D15,'Maximum Demand Forecast'!$D$68:$D$494,'Maximum Demand Forecast'!P$68:P$494,"NA")</f>
        <v>147.18006326298058</v>
      </c>
      <c r="Q15" s="137"/>
      <c r="R15" s="136">
        <f>_xlfn.XLOOKUP($D15,'Maximum Demand Forecast'!$T$68:$T$494,'Maximum Demand Forecast'!U$68:U$494,"NA")</f>
        <v>202.34191794986501</v>
      </c>
      <c r="S15" s="136">
        <f>_xlfn.XLOOKUP($D15,'Maximum Demand Forecast'!$T$68:$T$494,'Maximum Demand Forecast'!V$68:V$494,"NA")</f>
        <v>199.01124716525001</v>
      </c>
      <c r="T15" s="136">
        <f>_xlfn.XLOOKUP($D15,'Maximum Demand Forecast'!$T$68:$T$494,'Maximum Demand Forecast'!W$68:W$494,"NA")</f>
        <v>192.14638846707481</v>
      </c>
      <c r="U15" s="136">
        <f>_xlfn.XLOOKUP($D15,'Maximum Demand Forecast'!$T$68:$T$494,'Maximum Demand Forecast'!X$68:X$494,"NA")</f>
        <v>193.6867886888617</v>
      </c>
      <c r="V15" s="136">
        <f>_xlfn.XLOOKUP($D15,'Maximum Demand Forecast'!$T$68:$T$494,'Maximum Demand Forecast'!Y$68:Y$494,"NA")</f>
        <v>190.529968089715</v>
      </c>
      <c r="W15" s="136">
        <f>_xlfn.XLOOKUP($D15,'Maximum Demand Forecast'!$T$68:$T$494,'Maximum Demand Forecast'!Z$68:Z$494,"NA")</f>
        <v>190.40900248055061</v>
      </c>
      <c r="X15" s="136">
        <f>_xlfn.XLOOKUP($D15,'Maximum Demand Forecast'!$T$68:$T$494,'Maximum Demand Forecast'!AA$68:AA$494,"NA")</f>
        <v>190.68984681023369</v>
      </c>
      <c r="Y15" s="136">
        <f>_xlfn.XLOOKUP($D15,'Maximum Demand Forecast'!$T$68:$T$494,'Maximum Demand Forecast'!AB$68:AB$494,"NA")</f>
        <v>191.54214508974141</v>
      </c>
      <c r="Z15" s="136">
        <f>_xlfn.XLOOKUP($D15,'Maximum Demand Forecast'!$T$68:$T$494,'Maximum Demand Forecast'!AC$68:AC$494,"NA")</f>
        <v>194.07920359605635</v>
      </c>
      <c r="AA15" s="136">
        <f>_xlfn.XLOOKUP($D15,'Maximum Demand Forecast'!$T$68:$T$494,'Maximum Demand Forecast'!AD$68:AD$494,"NA")</f>
        <v>202.09253158925171</v>
      </c>
      <c r="AB15" s="136">
        <f>_xlfn.XLOOKUP($D15,'Maximum Demand Forecast'!$T$68:$T$494,'Maximum Demand Forecast'!AE$68:AE$494,"NA")</f>
        <v>208.63632424723448</v>
      </c>
      <c r="AC15" s="136">
        <f>_xlfn.XLOOKUP($D15,'Maximum Demand Forecast'!$T$68:$T$494,'Maximum Demand Forecast'!AF$68:AF$494,"NA")</f>
        <v>212.98839558722665</v>
      </c>
      <c r="AE15" s="25">
        <v>244.029156</v>
      </c>
      <c r="AF15" s="25">
        <v>251.91755900000001</v>
      </c>
      <c r="AG15" s="25">
        <v>278.52443283999997</v>
      </c>
      <c r="AH15" s="25">
        <v>299.02995733629598</v>
      </c>
      <c r="AI15" s="25">
        <v>324.66972406019403</v>
      </c>
      <c r="AJ15" s="25">
        <v>391.09373160118702</v>
      </c>
      <c r="AK15" s="25">
        <v>464.64701204980503</v>
      </c>
      <c r="AL15" s="25">
        <v>538.85567985746502</v>
      </c>
      <c r="AM15" s="25">
        <v>611.18122454502895</v>
      </c>
      <c r="AN15" s="25">
        <v>680.11654669067104</v>
      </c>
      <c r="AO15" s="25">
        <v>751.13589314609601</v>
      </c>
      <c r="AP15" s="25">
        <v>819.46642411570804</v>
      </c>
      <c r="AQ15" s="3"/>
      <c r="AR15" s="25" t="s">
        <v>86</v>
      </c>
      <c r="AS15" s="25">
        <v>0</v>
      </c>
      <c r="AT15" s="25">
        <v>0</v>
      </c>
      <c r="AU15" s="3"/>
      <c r="AV15" s="3"/>
      <c r="AW15" s="3"/>
      <c r="AX15" s="3"/>
    </row>
    <row r="16" spans="2:50" x14ac:dyDescent="0.25">
      <c r="B16" s="7" t="s">
        <v>47</v>
      </c>
      <c r="C16" s="7"/>
      <c r="D16" s="48">
        <v>48186</v>
      </c>
      <c r="E16" s="136">
        <f>_xlfn.XLOOKUP($D16,'Maximum Demand Forecast'!$D$68:$D$494,'Maximum Demand Forecast'!E$68:E$494,"NA")</f>
        <v>0</v>
      </c>
      <c r="F16" s="136">
        <f>_xlfn.XLOOKUP($D16,'Maximum Demand Forecast'!$D$68:$D$494,'Maximum Demand Forecast'!F$68:F$494,"NA")</f>
        <v>0</v>
      </c>
      <c r="G16" s="136">
        <f>_xlfn.XLOOKUP($D16,'Maximum Demand Forecast'!$D$68:$D$494,'Maximum Demand Forecast'!G$68:G$494,"NA")</f>
        <v>0</v>
      </c>
      <c r="H16" s="136">
        <f>_xlfn.XLOOKUP($D16,'Maximum Demand Forecast'!$D$68:$D$494,'Maximum Demand Forecast'!H$68:H$494,"NA")</f>
        <v>0</v>
      </c>
      <c r="I16" s="136">
        <f>_xlfn.XLOOKUP($D16,'Maximum Demand Forecast'!$D$68:$D$494,'Maximum Demand Forecast'!I$68:I$494,"NA")</f>
        <v>0</v>
      </c>
      <c r="J16" s="136">
        <f>_xlfn.XLOOKUP($D16,'Maximum Demand Forecast'!$D$68:$D$494,'Maximum Demand Forecast'!J$68:J$494,"NA")</f>
        <v>0</v>
      </c>
      <c r="K16" s="136">
        <f>_xlfn.XLOOKUP($D16,'Maximum Demand Forecast'!$D$68:$D$494,'Maximum Demand Forecast'!K$68:K$494,"NA")</f>
        <v>0</v>
      </c>
      <c r="L16" s="136">
        <f>_xlfn.XLOOKUP($D16,'Maximum Demand Forecast'!$D$68:$D$494,'Maximum Demand Forecast'!L$68:L$494,"NA")</f>
        <v>0</v>
      </c>
      <c r="M16" s="136">
        <f>_xlfn.XLOOKUP($D16,'Maximum Demand Forecast'!$D$68:$D$494,'Maximum Demand Forecast'!M$68:M$494,"NA")</f>
        <v>0</v>
      </c>
      <c r="N16" s="136">
        <f>_xlfn.XLOOKUP($D16,'Maximum Demand Forecast'!$D$68:$D$494,'Maximum Demand Forecast'!N$68:N$494,"NA")</f>
        <v>0</v>
      </c>
      <c r="O16" s="136">
        <f>_xlfn.XLOOKUP($D16,'Maximum Demand Forecast'!$D$68:$D$494,'Maximum Demand Forecast'!O$68:O$494,"NA")</f>
        <v>0</v>
      </c>
      <c r="P16" s="136">
        <f>_xlfn.XLOOKUP($D16,'Maximum Demand Forecast'!$D$68:$D$494,'Maximum Demand Forecast'!P$68:P$494,"NA")</f>
        <v>0</v>
      </c>
      <c r="Q16" s="137"/>
      <c r="R16" s="136">
        <f>_xlfn.XLOOKUP($D16,'Maximum Demand Forecast'!$T$68:$T$494,'Maximum Demand Forecast'!U$68:U$494,"NA")</f>
        <v>0</v>
      </c>
      <c r="S16" s="136">
        <f>_xlfn.XLOOKUP($D16,'Maximum Demand Forecast'!$T$68:$T$494,'Maximum Demand Forecast'!V$68:V$494,"NA")</f>
        <v>0</v>
      </c>
      <c r="T16" s="136">
        <f>_xlfn.XLOOKUP($D16,'Maximum Demand Forecast'!$T$68:$T$494,'Maximum Demand Forecast'!W$68:W$494,"NA")</f>
        <v>0</v>
      </c>
      <c r="U16" s="136">
        <f>_xlfn.XLOOKUP($D16,'Maximum Demand Forecast'!$T$68:$T$494,'Maximum Demand Forecast'!X$68:X$494,"NA")</f>
        <v>0</v>
      </c>
      <c r="V16" s="136">
        <f>_xlfn.XLOOKUP($D16,'Maximum Demand Forecast'!$T$68:$T$494,'Maximum Demand Forecast'!Y$68:Y$494,"NA")</f>
        <v>0</v>
      </c>
      <c r="W16" s="136">
        <f>_xlfn.XLOOKUP($D16,'Maximum Demand Forecast'!$T$68:$T$494,'Maximum Demand Forecast'!Z$68:Z$494,"NA")</f>
        <v>0</v>
      </c>
      <c r="X16" s="136">
        <f>_xlfn.XLOOKUP($D16,'Maximum Demand Forecast'!$T$68:$T$494,'Maximum Demand Forecast'!AA$68:AA$494,"NA")</f>
        <v>0</v>
      </c>
      <c r="Y16" s="136">
        <f>_xlfn.XLOOKUP($D16,'Maximum Demand Forecast'!$T$68:$T$494,'Maximum Demand Forecast'!AB$68:AB$494,"NA")</f>
        <v>0</v>
      </c>
      <c r="Z16" s="136">
        <f>_xlfn.XLOOKUP($D16,'Maximum Demand Forecast'!$T$68:$T$494,'Maximum Demand Forecast'!AC$68:AC$494,"NA")</f>
        <v>0</v>
      </c>
      <c r="AA16" s="136">
        <f>_xlfn.XLOOKUP($D16,'Maximum Demand Forecast'!$T$68:$T$494,'Maximum Demand Forecast'!AD$68:AD$494,"NA")</f>
        <v>0</v>
      </c>
      <c r="AB16" s="136">
        <f>_xlfn.XLOOKUP($D16,'Maximum Demand Forecast'!$T$68:$T$494,'Maximum Demand Forecast'!AE$68:AE$494,"NA")</f>
        <v>0</v>
      </c>
      <c r="AC16" s="136">
        <f>_xlfn.XLOOKUP($D16,'Maximum Demand Forecast'!$T$68:$T$494,'Maximum Demand Forecast'!AF$68:AF$494,"NA")</f>
        <v>0</v>
      </c>
      <c r="AE16" s="25">
        <v>0</v>
      </c>
      <c r="AF16" s="25">
        <v>0</v>
      </c>
      <c r="AG16" s="25">
        <v>0</v>
      </c>
      <c r="AH16" s="25">
        <v>0</v>
      </c>
      <c r="AI16" s="25">
        <v>0</v>
      </c>
      <c r="AJ16" s="25">
        <v>0</v>
      </c>
      <c r="AK16" s="25">
        <v>0</v>
      </c>
      <c r="AL16" s="25">
        <v>0</v>
      </c>
      <c r="AM16" s="25">
        <v>0</v>
      </c>
      <c r="AN16" s="25">
        <v>0</v>
      </c>
      <c r="AO16" s="25">
        <v>0</v>
      </c>
      <c r="AP16" s="25">
        <v>0</v>
      </c>
      <c r="AQ16" s="3"/>
      <c r="AR16" s="25" t="s">
        <v>66</v>
      </c>
      <c r="AS16" s="25">
        <v>18.704000000000001</v>
      </c>
      <c r="AT16" s="25">
        <v>1.2E-2</v>
      </c>
      <c r="AU16" s="3"/>
      <c r="AV16" s="3"/>
      <c r="AW16" s="3"/>
      <c r="AX16" s="3"/>
    </row>
    <row r="17" spans="2:50" x14ac:dyDescent="0.25">
      <c r="B17" s="7" t="s">
        <v>47</v>
      </c>
      <c r="C17" s="7"/>
      <c r="D17" s="48">
        <v>48188</v>
      </c>
      <c r="E17" s="136">
        <f>_xlfn.XLOOKUP($D17,'Maximum Demand Forecast'!$D$68:$D$494,'Maximum Demand Forecast'!E$68:E$494,"NA")</f>
        <v>72.900001529999997</v>
      </c>
      <c r="F17" s="136">
        <f>_xlfn.XLOOKUP($D17,'Maximum Demand Forecast'!$D$68:$D$494,'Maximum Demand Forecast'!F$68:F$494,"NA")</f>
        <v>116.4254463</v>
      </c>
      <c r="G17" s="136">
        <f>_xlfn.XLOOKUP($D17,'Maximum Demand Forecast'!$D$68:$D$494,'Maximum Demand Forecast'!G$68:G$494,"NA")</f>
        <v>119.72124786928391</v>
      </c>
      <c r="H17" s="136">
        <f>_xlfn.XLOOKUP($D17,'Maximum Demand Forecast'!$D$68:$D$494,'Maximum Demand Forecast'!H$68:H$494,"NA")</f>
        <v>119.35327182782417</v>
      </c>
      <c r="I17" s="136">
        <f>_xlfn.XLOOKUP($D17,'Maximum Demand Forecast'!$D$68:$D$494,'Maximum Demand Forecast'!I$68:I$494,"NA")</f>
        <v>117.34289026780418</v>
      </c>
      <c r="J17" s="136">
        <f>_xlfn.XLOOKUP($D17,'Maximum Demand Forecast'!$D$68:$D$494,'Maximum Demand Forecast'!J$68:J$494,"NA")</f>
        <v>115.91656040310176</v>
      </c>
      <c r="K17" s="136">
        <f>_xlfn.XLOOKUP($D17,'Maximum Demand Forecast'!$D$68:$D$494,'Maximum Demand Forecast'!K$68:K$494,"NA")</f>
        <v>115.99404743002016</v>
      </c>
      <c r="L17" s="136">
        <f>_xlfn.XLOOKUP($D17,'Maximum Demand Forecast'!$D$68:$D$494,'Maximum Demand Forecast'!L$68:L$494,"NA")</f>
        <v>115.76964325638505</v>
      </c>
      <c r="M17" s="136">
        <f>_xlfn.XLOOKUP($D17,'Maximum Demand Forecast'!$D$68:$D$494,'Maximum Demand Forecast'!M$68:M$494,"NA")</f>
        <v>118.40619582073113</v>
      </c>
      <c r="N17" s="136">
        <f>_xlfn.XLOOKUP($D17,'Maximum Demand Forecast'!$D$68:$D$494,'Maximum Demand Forecast'!N$68:N$494,"NA")</f>
        <v>125.54017303914107</v>
      </c>
      <c r="O17" s="136">
        <f>_xlfn.XLOOKUP($D17,'Maximum Demand Forecast'!$D$68:$D$494,'Maximum Demand Forecast'!O$68:O$494,"NA")</f>
        <v>131.86601327799968</v>
      </c>
      <c r="P17" s="136">
        <f>_xlfn.XLOOKUP($D17,'Maximum Demand Forecast'!$D$68:$D$494,'Maximum Demand Forecast'!P$68:P$494,"NA")</f>
        <v>135.27519516047673</v>
      </c>
      <c r="Q17" s="137"/>
      <c r="R17" s="136">
        <f>_xlfn.XLOOKUP($D17,'Maximum Demand Forecast'!$T$68:$T$494,'Maximum Demand Forecast'!U$68:U$494,"NA")</f>
        <v>114.293448177644</v>
      </c>
      <c r="S17" s="136">
        <f>_xlfn.XLOOKUP($D17,'Maximum Demand Forecast'!$T$68:$T$494,'Maximum Demand Forecast'!V$68:V$494,"NA")</f>
        <v>109.299943902957</v>
      </c>
      <c r="T17" s="136">
        <f>_xlfn.XLOOKUP($D17,'Maximum Demand Forecast'!$T$68:$T$494,'Maximum Demand Forecast'!W$68:W$494,"NA")</f>
        <v>105.52966116115176</v>
      </c>
      <c r="U17" s="136">
        <f>_xlfn.XLOOKUP($D17,'Maximum Demand Forecast'!$T$68:$T$494,'Maximum Demand Forecast'!X$68:X$494,"NA")</f>
        <v>106.37567192801866</v>
      </c>
      <c r="V17" s="136">
        <f>_xlfn.XLOOKUP($D17,'Maximum Demand Forecast'!$T$68:$T$494,'Maximum Demand Forecast'!Y$68:Y$494,"NA")</f>
        <v>104.64189899149751</v>
      </c>
      <c r="W17" s="136">
        <f>_xlfn.XLOOKUP($D17,'Maximum Demand Forecast'!$T$68:$T$494,'Maximum Demand Forecast'!Z$68:Z$494,"NA")</f>
        <v>104.57546287552826</v>
      </c>
      <c r="X17" s="136">
        <f>_xlfn.XLOOKUP($D17,'Maximum Demand Forecast'!$T$68:$T$494,'Maximum Demand Forecast'!AA$68:AA$494,"NA")</f>
        <v>104.72970676835878</v>
      </c>
      <c r="Y17" s="136">
        <f>_xlfn.XLOOKUP($D17,'Maximum Demand Forecast'!$T$68:$T$494,'Maximum Demand Forecast'!AB$68:AB$494,"NA")</f>
        <v>105.19780168995598</v>
      </c>
      <c r="Z17" s="136">
        <f>_xlfn.XLOOKUP($D17,'Maximum Demand Forecast'!$T$68:$T$494,'Maximum Demand Forecast'!AC$68:AC$494,"NA")</f>
        <v>106.59119204536884</v>
      </c>
      <c r="AA17" s="136">
        <f>_xlfn.XLOOKUP($D17,'Maximum Demand Forecast'!$T$68:$T$494,'Maximum Demand Forecast'!AD$68:AD$494,"NA")</f>
        <v>110.99223124595721</v>
      </c>
      <c r="AB17" s="136">
        <f>_xlfn.XLOOKUP($D17,'Maximum Demand Forecast'!$T$68:$T$494,'Maximum Demand Forecast'!AE$68:AE$494,"NA")</f>
        <v>114.58617973187469</v>
      </c>
      <c r="AC17" s="136">
        <f>_xlfn.XLOOKUP($D17,'Maximum Demand Forecast'!$T$68:$T$494,'Maximum Demand Forecast'!AF$68:AF$494,"NA")</f>
        <v>116.9764021946676</v>
      </c>
      <c r="AE17" s="25">
        <v>0</v>
      </c>
      <c r="AF17" s="25">
        <v>0</v>
      </c>
      <c r="AG17" s="25">
        <v>0</v>
      </c>
      <c r="AH17" s="25">
        <v>0.99282368246557196</v>
      </c>
      <c r="AI17" s="25">
        <v>2.5382824119569101</v>
      </c>
      <c r="AJ17" s="25">
        <v>6.2036999578523497</v>
      </c>
      <c r="AK17" s="25">
        <v>9.8640130923771103</v>
      </c>
      <c r="AL17" s="25">
        <v>13.1636159061344</v>
      </c>
      <c r="AM17" s="25">
        <v>16.034840314479801</v>
      </c>
      <c r="AN17" s="25">
        <v>18.499750290344899</v>
      </c>
      <c r="AO17" s="25">
        <v>20.8277522742525</v>
      </c>
      <c r="AP17" s="25">
        <v>23.026928266158901</v>
      </c>
      <c r="AQ17" s="3"/>
      <c r="AR17" s="25" t="s">
        <v>67</v>
      </c>
      <c r="AS17" s="25">
        <v>32.642000000000003</v>
      </c>
      <c r="AT17" s="25">
        <v>4.2999999999999997E-2</v>
      </c>
      <c r="AU17" s="3"/>
      <c r="AV17" s="3"/>
      <c r="AW17" s="3"/>
      <c r="AX17" s="3"/>
    </row>
    <row r="18" spans="2:50" x14ac:dyDescent="0.25">
      <c r="B18" s="7" t="s">
        <v>47</v>
      </c>
      <c r="C18" s="7"/>
      <c r="D18" s="48">
        <v>48189</v>
      </c>
      <c r="E18" s="136">
        <f>_xlfn.XLOOKUP($D18,'Maximum Demand Forecast'!$D$68:$D$494,'Maximum Demand Forecast'!E$68:E$494,"NA")</f>
        <v>64.700004579999998</v>
      </c>
      <c r="F18" s="136">
        <f>_xlfn.XLOOKUP($D18,'Maximum Demand Forecast'!$D$68:$D$494,'Maximum Demand Forecast'!F$68:F$494,"NA")</f>
        <v>64.550556650000004</v>
      </c>
      <c r="G18" s="136">
        <f>_xlfn.XLOOKUP($D18,'Maximum Demand Forecast'!$D$68:$D$494,'Maximum Demand Forecast'!G$68:G$494,"NA")</f>
        <v>66.377870460393524</v>
      </c>
      <c r="H18" s="136">
        <f>_xlfn.XLOOKUP($D18,'Maximum Demand Forecast'!$D$68:$D$494,'Maximum Demand Forecast'!H$68:H$494,"NA")</f>
        <v>152.04870106912523</v>
      </c>
      <c r="I18" s="136">
        <f>_xlfn.XLOOKUP($D18,'Maximum Demand Forecast'!$D$68:$D$494,'Maximum Demand Forecast'!I$68:I$494,"NA")</f>
        <v>149.48759905513668</v>
      </c>
      <c r="J18" s="136">
        <f>_xlfn.XLOOKUP($D18,'Maximum Demand Forecast'!$D$68:$D$494,'Maximum Demand Forecast'!J$68:J$494,"NA")</f>
        <v>147.67054284961466</v>
      </c>
      <c r="K18" s="136">
        <f>_xlfn.XLOOKUP($D18,'Maximum Demand Forecast'!$D$68:$D$494,'Maximum Demand Forecast'!K$68:K$494,"NA")</f>
        <v>147.76925653891885</v>
      </c>
      <c r="L18" s="136">
        <f>_xlfn.XLOOKUP($D18,'Maximum Demand Forecast'!$D$68:$D$494,'Maximum Demand Forecast'!L$68:L$494,"NA")</f>
        <v>147.48337947335395</v>
      </c>
      <c r="M18" s="136">
        <f>_xlfn.XLOOKUP($D18,'Maximum Demand Forecast'!$D$68:$D$494,'Maximum Demand Forecast'!M$68:M$494,"NA")</f>
        <v>150.84218469561546</v>
      </c>
      <c r="N18" s="136">
        <f>_xlfn.XLOOKUP($D18,'Maximum Demand Forecast'!$D$68:$D$494,'Maximum Demand Forecast'!N$68:N$494,"NA")</f>
        <v>159.93043131763298</v>
      </c>
      <c r="O18" s="136">
        <f>_xlfn.XLOOKUP($D18,'Maximum Demand Forecast'!$D$68:$D$494,'Maximum Demand Forecast'!O$68:O$494,"NA")</f>
        <v>167.98916131103257</v>
      </c>
      <c r="P18" s="136">
        <f>_xlfn.XLOOKUP($D18,'Maximum Demand Forecast'!$D$68:$D$494,'Maximum Demand Forecast'!P$68:P$494,"NA")</f>
        <v>172.3322485930201</v>
      </c>
      <c r="Q18" s="137"/>
      <c r="R18" s="136">
        <f>_xlfn.XLOOKUP($D18,'Maximum Demand Forecast'!$T$68:$T$494,'Maximum Demand Forecast'!U$68:U$494,"NA")</f>
        <v>110.51118607051301</v>
      </c>
      <c r="S18" s="136">
        <f>_xlfn.XLOOKUP($D18,'Maximum Demand Forecast'!$T$68:$T$494,'Maximum Demand Forecast'!V$68:V$494,"NA")</f>
        <v>113.965027896546</v>
      </c>
      <c r="T18" s="136">
        <f>_xlfn.XLOOKUP($D18,'Maximum Demand Forecast'!$T$68:$T$494,'Maximum Demand Forecast'!W$68:W$494,"NA")</f>
        <v>110.03382388578096</v>
      </c>
      <c r="U18" s="136">
        <f>_xlfn.XLOOKUP($D18,'Maximum Demand Forecast'!$T$68:$T$494,'Maximum Demand Forecast'!X$68:X$494,"NA")</f>
        <v>110.91594364910279</v>
      </c>
      <c r="V18" s="136">
        <f>_xlfn.XLOOKUP($D18,'Maximum Demand Forecast'!$T$68:$T$494,'Maximum Demand Forecast'!Y$68:Y$494,"NA")</f>
        <v>109.10817070777041</v>
      </c>
      <c r="W18" s="136">
        <f>_xlfn.XLOOKUP($D18,'Maximum Demand Forecast'!$T$68:$T$494,'Maximum Demand Forecast'!Z$68:Z$494,"NA")</f>
        <v>109.03889899966694</v>
      </c>
      <c r="X18" s="136">
        <f>_xlfn.XLOOKUP($D18,'Maximum Demand Forecast'!$T$68:$T$494,'Maximum Demand Forecast'!AA$68:AA$494,"NA")</f>
        <v>109.19972625100485</v>
      </c>
      <c r="Y18" s="136">
        <f>_xlfn.XLOOKUP($D18,'Maximum Demand Forecast'!$T$68:$T$494,'Maximum Demand Forecast'!AB$68:AB$494,"NA")</f>
        <v>109.68780015930824</v>
      </c>
      <c r="Z18" s="136">
        <f>_xlfn.XLOOKUP($D18,'Maximum Demand Forecast'!$T$68:$T$494,'Maximum Demand Forecast'!AC$68:AC$494,"NA")</f>
        <v>111.14066248526144</v>
      </c>
      <c r="AA18" s="136">
        <f>_xlfn.XLOOKUP($D18,'Maximum Demand Forecast'!$T$68:$T$494,'Maximum Demand Forecast'!AD$68:AD$494,"NA")</f>
        <v>115.72954457759047</v>
      </c>
      <c r="AB18" s="136">
        <f>_xlfn.XLOOKUP($D18,'Maximum Demand Forecast'!$T$68:$T$494,'Maximum Demand Forecast'!AE$68:AE$494,"NA")</f>
        <v>119.47688812444524</v>
      </c>
      <c r="AC18" s="136">
        <f>_xlfn.XLOOKUP($D18,'Maximum Demand Forecast'!$T$68:$T$494,'Maximum Demand Forecast'!AF$68:AF$494,"NA")</f>
        <v>121.96912883312299</v>
      </c>
      <c r="AE18" s="25">
        <v>174.3028410368</v>
      </c>
      <c r="AF18" s="25">
        <v>198.94894914814401</v>
      </c>
      <c r="AG18" s="25">
        <v>254.999240430426</v>
      </c>
      <c r="AH18" s="25">
        <v>280.49684134320802</v>
      </c>
      <c r="AI18" s="25">
        <v>310.57647425488898</v>
      </c>
      <c r="AJ18" s="25">
        <v>383.73078606021602</v>
      </c>
      <c r="AK18" s="25">
        <v>458.01472022519499</v>
      </c>
      <c r="AL18" s="25">
        <v>525.44865892744497</v>
      </c>
      <c r="AM18" s="25">
        <v>583.94125547259</v>
      </c>
      <c r="AN18" s="25">
        <v>633.49636769552001</v>
      </c>
      <c r="AO18" s="25">
        <v>679.22791331543601</v>
      </c>
      <c r="AP18" s="25">
        <v>721.06469102638403</v>
      </c>
      <c r="AQ18" s="3"/>
      <c r="AR18" s="25" t="s">
        <v>65</v>
      </c>
      <c r="AS18" s="25">
        <v>1.2E-2</v>
      </c>
      <c r="AT18" s="25">
        <v>0</v>
      </c>
      <c r="AU18" s="3"/>
      <c r="AV18" s="3"/>
      <c r="AW18" s="3"/>
      <c r="AX18" s="3"/>
    </row>
    <row r="19" spans="2:50" x14ac:dyDescent="0.25">
      <c r="B19" s="7" t="s">
        <v>47</v>
      </c>
      <c r="C19" s="7"/>
      <c r="D19" s="48">
        <v>48190</v>
      </c>
      <c r="E19" s="136">
        <f>_xlfn.XLOOKUP($D19,'Maximum Demand Forecast'!$D$68:$D$494,'Maximum Demand Forecast'!E$68:E$494,"NA")</f>
        <v>184.3000031</v>
      </c>
      <c r="F19" s="136">
        <f>_xlfn.XLOOKUP($D19,'Maximum Demand Forecast'!$D$68:$D$494,'Maximum Demand Forecast'!F$68:F$494,"NA")</f>
        <v>169.3193928</v>
      </c>
      <c r="G19" s="136">
        <f>_xlfn.XLOOKUP($D19,'Maximum Demand Forecast'!$D$68:$D$494,'Maximum Demand Forecast'!G$68:G$494,"NA")</f>
        <v>174.11252985238028</v>
      </c>
      <c r="H19" s="136">
        <f>_xlfn.XLOOKUP($D19,'Maximum Demand Forecast'!$D$68:$D$494,'Maximum Demand Forecast'!H$68:H$494,"NA")</f>
        <v>259.45222647949521</v>
      </c>
      <c r="I19" s="136">
        <f>_xlfn.XLOOKUP($D19,'Maximum Demand Forecast'!$D$68:$D$494,'Maximum Demand Forecast'!I$68:I$494,"NA")</f>
        <v>255.08202393847941</v>
      </c>
      <c r="J19" s="136">
        <f>_xlfn.XLOOKUP($D19,'Maximum Demand Forecast'!$D$68:$D$494,'Maximum Demand Forecast'!J$68:J$494,"NA")</f>
        <v>251.98144317161879</v>
      </c>
      <c r="K19" s="136">
        <f>_xlfn.XLOOKUP($D19,'Maximum Demand Forecast'!$D$68:$D$494,'Maximum Demand Forecast'!K$68:K$494,"NA")</f>
        <v>252.1498858238341</v>
      </c>
      <c r="L19" s="136">
        <f>_xlfn.XLOOKUP($D19,'Maximum Demand Forecast'!$D$68:$D$494,'Maximum Demand Forecast'!L$68:L$494,"NA")</f>
        <v>251.66207211257773</v>
      </c>
      <c r="M19" s="136">
        <f>_xlfn.XLOOKUP($D19,'Maximum Demand Forecast'!$D$68:$D$494,'Maximum Demand Forecast'!M$68:M$494,"NA")</f>
        <v>257.39345611717056</v>
      </c>
      <c r="N19" s="136">
        <f>_xlfn.XLOOKUP($D19,'Maximum Demand Forecast'!$D$68:$D$494,'Maximum Demand Forecast'!N$68:N$494,"NA")</f>
        <v>272.90142037005296</v>
      </c>
      <c r="O19" s="136">
        <f>_xlfn.XLOOKUP($D19,'Maximum Demand Forecast'!$D$68:$D$494,'Maximum Demand Forecast'!O$68:O$494,"NA")</f>
        <v>286.65264234487313</v>
      </c>
      <c r="P19" s="136">
        <f>_xlfn.XLOOKUP($D19,'Maximum Demand Forecast'!$D$68:$D$494,'Maximum Demand Forecast'!P$68:P$494,"NA")</f>
        <v>294.06358145308792</v>
      </c>
      <c r="Q19" s="137"/>
      <c r="R19" s="136">
        <f>_xlfn.XLOOKUP($D19,'Maximum Demand Forecast'!$T$68:$T$494,'Maximum Demand Forecast'!U$68:U$494,"NA")</f>
        <v>204.36159692931599</v>
      </c>
      <c r="S19" s="136">
        <f>_xlfn.XLOOKUP($D19,'Maximum Demand Forecast'!$T$68:$T$494,'Maximum Demand Forecast'!V$68:V$494,"NA")</f>
        <v>183.19771695275401</v>
      </c>
      <c r="T19" s="136">
        <f>_xlfn.XLOOKUP($D19,'Maximum Demand Forecast'!$T$68:$T$494,'Maximum Demand Forecast'!W$68:W$494,"NA")</f>
        <v>176.87834325592632</v>
      </c>
      <c r="U19" s="136">
        <f>_xlfn.XLOOKUP($D19,'Maximum Demand Forecast'!$T$68:$T$494,'Maximum Demand Forecast'!X$68:X$494,"NA")</f>
        <v>178.29634252905561</v>
      </c>
      <c r="V19" s="136">
        <f>_xlfn.XLOOKUP($D19,'Maximum Demand Forecast'!$T$68:$T$494,'Maximum Demand Forecast'!Y$68:Y$494,"NA")</f>
        <v>175.39036442565279</v>
      </c>
      <c r="W19" s="136">
        <f>_xlfn.XLOOKUP($D19,'Maximum Demand Forecast'!$T$68:$T$494,'Maximum Demand Forecast'!Z$68:Z$494,"NA")</f>
        <v>175.27901080245624</v>
      </c>
      <c r="X19" s="136">
        <f>_xlfn.XLOOKUP($D19,'Maximum Demand Forecast'!$T$68:$T$494,'Maximum Demand Forecast'!AA$68:AA$494,"NA")</f>
        <v>175.5375391055041</v>
      </c>
      <c r="Y19" s="136">
        <f>_xlfn.XLOOKUP($D19,'Maximum Demand Forecast'!$T$68:$T$494,'Maximum Demand Forecast'!AB$68:AB$494,"NA")</f>
        <v>176.32211335039045</v>
      </c>
      <c r="Z19" s="136">
        <f>_xlfn.XLOOKUP($D19,'Maximum Demand Forecast'!$T$68:$T$494,'Maximum Demand Forecast'!AC$68:AC$494,"NA")</f>
        <v>178.65757595741854</v>
      </c>
      <c r="AA19" s="136">
        <f>_xlfn.XLOOKUP($D19,'Maximum Demand Forecast'!$T$68:$T$494,'Maximum Demand Forecast'!AD$68:AD$494,"NA")</f>
        <v>186.03416102212094</v>
      </c>
      <c r="AB19" s="136">
        <f>_xlfn.XLOOKUP($D19,'Maximum Demand Forecast'!$T$68:$T$494,'Maximum Demand Forecast'!AE$68:AE$494,"NA")</f>
        <v>192.05798074201448</v>
      </c>
      <c r="AC19" s="136">
        <f>_xlfn.XLOOKUP($D19,'Maximum Demand Forecast'!$T$68:$T$494,'Maximum Demand Forecast'!AF$68:AF$494,"NA")</f>
        <v>196.06423438274487</v>
      </c>
      <c r="AE19" s="25">
        <v>464.4354379344</v>
      </c>
      <c r="AF19" s="25">
        <v>506.49455043507197</v>
      </c>
      <c r="AG19" s="25">
        <v>558.60450327288004</v>
      </c>
      <c r="AH19" s="25">
        <v>630.44216056384698</v>
      </c>
      <c r="AI19" s="25">
        <v>719.74314789611401</v>
      </c>
      <c r="AJ19" s="25">
        <v>939.52994274378295</v>
      </c>
      <c r="AK19" s="25">
        <v>1168.0468158712599</v>
      </c>
      <c r="AL19" s="25">
        <v>1383.1975914163099</v>
      </c>
      <c r="AM19" s="25">
        <v>1579.35223507457</v>
      </c>
      <c r="AN19" s="25">
        <v>1756.0054817632599</v>
      </c>
      <c r="AO19" s="25">
        <v>1931.8234494158501</v>
      </c>
      <c r="AP19" s="25">
        <v>2103.3263780636798</v>
      </c>
      <c r="AQ19" s="3"/>
      <c r="AR19" s="25" t="s">
        <v>62</v>
      </c>
      <c r="AS19" s="25">
        <v>8.18</v>
      </c>
      <c r="AT19" s="25">
        <v>0</v>
      </c>
      <c r="AU19" s="3"/>
      <c r="AV19" s="3"/>
      <c r="AW19" s="3"/>
      <c r="AX19" s="3"/>
    </row>
    <row r="20" spans="2:50" x14ac:dyDescent="0.25">
      <c r="B20" s="7" t="s">
        <v>47</v>
      </c>
      <c r="C20" s="7"/>
      <c r="D20" s="48">
        <v>48191</v>
      </c>
      <c r="E20" s="136">
        <f>_xlfn.XLOOKUP($D20,'Maximum Demand Forecast'!$D$68:$D$494,'Maximum Demand Forecast'!E$68:E$494,"NA")</f>
        <v>53.400001529999997</v>
      </c>
      <c r="F20" s="136">
        <f>_xlfn.XLOOKUP($D20,'Maximum Demand Forecast'!$D$68:$D$494,'Maximum Demand Forecast'!F$68:F$494,"NA")</f>
        <v>47.883695279999998</v>
      </c>
      <c r="G20" s="136">
        <f>_xlfn.XLOOKUP($D20,'Maximum Demand Forecast'!$D$68:$D$494,'Maximum Demand Forecast'!G$68:G$494,"NA")</f>
        <v>49.239199279016546</v>
      </c>
      <c r="H20" s="136">
        <f>_xlfn.XLOOKUP($D20,'Maximum Demand Forecast'!$D$68:$D$494,'Maximum Demand Forecast'!H$68:H$494,"NA")</f>
        <v>134.96270742402055</v>
      </c>
      <c r="I20" s="136">
        <f>_xlfn.XLOOKUP($D20,'Maximum Demand Forecast'!$D$68:$D$494,'Maximum Demand Forecast'!I$68:I$494,"NA")</f>
        <v>132.68940117828114</v>
      </c>
      <c r="J20" s="136">
        <f>_xlfn.XLOOKUP($D20,'Maximum Demand Forecast'!$D$68:$D$494,'Maximum Demand Forecast'!J$68:J$494,"NA")</f>
        <v>131.0765309379272</v>
      </c>
      <c r="K20" s="136">
        <f>_xlfn.XLOOKUP($D20,'Maximum Demand Forecast'!$D$68:$D$494,'Maximum Demand Forecast'!K$68:K$494,"NA")</f>
        <v>131.1641519874635</v>
      </c>
      <c r="L20" s="136">
        <f>_xlfn.XLOOKUP($D20,'Maximum Demand Forecast'!$D$68:$D$494,'Maximum Demand Forecast'!L$68:L$494,"NA")</f>
        <v>130.91039945628248</v>
      </c>
      <c r="M20" s="136">
        <f>_xlfn.XLOOKUP($D20,'Maximum Demand Forecast'!$D$68:$D$494,'Maximum Demand Forecast'!M$68:M$494,"NA")</f>
        <v>133.8917695259963</v>
      </c>
      <c r="N20" s="136">
        <f>_xlfn.XLOOKUP($D20,'Maximum Demand Forecast'!$D$68:$D$494,'Maximum Demand Forecast'!N$68:N$494,"NA")</f>
        <v>141.95875307284726</v>
      </c>
      <c r="O20" s="136">
        <f>_xlfn.XLOOKUP($D20,'Maximum Demand Forecast'!$D$68:$D$494,'Maximum Demand Forecast'!O$68:O$494,"NA")</f>
        <v>149.11190867799712</v>
      </c>
      <c r="P20" s="136">
        <f>_xlfn.XLOOKUP($D20,'Maximum Demand Forecast'!$D$68:$D$494,'Maximum Demand Forecast'!P$68:P$494,"NA")</f>
        <v>152.96695521265568</v>
      </c>
      <c r="Q20" s="137"/>
      <c r="R20" s="136">
        <f>_xlfn.XLOOKUP($D20,'Maximum Demand Forecast'!$T$68:$T$494,'Maximum Demand Forecast'!U$68:U$494,"NA")</f>
        <v>74.308264643654894</v>
      </c>
      <c r="S20" s="136">
        <f>_xlfn.XLOOKUP($D20,'Maximum Demand Forecast'!$T$68:$T$494,'Maximum Demand Forecast'!V$68:V$494,"NA")</f>
        <v>68.565498144059703</v>
      </c>
      <c r="T20" s="136">
        <f>_xlfn.XLOOKUP($D20,'Maximum Demand Forecast'!$T$68:$T$494,'Maximum Demand Forecast'!W$68:W$494,"NA")</f>
        <v>66.20034309361111</v>
      </c>
      <c r="U20" s="136">
        <f>_xlfn.XLOOKUP($D20,'Maximum Demand Forecast'!$T$68:$T$494,'Maximum Demand Forecast'!X$68:X$494,"NA")</f>
        <v>66.731058367508865</v>
      </c>
      <c r="V20" s="136">
        <f>_xlfn.XLOOKUP($D20,'Maximum Demand Forecast'!$T$68:$T$494,'Maximum Demand Forecast'!Y$68:Y$494,"NA")</f>
        <v>65.643436537009038</v>
      </c>
      <c r="W20" s="136">
        <f>_xlfn.XLOOKUP($D20,'Maximum Demand Forecast'!$T$68:$T$494,'Maximum Demand Forecast'!Z$68:Z$494,"NA")</f>
        <v>65.601760162589002</v>
      </c>
      <c r="X20" s="136">
        <f>_xlfn.XLOOKUP($D20,'Maximum Demand Forecast'!$T$68:$T$494,'Maximum Demand Forecast'!AA$68:AA$494,"NA")</f>
        <v>65.698519675631331</v>
      </c>
      <c r="Y20" s="136">
        <f>_xlfn.XLOOKUP($D20,'Maximum Demand Forecast'!$T$68:$T$494,'Maximum Demand Forecast'!AB$68:AB$494,"NA")</f>
        <v>65.992162657795276</v>
      </c>
      <c r="Z20" s="136">
        <f>_xlfn.XLOOKUP($D20,'Maximum Demand Forecast'!$T$68:$T$494,'Maximum Demand Forecast'!AC$68:AC$494,"NA")</f>
        <v>66.866257377485496</v>
      </c>
      <c r="AA20" s="136">
        <f>_xlfn.XLOOKUP($D20,'Maximum Demand Forecast'!$T$68:$T$494,'Maximum Demand Forecast'!AD$68:AD$494,"NA")</f>
        <v>69.627095438004503</v>
      </c>
      <c r="AB20" s="136">
        <f>_xlfn.XLOOKUP($D20,'Maximum Demand Forecast'!$T$68:$T$494,'Maximum Demand Forecast'!AE$68:AE$494,"NA")</f>
        <v>71.881633358534529</v>
      </c>
      <c r="AC20" s="136">
        <f>_xlfn.XLOOKUP($D20,'Maximum Demand Forecast'!$T$68:$T$494,'Maximum Demand Forecast'!AF$68:AF$494,"NA")</f>
        <v>73.381055846637764</v>
      </c>
      <c r="AE20" s="25">
        <v>43.290799999999997</v>
      </c>
      <c r="AF20" s="25">
        <v>49.491799999999998</v>
      </c>
      <c r="AG20" s="25">
        <v>49.491799999999998</v>
      </c>
      <c r="AH20" s="25">
        <v>76.977669347921406</v>
      </c>
      <c r="AI20" s="25">
        <v>105.25348332326099</v>
      </c>
      <c r="AJ20" s="25">
        <v>176.25706361364101</v>
      </c>
      <c r="AK20" s="25">
        <v>250.87172021216</v>
      </c>
      <c r="AL20" s="25">
        <v>321.00103462863302</v>
      </c>
      <c r="AM20" s="25">
        <v>383.89560546876498</v>
      </c>
      <c r="AN20" s="25">
        <v>438.828133664505</v>
      </c>
      <c r="AO20" s="25">
        <v>490.88532894372202</v>
      </c>
      <c r="AP20" s="25">
        <v>539.57677647251398</v>
      </c>
      <c r="AQ20" s="3"/>
      <c r="AR20" s="25" t="s">
        <v>7</v>
      </c>
      <c r="AS20" s="25">
        <v>22.798999999999999</v>
      </c>
      <c r="AT20" s="25">
        <v>5.0000000000000001E-3</v>
      </c>
      <c r="AU20" s="3"/>
      <c r="AV20" s="3"/>
      <c r="AW20" s="3"/>
      <c r="AX20" s="3"/>
    </row>
    <row r="21" spans="2:50" x14ac:dyDescent="0.25">
      <c r="B21" s="7" t="s">
        <v>47</v>
      </c>
      <c r="C21" s="7"/>
      <c r="D21" s="48">
        <v>48192</v>
      </c>
      <c r="E21" s="136">
        <f>_xlfn.XLOOKUP($D21,'Maximum Demand Forecast'!$D$68:$D$494,'Maximum Demand Forecast'!E$68:E$494,"NA")</f>
        <v>140.8000031</v>
      </c>
      <c r="F21" s="136">
        <f>_xlfn.XLOOKUP($D21,'Maximum Demand Forecast'!$D$68:$D$494,'Maximum Demand Forecast'!F$68:F$494,"NA")</f>
        <v>141.1748901</v>
      </c>
      <c r="G21" s="136">
        <f>_xlfn.XLOOKUP($D21,'Maximum Demand Forecast'!$D$68:$D$494,'Maximum Demand Forecast'!G$68:G$494,"NA")</f>
        <v>145.17130530923302</v>
      </c>
      <c r="H21" s="136">
        <f>_xlfn.XLOOKUP($D21,'Maximum Demand Forecast'!$D$68:$D$494,'Maximum Demand Forecast'!H$68:H$494,"NA")</f>
        <v>230.599955880881</v>
      </c>
      <c r="I21" s="136">
        <f>_xlfn.XLOOKUP($D21,'Maximum Demand Forecast'!$D$68:$D$494,'Maximum Demand Forecast'!I$68:I$494,"NA")</f>
        <v>226.71573978906648</v>
      </c>
      <c r="J21" s="136">
        <f>_xlfn.XLOOKUP($D21,'Maximum Demand Forecast'!$D$68:$D$494,'Maximum Demand Forecast'!J$68:J$494,"NA")</f>
        <v>223.95995774107672</v>
      </c>
      <c r="K21" s="136">
        <f>_xlfn.XLOOKUP($D21,'Maximum Demand Forecast'!$D$68:$D$494,'Maximum Demand Forecast'!K$68:K$494,"NA")</f>
        <v>224.10966880232436</v>
      </c>
      <c r="L21" s="136">
        <f>_xlfn.XLOOKUP($D21,'Maximum Demand Forecast'!$D$68:$D$494,'Maximum Demand Forecast'!L$68:L$494,"NA")</f>
        <v>223.67610220002467</v>
      </c>
      <c r="M21" s="136">
        <f>_xlfn.XLOOKUP($D21,'Maximum Demand Forecast'!$D$68:$D$494,'Maximum Demand Forecast'!M$68:M$494,"NA")</f>
        <v>228.77013017014096</v>
      </c>
      <c r="N21" s="136">
        <f>_xlfn.XLOOKUP($D21,'Maximum Demand Forecast'!$D$68:$D$494,'Maximum Demand Forecast'!N$68:N$494,"NA")</f>
        <v>242.55353808704928</v>
      </c>
      <c r="O21" s="136">
        <f>_xlfn.XLOOKUP($D21,'Maximum Demand Forecast'!$D$68:$D$494,'Maximum Demand Forecast'!O$68:O$494,"NA")</f>
        <v>254.77556147736436</v>
      </c>
      <c r="P21" s="136">
        <f>_xlfn.XLOOKUP($D21,'Maximum Demand Forecast'!$D$68:$D$494,'Maximum Demand Forecast'!P$68:P$494,"NA")</f>
        <v>261.36237036537869</v>
      </c>
      <c r="Q21" s="137"/>
      <c r="R21" s="136">
        <f>_xlfn.XLOOKUP($D21,'Maximum Demand Forecast'!$T$68:$T$494,'Maximum Demand Forecast'!U$68:U$494,"NA")</f>
        <v>241.79049226032399</v>
      </c>
      <c r="S21" s="136">
        <f>_xlfn.XLOOKUP($D21,'Maximum Demand Forecast'!$T$68:$T$494,'Maximum Demand Forecast'!V$68:V$494,"NA")</f>
        <v>225.00459947944</v>
      </c>
      <c r="T21" s="136">
        <f>_xlfn.XLOOKUP($D21,'Maximum Demand Forecast'!$T$68:$T$494,'Maximum Demand Forecast'!W$68:W$494,"NA")</f>
        <v>217.24310456964088</v>
      </c>
      <c r="U21" s="136">
        <f>_xlfn.XLOOKUP($D21,'Maximum Demand Forecast'!$T$68:$T$494,'Maximum Demand Forecast'!X$68:X$494,"NA")</f>
        <v>218.98470028283896</v>
      </c>
      <c r="V21" s="136">
        <f>_xlfn.XLOOKUP($D21,'Maximum Demand Forecast'!$T$68:$T$494,'Maximum Demand Forecast'!Y$68:Y$494,"NA")</f>
        <v>215.41555951990685</v>
      </c>
      <c r="W21" s="136">
        <f>_xlfn.XLOOKUP($D21,'Maximum Demand Forecast'!$T$68:$T$494,'Maximum Demand Forecast'!Z$68:Z$494,"NA")</f>
        <v>215.27879429267216</v>
      </c>
      <c r="X21" s="136">
        <f>_xlfn.XLOOKUP($D21,'Maximum Demand Forecast'!$T$68:$T$494,'Maximum Demand Forecast'!AA$68:AA$494,"NA")</f>
        <v>215.5963203964302</v>
      </c>
      <c r="Y21" s="136">
        <f>_xlfn.XLOOKUP($D21,'Maximum Demand Forecast'!$T$68:$T$494,'Maximum Demand Forecast'!AB$68:AB$494,"NA")</f>
        <v>216.55993946695645</v>
      </c>
      <c r="Z21" s="136">
        <f>_xlfn.XLOOKUP($D21,'Maximum Demand Forecast'!$T$68:$T$494,'Maximum Demand Forecast'!AC$68:AC$494,"NA")</f>
        <v>219.42836947380573</v>
      </c>
      <c r="AA21" s="136">
        <f>_xlfn.XLOOKUP($D21,'Maximum Demand Forecast'!$T$68:$T$494,'Maximum Demand Forecast'!AD$68:AD$494,"NA")</f>
        <v>228.48833810014747</v>
      </c>
      <c r="AB21" s="136">
        <f>_xlfn.XLOOKUP($D21,'Maximum Demand Forecast'!$T$68:$T$494,'Maximum Demand Forecast'!AE$68:AE$494,"NA")</f>
        <v>235.88683173836537</v>
      </c>
      <c r="AC21" s="136">
        <f>_xlfn.XLOOKUP($D21,'Maximum Demand Forecast'!$T$68:$T$494,'Maximum Demand Forecast'!AF$68:AF$494,"NA")</f>
        <v>240.80733790426953</v>
      </c>
      <c r="AE21" s="25">
        <v>1085.8040342148399</v>
      </c>
      <c r="AF21" s="25">
        <v>1241.52197975064</v>
      </c>
      <c r="AG21" s="25">
        <v>1381.38554104731</v>
      </c>
      <c r="AH21" s="25">
        <v>1496.95363260314</v>
      </c>
      <c r="AI21" s="25">
        <v>1571.16589490514</v>
      </c>
      <c r="AJ21" s="25">
        <v>1750.21658562419</v>
      </c>
      <c r="AK21" s="25">
        <v>1930.9832233187699</v>
      </c>
      <c r="AL21" s="25">
        <v>2095.5767483535801</v>
      </c>
      <c r="AM21" s="25">
        <v>2239.6557756914899</v>
      </c>
      <c r="AN21" s="25">
        <v>2363.7132426486801</v>
      </c>
      <c r="AO21" s="25">
        <v>2480.9133020384702</v>
      </c>
      <c r="AP21" s="25">
        <v>2591.3316623958499</v>
      </c>
      <c r="AQ21" s="3"/>
      <c r="AR21" s="25" t="s">
        <v>8</v>
      </c>
      <c r="AS21" s="25">
        <v>0</v>
      </c>
      <c r="AT21" s="25">
        <v>0</v>
      </c>
      <c r="AU21" s="3"/>
      <c r="AV21" s="3"/>
      <c r="AW21" s="3"/>
      <c r="AX21" s="3"/>
    </row>
    <row r="22" spans="2:50" x14ac:dyDescent="0.25">
      <c r="B22" s="7" t="s">
        <v>47</v>
      </c>
      <c r="C22" s="7"/>
      <c r="D22" s="48">
        <v>48193</v>
      </c>
      <c r="E22" s="136">
        <f>_xlfn.XLOOKUP($D22,'Maximum Demand Forecast'!$D$68:$D$494,'Maximum Demand Forecast'!E$68:E$494,"NA")</f>
        <v>0</v>
      </c>
      <c r="F22" s="136">
        <f>_xlfn.XLOOKUP($D22,'Maximum Demand Forecast'!$D$68:$D$494,'Maximum Demand Forecast'!F$68:F$494,"NA")</f>
        <v>0</v>
      </c>
      <c r="G22" s="136">
        <f>_xlfn.XLOOKUP($D22,'Maximum Demand Forecast'!$D$68:$D$494,'Maximum Demand Forecast'!G$68:G$494,"NA")</f>
        <v>0</v>
      </c>
      <c r="H22" s="136">
        <f>_xlfn.XLOOKUP($D22,'Maximum Demand Forecast'!$D$68:$D$494,'Maximum Demand Forecast'!H$68:H$494,"NA")</f>
        <v>0</v>
      </c>
      <c r="I22" s="136">
        <f>_xlfn.XLOOKUP($D22,'Maximum Demand Forecast'!$D$68:$D$494,'Maximum Demand Forecast'!I$68:I$494,"NA")</f>
        <v>0</v>
      </c>
      <c r="J22" s="136">
        <f>_xlfn.XLOOKUP($D22,'Maximum Demand Forecast'!$D$68:$D$494,'Maximum Demand Forecast'!J$68:J$494,"NA")</f>
        <v>0</v>
      </c>
      <c r="K22" s="136">
        <f>_xlfn.XLOOKUP($D22,'Maximum Demand Forecast'!$D$68:$D$494,'Maximum Demand Forecast'!K$68:K$494,"NA")</f>
        <v>0</v>
      </c>
      <c r="L22" s="136">
        <f>_xlfn.XLOOKUP($D22,'Maximum Demand Forecast'!$D$68:$D$494,'Maximum Demand Forecast'!L$68:L$494,"NA")</f>
        <v>0</v>
      </c>
      <c r="M22" s="136">
        <f>_xlfn.XLOOKUP($D22,'Maximum Demand Forecast'!$D$68:$D$494,'Maximum Demand Forecast'!M$68:M$494,"NA")</f>
        <v>0</v>
      </c>
      <c r="N22" s="136">
        <f>_xlfn.XLOOKUP($D22,'Maximum Demand Forecast'!$D$68:$D$494,'Maximum Demand Forecast'!N$68:N$494,"NA")</f>
        <v>0</v>
      </c>
      <c r="O22" s="136">
        <f>_xlfn.XLOOKUP($D22,'Maximum Demand Forecast'!$D$68:$D$494,'Maximum Demand Forecast'!O$68:O$494,"NA")</f>
        <v>0</v>
      </c>
      <c r="P22" s="136">
        <f>_xlfn.XLOOKUP($D22,'Maximum Demand Forecast'!$D$68:$D$494,'Maximum Demand Forecast'!P$68:P$494,"NA")</f>
        <v>0</v>
      </c>
      <c r="Q22" s="137"/>
      <c r="R22" s="136">
        <f>_xlfn.XLOOKUP($D22,'Maximum Demand Forecast'!$T$68:$T$494,'Maximum Demand Forecast'!U$68:U$494,"NA")</f>
        <v>0</v>
      </c>
      <c r="S22" s="136">
        <f>_xlfn.XLOOKUP($D22,'Maximum Demand Forecast'!$T$68:$T$494,'Maximum Demand Forecast'!V$68:V$494,"NA")</f>
        <v>0</v>
      </c>
      <c r="T22" s="136">
        <f>_xlfn.XLOOKUP($D22,'Maximum Demand Forecast'!$T$68:$T$494,'Maximum Demand Forecast'!W$68:W$494,"NA")</f>
        <v>0</v>
      </c>
      <c r="U22" s="136">
        <f>_xlfn.XLOOKUP($D22,'Maximum Demand Forecast'!$T$68:$T$494,'Maximum Demand Forecast'!X$68:X$494,"NA")</f>
        <v>0</v>
      </c>
      <c r="V22" s="136">
        <f>_xlfn.XLOOKUP($D22,'Maximum Demand Forecast'!$T$68:$T$494,'Maximum Demand Forecast'!Y$68:Y$494,"NA")</f>
        <v>0</v>
      </c>
      <c r="W22" s="136">
        <f>_xlfn.XLOOKUP($D22,'Maximum Demand Forecast'!$T$68:$T$494,'Maximum Demand Forecast'!Z$68:Z$494,"NA")</f>
        <v>0</v>
      </c>
      <c r="X22" s="136">
        <f>_xlfn.XLOOKUP($D22,'Maximum Demand Forecast'!$T$68:$T$494,'Maximum Demand Forecast'!AA$68:AA$494,"NA")</f>
        <v>0</v>
      </c>
      <c r="Y22" s="136">
        <f>_xlfn.XLOOKUP($D22,'Maximum Demand Forecast'!$T$68:$T$494,'Maximum Demand Forecast'!AB$68:AB$494,"NA")</f>
        <v>0</v>
      </c>
      <c r="Z22" s="136">
        <f>_xlfn.XLOOKUP($D22,'Maximum Demand Forecast'!$T$68:$T$494,'Maximum Demand Forecast'!AC$68:AC$494,"NA")</f>
        <v>0</v>
      </c>
      <c r="AA22" s="136">
        <f>_xlfn.XLOOKUP($D22,'Maximum Demand Forecast'!$T$68:$T$494,'Maximum Demand Forecast'!AD$68:AD$494,"NA")</f>
        <v>0</v>
      </c>
      <c r="AB22" s="136">
        <f>_xlfn.XLOOKUP($D22,'Maximum Demand Forecast'!$T$68:$T$494,'Maximum Demand Forecast'!AE$68:AE$494,"NA")</f>
        <v>0</v>
      </c>
      <c r="AC22" s="136">
        <f>_xlfn.XLOOKUP($D22,'Maximum Demand Forecast'!$T$68:$T$494,'Maximum Demand Forecast'!AF$68:AF$494,"NA")</f>
        <v>0</v>
      </c>
      <c r="AE22" s="25">
        <v>367.5899070264</v>
      </c>
      <c r="AF22" s="25">
        <v>433.71578938855203</v>
      </c>
      <c r="AG22" s="25">
        <v>507.87196652753499</v>
      </c>
      <c r="AH22" s="25">
        <v>547.41427750589298</v>
      </c>
      <c r="AI22" s="25">
        <v>609.76176272554198</v>
      </c>
      <c r="AJ22" s="25">
        <v>758.57565223722497</v>
      </c>
      <c r="AK22" s="25">
        <v>906.97834175164598</v>
      </c>
      <c r="AL22" s="25">
        <v>1039.4504793327101</v>
      </c>
      <c r="AM22" s="25">
        <v>1152.6227339357899</v>
      </c>
      <c r="AN22" s="25">
        <v>1247.2113830354499</v>
      </c>
      <c r="AO22" s="25">
        <v>1333.4591679608</v>
      </c>
      <c r="AP22" s="25">
        <v>1411.5211669899099</v>
      </c>
      <c r="AQ22" s="3"/>
      <c r="AR22" s="25" t="s">
        <v>63</v>
      </c>
      <c r="AS22" s="25">
        <v>16.562000000000001</v>
      </c>
      <c r="AT22" s="25">
        <v>2.4E-2</v>
      </c>
      <c r="AU22" s="3"/>
      <c r="AV22" s="3"/>
      <c r="AW22" s="3"/>
      <c r="AX22" s="3"/>
    </row>
    <row r="23" spans="2:50" x14ac:dyDescent="0.25">
      <c r="B23" s="7" t="s">
        <v>85</v>
      </c>
      <c r="C23" s="7"/>
      <c r="D23" s="48">
        <v>91001</v>
      </c>
      <c r="E23" s="136">
        <f>_xlfn.XLOOKUP($D23,'Maximum Demand Forecast'!$D$68:$D$494,'Maximum Demand Forecast'!E$68:E$494,"NA")</f>
        <v>163.41821458717899</v>
      </c>
      <c r="F23" s="136">
        <f>_xlfn.XLOOKUP($D23,'Maximum Demand Forecast'!$D$68:$D$494,'Maximum Demand Forecast'!F$68:F$494,"NA")</f>
        <v>145.075369377323</v>
      </c>
      <c r="G23" s="136">
        <f>_xlfn.XLOOKUP($D23,'Maximum Demand Forecast'!$D$68:$D$494,'Maximum Demand Forecast'!G$68:G$494,"NA")</f>
        <v>149.18220036018369</v>
      </c>
      <c r="H23" s="136">
        <f>_xlfn.XLOOKUP($D23,'Maximum Demand Forecast'!$D$68:$D$494,'Maximum Demand Forecast'!H$68:H$494,"NA")</f>
        <v>148.72367293483703</v>
      </c>
      <c r="I23" s="136">
        <f>_xlfn.XLOOKUP($D23,'Maximum Demand Forecast'!$D$68:$D$494,'Maximum Demand Forecast'!I$68:I$494,"NA")</f>
        <v>146.21857755682376</v>
      </c>
      <c r="J23" s="136">
        <f>_xlfn.XLOOKUP($D23,'Maximum Demand Forecast'!$D$68:$D$494,'Maximum Demand Forecast'!J$68:J$494,"NA")</f>
        <v>144.44125706073208</v>
      </c>
      <c r="K23" s="136">
        <f>_xlfn.XLOOKUP($D23,'Maximum Demand Forecast'!$D$68:$D$494,'Maximum Demand Forecast'!K$68:K$494,"NA")</f>
        <v>144.53781206145908</v>
      </c>
      <c r="L23" s="136">
        <f>_xlfn.XLOOKUP($D23,'Maximum Demand Forecast'!$D$68:$D$494,'Maximum Demand Forecast'!L$68:L$494,"NA")</f>
        <v>144.25818660659041</v>
      </c>
      <c r="M23" s="136">
        <f>_xlfn.XLOOKUP($D23,'Maximum Demand Forecast'!$D$68:$D$494,'Maximum Demand Forecast'!M$68:M$494,"NA")</f>
        <v>147.54354087673534</v>
      </c>
      <c r="N23" s="136">
        <f>_xlfn.XLOOKUP($D23,'Maximum Demand Forecast'!$D$68:$D$494,'Maximum Demand Forecast'!N$68:N$494,"NA")</f>
        <v>156.43304409945333</v>
      </c>
      <c r="O23" s="136">
        <f>_xlfn.XLOOKUP($D23,'Maximum Demand Forecast'!$D$68:$D$494,'Maximum Demand Forecast'!O$68:O$494,"NA")</f>
        <v>164.31554434694732</v>
      </c>
      <c r="P23" s="136">
        <f>_xlfn.XLOOKUP($D23,'Maximum Demand Forecast'!$D$68:$D$494,'Maximum Demand Forecast'!P$68:P$494,"NA")</f>
        <v>168.56365622105085</v>
      </c>
      <c r="Q23" s="137"/>
      <c r="R23" s="136">
        <f>_xlfn.XLOOKUP($D23,'Maximum Demand Forecast'!$T$68:$T$494,'Maximum Demand Forecast'!U$68:U$494,"NA")</f>
        <v>150</v>
      </c>
      <c r="S23" s="136">
        <f>_xlfn.XLOOKUP($D23,'Maximum Demand Forecast'!$T$68:$T$494,'Maximum Demand Forecast'!V$68:V$494,"NA")</f>
        <v>162.27960525087801</v>
      </c>
      <c r="T23" s="136">
        <f>_xlfn.XLOOKUP($D23,'Maximum Demand Forecast'!$T$68:$T$494,'Maximum Demand Forecast'!W$68:W$494,"NA")</f>
        <v>156.68179821478677</v>
      </c>
      <c r="U23" s="136">
        <f>_xlfn.XLOOKUP($D23,'Maximum Demand Forecast'!$T$68:$T$494,'Maximum Demand Forecast'!X$68:X$494,"NA")</f>
        <v>157.93788571476799</v>
      </c>
      <c r="V23" s="136">
        <f>_xlfn.XLOOKUP($D23,'Maximum Demand Forecast'!$T$68:$T$494,'Maximum Demand Forecast'!Y$68:Y$494,"NA")</f>
        <v>155.36372165130686</v>
      </c>
      <c r="W23" s="136">
        <f>_xlfn.XLOOKUP($D23,'Maximum Demand Forecast'!$T$68:$T$494,'Maximum Demand Forecast'!Z$68:Z$494,"NA")</f>
        <v>155.26508274730648</v>
      </c>
      <c r="X23" s="136">
        <f>_xlfn.XLOOKUP($D23,'Maximum Demand Forecast'!$T$68:$T$494,'Maximum Demand Forecast'!AA$68:AA$494,"NA")</f>
        <v>155.4940914471016</v>
      </c>
      <c r="Y23" s="136">
        <f>_xlfn.XLOOKUP($D23,'Maximum Demand Forecast'!$T$68:$T$494,'Maximum Demand Forecast'!AB$68:AB$494,"NA")</f>
        <v>156.18908045061085</v>
      </c>
      <c r="Z23" s="136">
        <f>_xlfn.XLOOKUP($D23,'Maximum Demand Forecast'!$T$68:$T$494,'Maximum Demand Forecast'!AC$68:AC$494,"NA")</f>
        <v>158.25787233432436</v>
      </c>
      <c r="AA23" s="136">
        <f>_xlfn.XLOOKUP($D23,'Maximum Demand Forecast'!$T$68:$T$494,'Maximum Demand Forecast'!AD$68:AD$494,"NA")</f>
        <v>164.79217490266996</v>
      </c>
      <c r="AB23" s="136">
        <f>_xlfn.XLOOKUP($D23,'Maximum Demand Forecast'!$T$68:$T$494,'Maximum Demand Forecast'!AE$68:AE$494,"NA")</f>
        <v>170.12817527705718</v>
      </c>
      <c r="AC23" s="136">
        <f>_xlfn.XLOOKUP($D23,'Maximum Demand Forecast'!$T$68:$T$494,'Maximum Demand Forecast'!AF$68:AF$494,"NA")</f>
        <v>173.67698183516666</v>
      </c>
      <c r="AE23" s="25">
        <v>173.51062400000001</v>
      </c>
      <c r="AF23" s="25">
        <v>187.769576</v>
      </c>
      <c r="AG23" s="25">
        <v>211.57641247999999</v>
      </c>
      <c r="AH23" s="25">
        <v>243.90336198518199</v>
      </c>
      <c r="AI23" s="25">
        <v>286.88924760477602</v>
      </c>
      <c r="AJ23" s="25">
        <v>391.903670777451</v>
      </c>
      <c r="AK23" s="25">
        <v>500.18161080632399</v>
      </c>
      <c r="AL23" s="25">
        <v>601.118994769344</v>
      </c>
      <c r="AM23" s="25">
        <v>691.99638614984303</v>
      </c>
      <c r="AN23" s="25">
        <v>772.65481299056501</v>
      </c>
      <c r="AO23" s="25">
        <v>851.20564046531797</v>
      </c>
      <c r="AP23" s="25">
        <v>925.13598529475905</v>
      </c>
      <c r="AQ23" s="3"/>
      <c r="AR23" s="25" t="s">
        <v>0</v>
      </c>
      <c r="AS23" s="25">
        <v>0</v>
      </c>
      <c r="AT23" s="25">
        <v>0</v>
      </c>
      <c r="AU23" s="3"/>
      <c r="AV23" s="3"/>
      <c r="AW23" s="3"/>
      <c r="AX23" s="3"/>
    </row>
    <row r="24" spans="2:50" x14ac:dyDescent="0.25">
      <c r="B24" s="7" t="s">
        <v>85</v>
      </c>
      <c r="C24" s="7"/>
      <c r="D24" s="48">
        <v>91002</v>
      </c>
      <c r="E24" s="136">
        <f>_xlfn.XLOOKUP($D24,'Maximum Demand Forecast'!$D$68:$D$494,'Maximum Demand Forecast'!E$68:E$494,"NA")</f>
        <v>79</v>
      </c>
      <c r="F24" s="136">
        <f>_xlfn.XLOOKUP($D24,'Maximum Demand Forecast'!$D$68:$D$494,'Maximum Demand Forecast'!F$68:F$494,"NA")</f>
        <v>78.150000379999994</v>
      </c>
      <c r="G24" s="136">
        <f>_xlfn.XLOOKUP($D24,'Maximum Demand Forecast'!$D$68:$D$494,'Maximum Demand Forecast'!G$68:G$494,"NA")</f>
        <v>80.362290751885325</v>
      </c>
      <c r="H24" s="136">
        <f>_xlfn.XLOOKUP($D24,'Maximum Demand Forecast'!$D$68:$D$494,'Maximum Demand Forecast'!H$68:H$494,"NA")</f>
        <v>80.115288668631038</v>
      </c>
      <c r="I24" s="136">
        <f>_xlfn.XLOOKUP($D24,'Maximum Demand Forecast'!$D$68:$D$494,'Maximum Demand Forecast'!I$68:I$494,"NA")</f>
        <v>78.765830069394326</v>
      </c>
      <c r="J24" s="136">
        <f>_xlfn.XLOOKUP($D24,'Maximum Demand Forecast'!$D$68:$D$494,'Maximum Demand Forecast'!J$68:J$494,"NA")</f>
        <v>77.80841325880057</v>
      </c>
      <c r="K24" s="136">
        <f>_xlfn.XLOOKUP($D24,'Maximum Demand Forecast'!$D$68:$D$494,'Maximum Demand Forecast'!K$68:K$494,"NA")</f>
        <v>77.860426039301444</v>
      </c>
      <c r="L24" s="136">
        <f>_xlfn.XLOOKUP($D24,'Maximum Demand Forecast'!$D$68:$D$494,'Maximum Demand Forecast'!L$68:L$494,"NA")</f>
        <v>77.709795856534797</v>
      </c>
      <c r="M24" s="136">
        <f>_xlfn.XLOOKUP($D24,'Maximum Demand Forecast'!$D$68:$D$494,'Maximum Demand Forecast'!M$68:M$494,"NA")</f>
        <v>79.479568620597078</v>
      </c>
      <c r="N24" s="136">
        <f>_xlfn.XLOOKUP($D24,'Maximum Demand Forecast'!$D$68:$D$494,'Maximum Demand Forecast'!N$68:N$494,"NA")</f>
        <v>84.268215261410077</v>
      </c>
      <c r="O24" s="136">
        <f>_xlfn.XLOOKUP($D24,'Maximum Demand Forecast'!$D$68:$D$494,'Maximum Demand Forecast'!O$68:O$494,"NA")</f>
        <v>88.514403983734269</v>
      </c>
      <c r="P24" s="136">
        <f>_xlfn.XLOOKUP($D24,'Maximum Demand Forecast'!$D$68:$D$494,'Maximum Demand Forecast'!P$68:P$494,"NA")</f>
        <v>90.802800325583362</v>
      </c>
      <c r="Q24" s="137"/>
      <c r="R24" s="136">
        <f>_xlfn.XLOOKUP($D24,'Maximum Demand Forecast'!$T$68:$T$494,'Maximum Demand Forecast'!U$68:U$494,"NA")</f>
        <v>81.063571294442298</v>
      </c>
      <c r="S24" s="136">
        <f>_xlfn.XLOOKUP($D24,'Maximum Demand Forecast'!$T$68:$T$494,'Maximum Demand Forecast'!V$68:V$494,"NA")</f>
        <v>57.0314243801757</v>
      </c>
      <c r="T24" s="136">
        <f>_xlfn.XLOOKUP($D24,'Maximum Demand Forecast'!$T$68:$T$494,'Maximum Demand Forecast'!W$68:W$494,"NA")</f>
        <v>55.064135217867822</v>
      </c>
      <c r="U24" s="136">
        <f>_xlfn.XLOOKUP($D24,'Maximum Demand Forecast'!$T$68:$T$494,'Maximum Demand Forecast'!X$68:X$494,"NA")</f>
        <v>55.505573679338788</v>
      </c>
      <c r="V24" s="136">
        <f>_xlfn.XLOOKUP($D24,'Maximum Demand Forecast'!$T$68:$T$494,'Maximum Demand Forecast'!Y$68:Y$494,"NA")</f>
        <v>54.600911365793657</v>
      </c>
      <c r="W24" s="136">
        <f>_xlfn.XLOOKUP($D24,'Maximum Demand Forecast'!$T$68:$T$494,'Maximum Demand Forecast'!Z$68:Z$494,"NA")</f>
        <v>54.566245782365947</v>
      </c>
      <c r="X24" s="136">
        <f>_xlfn.XLOOKUP($D24,'Maximum Demand Forecast'!$T$68:$T$494,'Maximum Demand Forecast'!AA$68:AA$494,"NA")</f>
        <v>54.646728430352276</v>
      </c>
      <c r="Y24" s="136">
        <f>_xlfn.XLOOKUP($D24,'Maximum Demand Forecast'!$T$68:$T$494,'Maximum Demand Forecast'!AB$68:AB$494,"NA")</f>
        <v>54.890974851443922</v>
      </c>
      <c r="Z24" s="136">
        <f>_xlfn.XLOOKUP($D24,'Maximum Demand Forecast'!$T$68:$T$494,'Maximum Demand Forecast'!AC$68:AC$494,"NA")</f>
        <v>55.618029540121071</v>
      </c>
      <c r="AA24" s="136">
        <f>_xlfn.XLOOKUP($D24,'Maximum Demand Forecast'!$T$68:$T$494,'Maximum Demand Forecast'!AD$68:AD$494,"NA")</f>
        <v>57.914439999264545</v>
      </c>
      <c r="AB24" s="136">
        <f>_xlfn.XLOOKUP($D24,'Maximum Demand Forecast'!$T$68:$T$494,'Maximum Demand Forecast'!AE$68:AE$494,"NA")</f>
        <v>59.789720022123774</v>
      </c>
      <c r="AC24" s="136">
        <f>_xlfn.XLOOKUP($D24,'Maximum Demand Forecast'!$T$68:$T$494,'Maximum Demand Forecast'!AF$68:AF$494,"NA")</f>
        <v>61.036909972738954</v>
      </c>
      <c r="AE24" s="25">
        <v>112.13</v>
      </c>
      <c r="AF24" s="25">
        <v>121.76600000000001</v>
      </c>
      <c r="AG24" s="25">
        <v>124.5908</v>
      </c>
      <c r="AH24" s="25">
        <v>151.32861417025799</v>
      </c>
      <c r="AI24" s="25">
        <v>191.609696926612</v>
      </c>
      <c r="AJ24" s="25">
        <v>292.04593757465602</v>
      </c>
      <c r="AK24" s="25">
        <v>397.925287245432</v>
      </c>
      <c r="AL24" s="25">
        <v>499.01212911253498</v>
      </c>
      <c r="AM24" s="25">
        <v>592.38602102363302</v>
      </c>
      <c r="AN24" s="25">
        <v>677.553032130882</v>
      </c>
      <c r="AO24" s="25">
        <v>762.89448754899297</v>
      </c>
      <c r="AP24" s="25">
        <v>848.03339839518696</v>
      </c>
      <c r="AQ24" s="3"/>
      <c r="AR24" s="25" t="s">
        <v>48</v>
      </c>
      <c r="AS24" s="25">
        <v>1.7430000000000001</v>
      </c>
      <c r="AT24" s="25">
        <v>1.2E-2</v>
      </c>
      <c r="AU24" s="3"/>
      <c r="AV24" s="3"/>
      <c r="AW24" s="3"/>
      <c r="AX24" s="3"/>
    </row>
    <row r="25" spans="2:50" x14ac:dyDescent="0.25">
      <c r="B25" s="7" t="s">
        <v>85</v>
      </c>
      <c r="C25" s="7"/>
      <c r="D25" s="48">
        <v>91003</v>
      </c>
      <c r="E25" s="136">
        <f>_xlfn.XLOOKUP($D25,'Maximum Demand Forecast'!$D$68:$D$494,'Maximum Demand Forecast'!E$68:E$494,"NA")</f>
        <v>154.55337336329899</v>
      </c>
      <c r="F25" s="136">
        <f>_xlfn.XLOOKUP($D25,'Maximum Demand Forecast'!$D$68:$D$494,'Maximum Demand Forecast'!F$68:F$494,"NA")</f>
        <v>158.71243138198301</v>
      </c>
      <c r="G25" s="136">
        <f>_xlfn.XLOOKUP($D25,'Maximum Demand Forecast'!$D$68:$D$494,'Maximum Demand Forecast'!G$68:G$494,"NA")</f>
        <v>163.20530383415934</v>
      </c>
      <c r="H25" s="136">
        <f>_xlfn.XLOOKUP($D25,'Maximum Demand Forecast'!$D$68:$D$494,'Maximum Demand Forecast'!H$68:H$494,"NA")</f>
        <v>162.70367490262916</v>
      </c>
      <c r="I25" s="136">
        <f>_xlfn.XLOOKUP($D25,'Maximum Demand Forecast'!$D$68:$D$494,'Maximum Demand Forecast'!I$68:I$494,"NA")</f>
        <v>159.96310095134615</v>
      </c>
      <c r="J25" s="136">
        <f>_xlfn.XLOOKUP($D25,'Maximum Demand Forecast'!$D$68:$D$494,'Maximum Demand Forecast'!J$68:J$494,"NA")</f>
        <v>158.01871260692582</v>
      </c>
      <c r="K25" s="136">
        <f>_xlfn.XLOOKUP($D25,'Maximum Demand Forecast'!$D$68:$D$494,'Maximum Demand Forecast'!K$68:K$494,"NA")</f>
        <v>158.12434376260197</v>
      </c>
      <c r="L25" s="136">
        <f>_xlfn.XLOOKUP($D25,'Maximum Demand Forecast'!$D$68:$D$494,'Maximum Demand Forecast'!L$68:L$494,"NA")</f>
        <v>157.81843355876114</v>
      </c>
      <c r="M25" s="136">
        <f>_xlfn.XLOOKUP($D25,'Maximum Demand Forecast'!$D$68:$D$494,'Maximum Demand Forecast'!M$68:M$494,"NA")</f>
        <v>161.4126106158584</v>
      </c>
      <c r="N25" s="136">
        <f>_xlfn.XLOOKUP($D25,'Maximum Demand Forecast'!$D$68:$D$494,'Maximum Demand Forecast'!N$68:N$494,"NA")</f>
        <v>171.13772574953788</v>
      </c>
      <c r="O25" s="136">
        <f>_xlfn.XLOOKUP($D25,'Maximum Demand Forecast'!$D$68:$D$494,'Maximum Demand Forecast'!O$68:O$494,"NA")</f>
        <v>179.76117978600513</v>
      </c>
      <c r="P25" s="136">
        <f>_xlfn.XLOOKUP($D25,'Maximum Demand Forecast'!$D$68:$D$494,'Maximum Demand Forecast'!P$68:P$494,"NA")</f>
        <v>184.40861351107847</v>
      </c>
      <c r="Q25" s="137"/>
      <c r="R25" s="136">
        <f>_xlfn.XLOOKUP($D25,'Maximum Demand Forecast'!$T$68:$T$494,'Maximum Demand Forecast'!U$68:U$494,"NA")</f>
        <v>235.09985816536201</v>
      </c>
      <c r="S25" s="136">
        <f>_xlfn.XLOOKUP($D25,'Maximum Demand Forecast'!$T$68:$T$494,'Maximum Demand Forecast'!V$68:V$494,"NA")</f>
        <v>211.436724909562</v>
      </c>
      <c r="T25" s="136">
        <f>_xlfn.XLOOKUP($D25,'Maximum Demand Forecast'!$T$68:$T$494,'Maximum Demand Forecast'!W$68:W$494,"NA")</f>
        <v>204.14325149645467</v>
      </c>
      <c r="U25" s="136">
        <f>_xlfn.XLOOKUP($D25,'Maximum Demand Forecast'!$T$68:$T$494,'Maximum Demand Forecast'!X$68:X$494,"NA")</f>
        <v>205.77982823562832</v>
      </c>
      <c r="V25" s="136">
        <f>_xlfn.XLOOKUP($D25,'Maximum Demand Forecast'!$T$68:$T$494,'Maximum Demand Forecast'!Y$68:Y$494,"NA")</f>
        <v>202.42590820287566</v>
      </c>
      <c r="W25" s="136">
        <f>_xlfn.XLOOKUP($D25,'Maximum Demand Forecast'!$T$68:$T$494,'Maximum Demand Forecast'!Z$68:Z$494,"NA")</f>
        <v>202.29738997793751</v>
      </c>
      <c r="X25" s="136">
        <f>_xlfn.XLOOKUP($D25,'Maximum Demand Forecast'!$T$68:$T$494,'Maximum Demand Forecast'!AA$68:AA$494,"NA")</f>
        <v>202.59576912044045</v>
      </c>
      <c r="Y25" s="136">
        <f>_xlfn.XLOOKUP($D25,'Maximum Demand Forecast'!$T$68:$T$494,'Maximum Demand Forecast'!AB$68:AB$494,"NA")</f>
        <v>203.50128154464795</v>
      </c>
      <c r="Z25" s="136">
        <f>_xlfn.XLOOKUP($D25,'Maximum Demand Forecast'!$T$68:$T$494,'Maximum Demand Forecast'!AC$68:AC$494,"NA")</f>
        <v>206.19674398267665</v>
      </c>
      <c r="AA25" s="136">
        <f>_xlfn.XLOOKUP($D25,'Maximum Demand Forecast'!$T$68:$T$494,'Maximum Demand Forecast'!AD$68:AD$494,"NA")</f>
        <v>214.71039258616719</v>
      </c>
      <c r="AB25" s="136">
        <f>_xlfn.XLOOKUP($D25,'Maximum Demand Forecast'!$T$68:$T$494,'Maximum Demand Forecast'!AE$68:AE$494,"NA")</f>
        <v>221.66275386121734</v>
      </c>
      <c r="AC25" s="136">
        <f>_xlfn.XLOOKUP($D25,'Maximum Demand Forecast'!$T$68:$T$494,'Maximum Demand Forecast'!AF$68:AF$494,"NA")</f>
        <v>226.28655137923715</v>
      </c>
      <c r="AE25" s="25">
        <v>270.38930499999998</v>
      </c>
      <c r="AF25" s="25">
        <v>350.46479640000001</v>
      </c>
      <c r="AG25" s="25">
        <v>412.79491436199999</v>
      </c>
      <c r="AH25" s="25">
        <v>453.75358344002098</v>
      </c>
      <c r="AI25" s="25">
        <v>512.579171821773</v>
      </c>
      <c r="AJ25" s="25">
        <v>658.42368770551604</v>
      </c>
      <c r="AK25" s="25">
        <v>811.41775163273405</v>
      </c>
      <c r="AL25" s="25">
        <v>957.175571606125</v>
      </c>
      <c r="AM25" s="25">
        <v>1092.0951384697501</v>
      </c>
      <c r="AN25" s="25">
        <v>1215.9708096099</v>
      </c>
      <c r="AO25" s="25">
        <v>1341.3729921706299</v>
      </c>
      <c r="AP25" s="25">
        <v>1468.1429027623501</v>
      </c>
      <c r="AQ25" s="3"/>
      <c r="AR25" s="25" t="s">
        <v>2</v>
      </c>
      <c r="AS25" s="25">
        <v>0</v>
      </c>
      <c r="AT25" s="25">
        <v>0</v>
      </c>
      <c r="AU25" s="3"/>
      <c r="AV25" s="3"/>
      <c r="AW25" s="3"/>
      <c r="AX25" s="3"/>
    </row>
    <row r="26" spans="2:50" x14ac:dyDescent="0.25">
      <c r="B26" s="7" t="s">
        <v>85</v>
      </c>
      <c r="C26" s="7"/>
      <c r="D26" s="48">
        <v>91004</v>
      </c>
      <c r="E26" s="136">
        <f>_xlfn.XLOOKUP($D26,'Maximum Demand Forecast'!$D$68:$D$494,'Maximum Demand Forecast'!E$68:E$494,"NA")</f>
        <v>152.66667179999999</v>
      </c>
      <c r="F26" s="136">
        <f>_xlfn.XLOOKUP($D26,'Maximum Demand Forecast'!$D$68:$D$494,'Maximum Demand Forecast'!F$68:F$494,"NA")</f>
        <v>166.2</v>
      </c>
      <c r="G26" s="136">
        <f>_xlfn.XLOOKUP($D26,'Maximum Demand Forecast'!$D$68:$D$494,'Maximum Demand Forecast'!G$68:G$494,"NA")</f>
        <v>170.90483247625724</v>
      </c>
      <c r="H26" s="136">
        <f>_xlfn.XLOOKUP($D26,'Maximum Demand Forecast'!$D$68:$D$494,'Maximum Demand Forecast'!H$68:H$494,"NA")</f>
        <v>170.37953822114207</v>
      </c>
      <c r="I26" s="136">
        <f>_xlfn.XLOOKUP($D26,'Maximum Demand Forecast'!$D$68:$D$494,'Maximum Demand Forecast'!I$68:I$494,"NA")</f>
        <v>167.50967234650878</v>
      </c>
      <c r="J26" s="136">
        <f>_xlfn.XLOOKUP($D26,'Maximum Demand Forecast'!$D$68:$D$494,'Maximum Demand Forecast'!J$68:J$494,"NA")</f>
        <v>165.47355368819839</v>
      </c>
      <c r="K26" s="136">
        <f>_xlfn.XLOOKUP($D26,'Maximum Demand Forecast'!$D$68:$D$494,'Maximum Demand Forecast'!K$68:K$494,"NA")</f>
        <v>165.584168199743</v>
      </c>
      <c r="L26" s="136">
        <f>_xlfn.XLOOKUP($D26,'Maximum Demand Forecast'!$D$68:$D$494,'Maximum Demand Forecast'!L$68:L$494,"NA")</f>
        <v>165.26382608516738</v>
      </c>
      <c r="M26" s="136">
        <f>_xlfn.XLOOKUP($D26,'Maximum Demand Forecast'!$D$68:$D$494,'Maximum Demand Forecast'!M$68:M$494,"NA")</f>
        <v>169.0275654576169</v>
      </c>
      <c r="N26" s="136">
        <f>_xlfn.XLOOKUP($D26,'Maximum Demand Forecast'!$D$68:$D$494,'Maximum Demand Forecast'!N$68:N$494,"NA")</f>
        <v>179.21148187262943</v>
      </c>
      <c r="O26" s="136">
        <f>_xlfn.XLOOKUP($D26,'Maximum Demand Forecast'!$D$68:$D$494,'Maximum Demand Forecast'!O$68:O$494,"NA")</f>
        <v>188.24176417869182</v>
      </c>
      <c r="P26" s="136">
        <f>_xlfn.XLOOKUP($D26,'Maximum Demand Forecast'!$D$68:$D$494,'Maximum Demand Forecast'!P$68:P$494,"NA")</f>
        <v>193.10844965746313</v>
      </c>
      <c r="Q26" s="137"/>
      <c r="R26" s="136">
        <f>_xlfn.XLOOKUP($D26,'Maximum Demand Forecast'!$T$68:$T$494,'Maximum Demand Forecast'!U$68:U$494,"NA")</f>
        <v>162</v>
      </c>
      <c r="S26" s="136">
        <f>_xlfn.XLOOKUP($D26,'Maximum Demand Forecast'!$T$68:$T$494,'Maximum Demand Forecast'!V$68:V$494,"NA")</f>
        <v>159.8944443</v>
      </c>
      <c r="T26" s="136">
        <f>_xlfn.XLOOKUP($D26,'Maximum Demand Forecast'!$T$68:$T$494,'Maximum Demand Forecast'!W$68:W$494,"NA")</f>
        <v>154.37891298014799</v>
      </c>
      <c r="U26" s="136">
        <f>_xlfn.XLOOKUP($D26,'Maximum Demand Forecast'!$T$68:$T$494,'Maximum Demand Forecast'!X$68:X$494,"NA")</f>
        <v>155.61653869713922</v>
      </c>
      <c r="V26" s="136">
        <f>_xlfn.XLOOKUP($D26,'Maximum Demand Forecast'!$T$68:$T$494,'Maximum Demand Forecast'!Y$68:Y$494,"NA")</f>
        <v>153.08020930548315</v>
      </c>
      <c r="W26" s="136">
        <f>_xlfn.XLOOKUP($D26,'Maximum Demand Forecast'!$T$68:$T$494,'Maximum Demand Forecast'!Z$68:Z$494,"NA")</f>
        <v>152.98302018108814</v>
      </c>
      <c r="X26" s="136">
        <f>_xlfn.XLOOKUP($D26,'Maximum Demand Forecast'!$T$68:$T$494,'Maximum Demand Forecast'!AA$68:AA$494,"NA")</f>
        <v>153.20866294585207</v>
      </c>
      <c r="Y26" s="136">
        <f>_xlfn.XLOOKUP($D26,'Maximum Demand Forecast'!$T$68:$T$494,'Maximum Demand Forecast'!AB$68:AB$494,"NA")</f>
        <v>153.89343710671429</v>
      </c>
      <c r="Z26" s="136">
        <f>_xlfn.XLOOKUP($D26,'Maximum Demand Forecast'!$T$68:$T$494,'Maximum Demand Forecast'!AC$68:AC$494,"NA")</f>
        <v>155.93182220203997</v>
      </c>
      <c r="AA26" s="136">
        <f>_xlfn.XLOOKUP($D26,'Maximum Demand Forecast'!$T$68:$T$494,'Maximum Demand Forecast'!AD$68:AD$494,"NA")</f>
        <v>162.37008458527944</v>
      </c>
      <c r="AB26" s="136">
        <f>_xlfn.XLOOKUP($D26,'Maximum Demand Forecast'!$T$68:$T$494,'Maximum Demand Forecast'!AE$68:AE$494,"NA")</f>
        <v>167.6276572379133</v>
      </c>
      <c r="AC26" s="136">
        <f>_xlfn.XLOOKUP($D26,'Maximum Demand Forecast'!$T$68:$T$494,'Maximum Demand Forecast'!AF$68:AF$494,"NA")</f>
        <v>171.12430397710079</v>
      </c>
      <c r="AE26" s="25">
        <v>271.33751425000003</v>
      </c>
      <c r="AF26" s="25">
        <v>279.21901526200003</v>
      </c>
      <c r="AG26" s="25">
        <v>302.89294241992002</v>
      </c>
      <c r="AH26" s="25">
        <v>333.18655964197802</v>
      </c>
      <c r="AI26" s="25">
        <v>372.08075591045701</v>
      </c>
      <c r="AJ26" s="25">
        <v>467.32258125939597</v>
      </c>
      <c r="AK26" s="25">
        <v>566.08210711695597</v>
      </c>
      <c r="AL26" s="25">
        <v>659.24283753361499</v>
      </c>
      <c r="AM26" s="25">
        <v>744.96215558866197</v>
      </c>
      <c r="AN26" s="25">
        <v>823.80392204223699</v>
      </c>
      <c r="AO26" s="25">
        <v>904.75396333870003</v>
      </c>
      <c r="AP26" s="25">
        <v>987.20619039442704</v>
      </c>
      <c r="AQ26" s="3"/>
      <c r="AR26" s="25" t="s">
        <v>68</v>
      </c>
      <c r="AS26" s="25">
        <v>12.603999999999999</v>
      </c>
      <c r="AT26" s="25">
        <v>1.2E-2</v>
      </c>
      <c r="AU26" s="3"/>
      <c r="AV26" s="3"/>
      <c r="AW26" s="3"/>
      <c r="AX26" s="3"/>
    </row>
    <row r="27" spans="2:50" x14ac:dyDescent="0.25">
      <c r="B27" s="7" t="s">
        <v>85</v>
      </c>
      <c r="C27" s="7"/>
      <c r="D27" s="48">
        <v>91005</v>
      </c>
      <c r="E27" s="136">
        <f>_xlfn.XLOOKUP($D27,'Maximum Demand Forecast'!$D$68:$D$494,'Maximum Demand Forecast'!E$68:E$494,"NA")</f>
        <v>98.175428972086294</v>
      </c>
      <c r="F27" s="136">
        <f>_xlfn.XLOOKUP($D27,'Maximum Demand Forecast'!$D$68:$D$494,'Maximum Demand Forecast'!F$68:F$494,"NA")</f>
        <v>50.661110880000003</v>
      </c>
      <c r="G27" s="136">
        <f>_xlfn.XLOOKUP($D27,'Maximum Demand Forecast'!$D$68:$D$494,'Maximum Demand Forecast'!G$68:G$494,"NA")</f>
        <v>52.095238676338717</v>
      </c>
      <c r="H27" s="136">
        <f>_xlfn.XLOOKUP($D27,'Maximum Demand Forecast'!$D$68:$D$494,'Maximum Demand Forecast'!H$68:H$494,"NA")</f>
        <v>51.93511839653717</v>
      </c>
      <c r="I27" s="136">
        <f>_xlfn.XLOOKUP($D27,'Maximum Demand Forecast'!$D$68:$D$494,'Maximum Demand Forecast'!I$68:I$494,"NA")</f>
        <v>51.060325416479856</v>
      </c>
      <c r="J27" s="136">
        <f>_xlfn.XLOOKUP($D27,'Maximum Demand Forecast'!$D$68:$D$494,'Maximum Demand Forecast'!J$68:J$494,"NA")</f>
        <v>50.439675397746413</v>
      </c>
      <c r="K27" s="136">
        <f>_xlfn.XLOOKUP($D27,'Maximum Demand Forecast'!$D$68:$D$494,'Maximum Demand Forecast'!K$68:K$494,"NA")</f>
        <v>50.473392931045439</v>
      </c>
      <c r="L27" s="136">
        <f>_xlfn.XLOOKUP($D27,'Maximum Demand Forecast'!$D$68:$D$494,'Maximum Demand Forecast'!L$68:L$494,"NA")</f>
        <v>50.375746195870647</v>
      </c>
      <c r="M27" s="136">
        <f>_xlfn.XLOOKUP($D27,'Maximum Demand Forecast'!$D$68:$D$494,'Maximum Demand Forecast'!M$68:M$494,"NA")</f>
        <v>51.523009840101011</v>
      </c>
      <c r="N27" s="136">
        <f>_xlfn.XLOOKUP($D27,'Maximum Demand Forecast'!$D$68:$D$494,'Maximum Demand Forecast'!N$68:N$494,"NA")</f>
        <v>54.627272888798984</v>
      </c>
      <c r="O27" s="136">
        <f>_xlfn.XLOOKUP($D27,'Maximum Demand Forecast'!$D$68:$D$494,'Maximum Demand Forecast'!O$68:O$494,"NA")</f>
        <v>57.379885001826231</v>
      </c>
      <c r="P27" s="136">
        <f>_xlfn.XLOOKUP($D27,'Maximum Demand Forecast'!$D$68:$D$494,'Maximum Demand Forecast'!P$68:P$494,"NA")</f>
        <v>58.863348856568223</v>
      </c>
      <c r="Q27" s="137"/>
      <c r="R27" s="136">
        <f>_xlfn.XLOOKUP($D27,'Maximum Demand Forecast'!$T$68:$T$494,'Maximum Demand Forecast'!U$68:U$494,"NA")</f>
        <v>108.54056684267</v>
      </c>
      <c r="S27" s="136">
        <f>_xlfn.XLOOKUP($D27,'Maximum Demand Forecast'!$T$68:$T$494,'Maximum Demand Forecast'!V$68:V$494,"NA")</f>
        <v>151.56245758215701</v>
      </c>
      <c r="T27" s="136">
        <f>_xlfn.XLOOKUP($D27,'Maximum Demand Forecast'!$T$68:$T$494,'Maximum Demand Forecast'!W$68:W$494,"NA")</f>
        <v>146.33433670924106</v>
      </c>
      <c r="U27" s="136">
        <f>_xlfn.XLOOKUP($D27,'Maximum Demand Forecast'!$T$68:$T$494,'Maximum Demand Forecast'!X$68:X$494,"NA")</f>
        <v>147.50747062302563</v>
      </c>
      <c r="V27" s="136">
        <f>_xlfn.XLOOKUP($D27,'Maximum Demand Forecast'!$T$68:$T$494,'Maximum Demand Forecast'!Y$68:Y$494,"NA")</f>
        <v>145.10330756707853</v>
      </c>
      <c r="W27" s="136">
        <f>_xlfn.XLOOKUP($D27,'Maximum Demand Forecast'!$T$68:$T$494,'Maximum Demand Forecast'!Z$68:Z$494,"NA")</f>
        <v>145.0111828994076</v>
      </c>
      <c r="X27" s="136">
        <f>_xlfn.XLOOKUP($D27,'Maximum Demand Forecast'!$T$68:$T$494,'Maximum Demand Forecast'!AA$68:AA$494,"NA")</f>
        <v>145.22506757884702</v>
      </c>
      <c r="Y27" s="136">
        <f>_xlfn.XLOOKUP($D27,'Maximum Demand Forecast'!$T$68:$T$494,'Maximum Demand Forecast'!AB$68:AB$494,"NA")</f>
        <v>145.87415864116258</v>
      </c>
      <c r="Z27" s="136">
        <f>_xlfn.XLOOKUP($D27,'Maximum Demand Forecast'!$T$68:$T$494,'Maximum Demand Forecast'!AC$68:AC$494,"NA")</f>
        <v>147.80632492685757</v>
      </c>
      <c r="AA27" s="136">
        <f>_xlfn.XLOOKUP($D27,'Maximum Demand Forecast'!$T$68:$T$494,'Maximum Demand Forecast'!AD$68:AD$494,"NA")</f>
        <v>153.90909399825634</v>
      </c>
      <c r="AB27" s="136">
        <f>_xlfn.XLOOKUP($D27,'Maximum Demand Forecast'!$T$68:$T$494,'Maximum Demand Forecast'!AE$68:AE$494,"NA")</f>
        <v>158.8926982481629</v>
      </c>
      <c r="AC27" s="136">
        <f>_xlfn.XLOOKUP($D27,'Maximum Demand Forecast'!$T$68:$T$494,'Maximum Demand Forecast'!AF$68:AF$494,"NA")</f>
        <v>162.20713719197985</v>
      </c>
      <c r="AE27" s="25">
        <v>559.8906356128</v>
      </c>
      <c r="AF27" s="25">
        <v>659.12292917647596</v>
      </c>
      <c r="AG27" s="25">
        <v>736.96456225665395</v>
      </c>
      <c r="AH27" s="25">
        <v>808.71960357769603</v>
      </c>
      <c r="AI27" s="25">
        <v>882.45409536027398</v>
      </c>
      <c r="AJ27" s="25">
        <v>1058.8672874116901</v>
      </c>
      <c r="AK27" s="25">
        <v>1236.56090655446</v>
      </c>
      <c r="AL27" s="25">
        <v>1398.1654386686901</v>
      </c>
      <c r="AM27" s="25">
        <v>1539.9981042996301</v>
      </c>
      <c r="AN27" s="25">
        <v>1662.5535758859201</v>
      </c>
      <c r="AO27" s="25">
        <v>1778.43845959337</v>
      </c>
      <c r="AP27" s="25">
        <v>1885.29300561888</v>
      </c>
      <c r="AQ27" s="3"/>
      <c r="AR27" s="25" t="s">
        <v>49</v>
      </c>
      <c r="AS27" s="25">
        <v>5.83</v>
      </c>
      <c r="AT27" s="25">
        <v>1.2E-2</v>
      </c>
      <c r="AU27" s="3"/>
      <c r="AV27" s="3"/>
      <c r="AW27" s="3"/>
      <c r="AX27" s="3"/>
    </row>
    <row r="28" spans="2:50" x14ac:dyDescent="0.25">
      <c r="B28" s="7" t="s">
        <v>85</v>
      </c>
      <c r="C28" s="7"/>
      <c r="D28" s="48">
        <v>91006</v>
      </c>
      <c r="E28" s="136">
        <f>_xlfn.XLOOKUP($D28,'Maximum Demand Forecast'!$D$68:$D$494,'Maximum Demand Forecast'!E$68:E$494,"NA")</f>
        <v>166.910952743362</v>
      </c>
      <c r="F28" s="136">
        <f>_xlfn.XLOOKUP($D28,'Maximum Demand Forecast'!$D$68:$D$494,'Maximum Demand Forecast'!F$68:F$494,"NA")</f>
        <v>150.61247914686999</v>
      </c>
      <c r="G28" s="136">
        <f>_xlfn.XLOOKUP($D28,'Maximum Demand Forecast'!$D$68:$D$494,'Maximum Demand Forecast'!G$68:G$494,"NA")</f>
        <v>154.87605606154997</v>
      </c>
      <c r="H28" s="136">
        <f>_xlfn.XLOOKUP($D28,'Maximum Demand Forecast'!$D$68:$D$494,'Maximum Demand Forecast'!H$68:H$494,"NA")</f>
        <v>154.40002796260592</v>
      </c>
      <c r="I28" s="136">
        <f>_xlfn.XLOOKUP($D28,'Maximum Demand Forecast'!$D$68:$D$494,'Maximum Demand Forecast'!I$68:I$494,"NA")</f>
        <v>151.79932029595415</v>
      </c>
      <c r="J28" s="136">
        <f>_xlfn.XLOOKUP($D28,'Maximum Demand Forecast'!$D$68:$D$494,'Maximum Demand Forecast'!J$68:J$494,"NA")</f>
        <v>149.95416458617481</v>
      </c>
      <c r="K28" s="136">
        <f>_xlfn.XLOOKUP($D28,'Maximum Demand Forecast'!$D$68:$D$494,'Maximum Demand Forecast'!K$68:K$494,"NA")</f>
        <v>150.054404813692</v>
      </c>
      <c r="L28" s="136">
        <f>_xlfn.XLOOKUP($D28,'Maximum Demand Forecast'!$D$68:$D$494,'Maximum Demand Forecast'!L$68:L$494,"NA")</f>
        <v>149.76410685911083</v>
      </c>
      <c r="M28" s="136">
        <f>_xlfn.XLOOKUP($D28,'Maximum Demand Forecast'!$D$68:$D$494,'Maximum Demand Forecast'!M$68:M$494,"NA")</f>
        <v>153.17485365662773</v>
      </c>
      <c r="N28" s="136">
        <f>_xlfn.XLOOKUP($D28,'Maximum Demand Forecast'!$D$68:$D$494,'Maximum Demand Forecast'!N$68:N$494,"NA")</f>
        <v>162.40364366077662</v>
      </c>
      <c r="O28" s="136">
        <f>_xlfn.XLOOKUP($D28,'Maximum Demand Forecast'!$D$68:$D$494,'Maximum Demand Forecast'!O$68:O$494,"NA")</f>
        <v>170.58699628118677</v>
      </c>
      <c r="P28" s="136">
        <f>_xlfn.XLOOKUP($D28,'Maximum Demand Forecast'!$D$68:$D$494,'Maximum Demand Forecast'!P$68:P$494,"NA")</f>
        <v>174.99724637255753</v>
      </c>
      <c r="Q28" s="137"/>
      <c r="R28" s="136">
        <f>_xlfn.XLOOKUP($D28,'Maximum Demand Forecast'!$T$68:$T$494,'Maximum Demand Forecast'!U$68:U$494,"NA")</f>
        <v>249.97215005804699</v>
      </c>
      <c r="S28" s="136">
        <f>_xlfn.XLOOKUP($D28,'Maximum Demand Forecast'!$T$68:$T$494,'Maximum Demand Forecast'!V$68:V$494,"NA")</f>
        <v>248.03850709026</v>
      </c>
      <c r="T28" s="136">
        <f>_xlfn.XLOOKUP($D28,'Maximum Demand Forecast'!$T$68:$T$494,'Maximum Demand Forecast'!W$68:W$494,"NA")</f>
        <v>239.48246150421792</v>
      </c>
      <c r="U28" s="136">
        <f>_xlfn.XLOOKUP($D28,'Maximum Demand Forecast'!$T$68:$T$494,'Maximum Demand Forecast'!X$68:X$494,"NA")</f>
        <v>241.40234581616471</v>
      </c>
      <c r="V28" s="136">
        <f>_xlfn.XLOOKUP($D28,'Maximum Demand Forecast'!$T$68:$T$494,'Maximum Demand Forecast'!Y$68:Y$494,"NA")</f>
        <v>237.46782915081289</v>
      </c>
      <c r="W28" s="136">
        <f>_xlfn.XLOOKUP($D28,'Maximum Demand Forecast'!$T$68:$T$494,'Maximum Demand Forecast'!Z$68:Z$494,"NA")</f>
        <v>237.31706315374598</v>
      </c>
      <c r="X28" s="136">
        <f>_xlfn.XLOOKUP($D28,'Maximum Demand Forecast'!$T$68:$T$494,'Maximum Demand Forecast'!AA$68:AA$494,"NA")</f>
        <v>237.66709466830412</v>
      </c>
      <c r="Y28" s="136">
        <f>_xlfn.XLOOKUP($D28,'Maximum Demand Forecast'!$T$68:$T$494,'Maximum Demand Forecast'!AB$68:AB$494,"NA")</f>
        <v>238.72936022291947</v>
      </c>
      <c r="Z28" s="136">
        <f>_xlfn.XLOOKUP($D28,'Maximum Demand Forecast'!$T$68:$T$494,'Maximum Demand Forecast'!AC$68:AC$494,"NA")</f>
        <v>241.89143379047252</v>
      </c>
      <c r="AA28" s="136">
        <f>_xlfn.XLOOKUP($D28,'Maximum Demand Forecast'!$T$68:$T$494,'Maximum Demand Forecast'!AD$68:AD$494,"NA")</f>
        <v>251.87887892520072</v>
      </c>
      <c r="AB28" s="136">
        <f>_xlfn.XLOOKUP($D28,'Maximum Demand Forecast'!$T$68:$T$494,'Maximum Demand Forecast'!AE$68:AE$494,"NA")</f>
        <v>260.03476249818539</v>
      </c>
      <c r="AC28" s="136">
        <f>_xlfn.XLOOKUP($D28,'Maximum Demand Forecast'!$T$68:$T$494,'Maximum Demand Forecast'!AF$68:AF$494,"NA")</f>
        <v>265.45898496449462</v>
      </c>
      <c r="AE28" s="25">
        <v>664.92566643833595</v>
      </c>
      <c r="AF28" s="25">
        <v>769.96817464396099</v>
      </c>
      <c r="AG28" s="25">
        <v>836.740852538745</v>
      </c>
      <c r="AH28" s="25">
        <v>967.31531959408403</v>
      </c>
      <c r="AI28" s="25">
        <v>1087.50553316368</v>
      </c>
      <c r="AJ28" s="25">
        <v>1376.6359764727799</v>
      </c>
      <c r="AK28" s="25">
        <v>1668.5405654860001</v>
      </c>
      <c r="AL28" s="25">
        <v>1933.89020571062</v>
      </c>
      <c r="AM28" s="25">
        <v>2166.4856863160198</v>
      </c>
      <c r="AN28" s="25">
        <v>2367.8380396042498</v>
      </c>
      <c r="AO28" s="25">
        <v>2560.1702727009601</v>
      </c>
      <c r="AP28" s="25">
        <v>2744.8694908786301</v>
      </c>
      <c r="AQ28" s="3"/>
      <c r="AR28" s="25" t="s">
        <v>249</v>
      </c>
      <c r="AS28" s="25">
        <v>0</v>
      </c>
      <c r="AT28" s="25">
        <v>0</v>
      </c>
      <c r="AU28" s="3"/>
      <c r="AV28" s="3"/>
      <c r="AW28" s="3"/>
      <c r="AX28" s="3"/>
    </row>
    <row r="29" spans="2:50" x14ac:dyDescent="0.25">
      <c r="B29" s="7" t="s">
        <v>85</v>
      </c>
      <c r="C29" s="7"/>
      <c r="D29" s="48">
        <v>91007</v>
      </c>
      <c r="E29" s="136">
        <f>_xlfn.XLOOKUP($D29,'Maximum Demand Forecast'!$D$68:$D$494,'Maximum Demand Forecast'!E$68:E$494,"NA")</f>
        <v>57.853940127504998</v>
      </c>
      <c r="F29" s="136">
        <f>_xlfn.XLOOKUP($D29,'Maximum Demand Forecast'!$D$68:$D$494,'Maximum Demand Forecast'!F$68:F$494,"NA")</f>
        <v>87.886866854212499</v>
      </c>
      <c r="G29" s="136">
        <f>_xlfn.XLOOKUP($D29,'Maximum Demand Forecast'!$D$68:$D$494,'Maximum Demand Forecast'!G$68:G$494,"NA")</f>
        <v>90.374790954165547</v>
      </c>
      <c r="H29" s="136">
        <f>_xlfn.XLOOKUP($D29,'Maximum Demand Forecast'!$D$68:$D$494,'Maximum Demand Forecast'!H$68:H$494,"NA")</f>
        <v>90.097014382212549</v>
      </c>
      <c r="I29" s="136">
        <f>_xlfn.XLOOKUP($D29,'Maximum Demand Forecast'!$D$68:$D$494,'Maximum Demand Forecast'!I$68:I$494,"NA")</f>
        <v>88.579424009087717</v>
      </c>
      <c r="J29" s="136">
        <f>_xlfn.XLOOKUP($D29,'Maximum Demand Forecast'!$D$68:$D$494,'Maximum Demand Forecast'!J$68:J$494,"NA")</f>
        <v>87.502720703297697</v>
      </c>
      <c r="K29" s="136">
        <f>_xlfn.XLOOKUP($D29,'Maximum Demand Forecast'!$D$68:$D$494,'Maximum Demand Forecast'!K$68:K$494,"NA")</f>
        <v>87.561213861229504</v>
      </c>
      <c r="L29" s="136">
        <f>_xlfn.XLOOKUP($D29,'Maximum Demand Forecast'!$D$68:$D$494,'Maximum Demand Forecast'!L$68:L$494,"NA")</f>
        <v>87.391816359595879</v>
      </c>
      <c r="M29" s="136">
        <f>_xlfn.XLOOKUP($D29,'Maximum Demand Forecast'!$D$68:$D$494,'Maximum Demand Forecast'!M$68:M$494,"NA")</f>
        <v>89.382088688720003</v>
      </c>
      <c r="N29" s="136">
        <f>_xlfn.XLOOKUP($D29,'Maximum Demand Forecast'!$D$68:$D$494,'Maximum Demand Forecast'!N$68:N$494,"NA")</f>
        <v>94.767362491491582</v>
      </c>
      <c r="O29" s="136">
        <f>_xlfn.XLOOKUP($D29,'Maximum Demand Forecast'!$D$68:$D$494,'Maximum Demand Forecast'!O$68:O$494,"NA")</f>
        <v>99.542592447501548</v>
      </c>
      <c r="P29" s="136">
        <f>_xlfn.XLOOKUP($D29,'Maximum Demand Forecast'!$D$68:$D$494,'Maximum Demand Forecast'!P$68:P$494,"NA")</f>
        <v>102.11610471401239</v>
      </c>
      <c r="Q29" s="137"/>
      <c r="R29" s="136">
        <f>_xlfn.XLOOKUP($D29,'Maximum Demand Forecast'!$T$68:$T$494,'Maximum Demand Forecast'!U$68:U$494,"NA")</f>
        <v>109.224270717263</v>
      </c>
      <c r="S29" s="136">
        <f>_xlfn.XLOOKUP($D29,'Maximum Demand Forecast'!$T$68:$T$494,'Maximum Demand Forecast'!V$68:V$494,"NA")</f>
        <v>219.58183587901701</v>
      </c>
      <c r="T29" s="136">
        <f>_xlfn.XLOOKUP($D29,'Maximum Demand Forecast'!$T$68:$T$494,'Maximum Demand Forecast'!W$68:W$494,"NA")</f>
        <v>212.00739826573138</v>
      </c>
      <c r="U29" s="136">
        <f>_xlfn.XLOOKUP($D29,'Maximum Demand Forecast'!$T$68:$T$494,'Maximum Demand Forecast'!X$68:X$494,"NA")</f>
        <v>213.70702033989261</v>
      </c>
      <c r="V29" s="136">
        <f>_xlfn.XLOOKUP($D29,'Maximum Demand Forecast'!$T$68:$T$494,'Maximum Demand Forecast'!Y$68:Y$494,"NA")</f>
        <v>210.22389829239472</v>
      </c>
      <c r="W29" s="136">
        <f>_xlfn.XLOOKUP($D29,'Maximum Demand Forecast'!$T$68:$T$494,'Maximum Demand Forecast'!Z$68:Z$494,"NA")</f>
        <v>210.09042919998467</v>
      </c>
      <c r="X29" s="136">
        <f>_xlfn.XLOOKUP($D29,'Maximum Demand Forecast'!$T$68:$T$494,'Maximum Demand Forecast'!AA$68:AA$494,"NA")</f>
        <v>210.40030270907744</v>
      </c>
      <c r="Y29" s="136">
        <f>_xlfn.XLOOKUP($D29,'Maximum Demand Forecast'!$T$68:$T$494,'Maximum Demand Forecast'!AB$68:AB$494,"NA")</f>
        <v>211.34069790581438</v>
      </c>
      <c r="Z29" s="136">
        <f>_xlfn.XLOOKUP($D29,'Maximum Demand Forecast'!$T$68:$T$494,'Maximum Demand Forecast'!AC$68:AC$494,"NA")</f>
        <v>214.13999680215528</v>
      </c>
      <c r="AA29" s="136">
        <f>_xlfn.XLOOKUP($D29,'Maximum Demand Forecast'!$T$68:$T$494,'Maximum Demand Forecast'!AD$68:AD$494,"NA")</f>
        <v>222.98161403389636</v>
      </c>
      <c r="AB29" s="136">
        <f>_xlfn.XLOOKUP($D29,'Maximum Demand Forecast'!$T$68:$T$494,'Maximum Demand Forecast'!AE$68:AE$494,"NA")</f>
        <v>230.20179895268316</v>
      </c>
      <c r="AC29" s="136">
        <f>_xlfn.XLOOKUP($D29,'Maximum Demand Forecast'!$T$68:$T$494,'Maximum Demand Forecast'!AF$68:AF$494,"NA")</f>
        <v>235.00371757951544</v>
      </c>
      <c r="AD29" s="137"/>
      <c r="AE29" s="138">
        <v>748.96739237055999</v>
      </c>
      <c r="AF29" s="138">
        <v>871.97823873583002</v>
      </c>
      <c r="AG29" s="138">
        <v>1018.06273478718</v>
      </c>
      <c r="AH29" s="138">
        <v>1163.9172531909901</v>
      </c>
      <c r="AI29" s="138">
        <v>1304.95355965922</v>
      </c>
      <c r="AJ29" s="138">
        <v>1653.86023585616</v>
      </c>
      <c r="AK29" s="138">
        <v>2016.92423138351</v>
      </c>
      <c r="AL29" s="138">
        <v>2356.6455186038102</v>
      </c>
      <c r="AM29" s="138">
        <v>2661.4096222399398</v>
      </c>
      <c r="AN29" s="138">
        <v>2928.6109816302801</v>
      </c>
      <c r="AO29" s="138">
        <v>3183.3203878263698</v>
      </c>
      <c r="AP29" s="138">
        <v>3423.1053520717001</v>
      </c>
      <c r="AQ29" s="137"/>
      <c r="AR29" s="138" t="s">
        <v>5</v>
      </c>
      <c r="AS29" s="138">
        <v>14.614000000000001</v>
      </c>
      <c r="AT29" s="138">
        <v>0.06</v>
      </c>
      <c r="AU29" s="3"/>
      <c r="AV29" s="3"/>
      <c r="AW29" s="3"/>
      <c r="AX29" s="3"/>
    </row>
    <row r="30" spans="2:50" x14ac:dyDescent="0.25">
      <c r="B30" s="7" t="s">
        <v>85</v>
      </c>
      <c r="C30" s="7"/>
      <c r="D30" s="48">
        <v>91008</v>
      </c>
      <c r="E30" s="136">
        <f>_xlfn.XLOOKUP($D30,'Maximum Demand Forecast'!$D$68:$D$494,'Maximum Demand Forecast'!E$68:E$494,"NA")</f>
        <v>130.668306230859</v>
      </c>
      <c r="F30" s="136">
        <f>_xlfn.XLOOKUP($D30,'Maximum Demand Forecast'!$D$68:$D$494,'Maximum Demand Forecast'!F$68:F$494,"NA")</f>
        <v>70.594443889999994</v>
      </c>
      <c r="G30" s="136">
        <f>_xlfn.XLOOKUP($D30,'Maximum Demand Forecast'!$D$68:$D$494,'Maximum Demand Forecast'!G$68:G$494,"NA")</f>
        <v>72.592849619584783</v>
      </c>
      <c r="H30" s="136">
        <f>_xlfn.XLOOKUP($D30,'Maximum Demand Forecast'!$D$68:$D$494,'Maximum Demand Forecast'!H$68:H$494,"NA")</f>
        <v>72.369727743420725</v>
      </c>
      <c r="I30" s="136">
        <f>_xlfn.XLOOKUP($D30,'Maximum Demand Forecast'!$D$68:$D$494,'Maximum Demand Forecast'!I$68:I$494,"NA")</f>
        <v>71.150735051130553</v>
      </c>
      <c r="J30" s="136">
        <f>_xlfn.XLOOKUP($D30,'Maximum Demand Forecast'!$D$68:$D$494,'Maximum Demand Forecast'!J$68:J$494,"NA")</f>
        <v>70.285881474852133</v>
      </c>
      <c r="K30" s="136">
        <f>_xlfn.XLOOKUP($D30,'Maximum Demand Forecast'!$D$68:$D$494,'Maximum Demand Forecast'!K$68:K$494,"NA")</f>
        <v>70.332865650114798</v>
      </c>
      <c r="L30" s="136">
        <f>_xlfn.XLOOKUP($D30,'Maximum Demand Forecast'!$D$68:$D$494,'Maximum Demand Forecast'!L$68:L$494,"NA")</f>
        <v>70.196798421275972</v>
      </c>
      <c r="M30" s="136">
        <f>_xlfn.XLOOKUP($D30,'Maximum Demand Forecast'!$D$68:$D$494,'Maximum Demand Forecast'!M$68:M$494,"NA")</f>
        <v>71.795469227202389</v>
      </c>
      <c r="N30" s="136">
        <f>_xlfn.XLOOKUP($D30,'Maximum Demand Forecast'!$D$68:$D$494,'Maximum Demand Forecast'!N$68:N$494,"NA")</f>
        <v>76.121148625156991</v>
      </c>
      <c r="O30" s="136">
        <f>_xlfn.XLOOKUP($D30,'Maximum Demand Forecast'!$D$68:$D$494,'Maximum Demand Forecast'!O$68:O$494,"NA")</f>
        <v>79.956815036505844</v>
      </c>
      <c r="P30" s="136">
        <f>_xlfn.XLOOKUP($D30,'Maximum Demand Forecast'!$D$68:$D$494,'Maximum Demand Forecast'!P$68:P$494,"NA")</f>
        <v>82.023968796803075</v>
      </c>
      <c r="Q30" s="137"/>
      <c r="R30" s="136">
        <f>_xlfn.XLOOKUP($D30,'Maximum Demand Forecast'!$T$68:$T$494,'Maximum Demand Forecast'!U$68:U$494,"NA")</f>
        <v>245.70373199310501</v>
      </c>
      <c r="S30" s="136">
        <f>_xlfn.XLOOKUP($D30,'Maximum Demand Forecast'!$T$68:$T$494,'Maximum Demand Forecast'!V$68:V$494,"NA")</f>
        <v>238.94755828628601</v>
      </c>
      <c r="T30" s="136">
        <f>_xlfn.XLOOKUP($D30,'Maximum Demand Forecast'!$T$68:$T$494,'Maximum Demand Forecast'!W$68:W$494,"NA")</f>
        <v>230.70510341363615</v>
      </c>
      <c r="U30" s="136">
        <f>_xlfn.XLOOKUP($D30,'Maximum Demand Forecast'!$T$68:$T$494,'Maximum Demand Forecast'!X$68:X$494,"NA")</f>
        <v>232.55462135306198</v>
      </c>
      <c r="V30" s="136">
        <f>_xlfn.XLOOKUP($D30,'Maximum Demand Forecast'!$T$68:$T$494,'Maximum Demand Forecast'!Y$68:Y$494,"NA")</f>
        <v>228.76431007740021</v>
      </c>
      <c r="W30" s="136">
        <f>_xlfn.XLOOKUP($D30,'Maximum Demand Forecast'!$T$68:$T$494,'Maximum Demand Forecast'!Z$68:Z$494,"NA")</f>
        <v>228.6190698592811</v>
      </c>
      <c r="X30" s="136">
        <f>_xlfn.XLOOKUP($D30,'Maximum Demand Forecast'!$T$68:$T$494,'Maximum Demand Forecast'!AA$68:AA$494,"NA")</f>
        <v>228.95627224252425</v>
      </c>
      <c r="Y30" s="136">
        <f>_xlfn.XLOOKUP($D30,'Maximum Demand Forecast'!$T$68:$T$494,'Maximum Demand Forecast'!AB$68:AB$494,"NA")</f>
        <v>229.97960431908203</v>
      </c>
      <c r="Z30" s="136">
        <f>_xlfn.XLOOKUP($D30,'Maximum Demand Forecast'!$T$68:$T$494,'Maximum Demand Forecast'!AC$68:AC$494,"NA")</f>
        <v>233.02578358758353</v>
      </c>
      <c r="AA30" s="136">
        <f>_xlfn.XLOOKUP($D30,'Maximum Demand Forecast'!$T$68:$T$494,'Maximum Demand Forecast'!AD$68:AD$494,"NA")</f>
        <v>242.64717526767907</v>
      </c>
      <c r="AB30" s="136">
        <f>_xlfn.XLOOKUP($D30,'Maximum Demand Forecast'!$T$68:$T$494,'Maximum Demand Forecast'!AE$68:AE$494,"NA")</f>
        <v>250.50413460957168</v>
      </c>
      <c r="AC30" s="136">
        <f>_xlfn.XLOOKUP($D30,'Maximum Demand Forecast'!$T$68:$T$494,'Maximum Demand Forecast'!AF$68:AF$494,"NA")</f>
        <v>255.72955194146425</v>
      </c>
      <c r="AD30" s="137"/>
      <c r="AE30" s="138">
        <v>669.39269910999997</v>
      </c>
      <c r="AF30" s="138">
        <v>810.12971575539996</v>
      </c>
      <c r="AG30" s="138">
        <v>936.32369711663205</v>
      </c>
      <c r="AH30" s="138">
        <v>1047.73393684906</v>
      </c>
      <c r="AI30" s="138">
        <v>1163.8932754636301</v>
      </c>
      <c r="AJ30" s="138">
        <v>1445.1969798966099</v>
      </c>
      <c r="AK30" s="138">
        <v>1730.61655914524</v>
      </c>
      <c r="AL30" s="138">
        <v>1990.60016887401</v>
      </c>
      <c r="AM30" s="138">
        <v>2218.0413609973898</v>
      </c>
      <c r="AN30" s="138">
        <v>2413.6637432593202</v>
      </c>
      <c r="AO30" s="138">
        <v>2598.56938430731</v>
      </c>
      <c r="AP30" s="138">
        <v>2773.8731722539801</v>
      </c>
      <c r="AQ30" s="137"/>
      <c r="AR30" s="138" t="s">
        <v>69</v>
      </c>
      <c r="AS30" s="138">
        <v>17.898</v>
      </c>
      <c r="AT30" s="138">
        <v>3.5000000000000003E-2</v>
      </c>
      <c r="AU30" s="3"/>
      <c r="AV30" s="3"/>
      <c r="AW30" s="3"/>
      <c r="AX30" s="3"/>
    </row>
    <row r="31" spans="2:50" x14ac:dyDescent="0.25">
      <c r="B31" s="7" t="s">
        <v>85</v>
      </c>
      <c r="C31" s="7"/>
      <c r="D31" s="48">
        <v>91009</v>
      </c>
      <c r="E31" s="136">
        <f>_xlfn.XLOOKUP($D31,'Maximum Demand Forecast'!$D$68:$D$494,'Maximum Demand Forecast'!E$68:E$494,"NA")</f>
        <v>96.374739886268699</v>
      </c>
      <c r="F31" s="136">
        <f>_xlfn.XLOOKUP($D31,'Maximum Demand Forecast'!$D$68:$D$494,'Maximum Demand Forecast'!F$68:F$494,"NA")</f>
        <v>115.8833336</v>
      </c>
      <c r="G31" s="136">
        <f>_xlfn.XLOOKUP($D31,'Maximum Demand Forecast'!$D$68:$D$494,'Maximum Demand Forecast'!G$68:G$494,"NA")</f>
        <v>119.16378890311813</v>
      </c>
      <c r="H31" s="136">
        <f>_xlfn.XLOOKUP($D31,'Maximum Demand Forecast'!$D$68:$D$494,'Maximum Demand Forecast'!H$68:H$494,"NA")</f>
        <v>118.79752627132707</v>
      </c>
      <c r="I31" s="136">
        <f>_xlfn.XLOOKUP($D31,'Maximum Demand Forecast'!$D$68:$D$494,'Maximum Demand Forecast'!I$68:I$494,"NA")</f>
        <v>116.79650566640898</v>
      </c>
      <c r="J31" s="136">
        <f>_xlfn.XLOOKUP($D31,'Maximum Demand Forecast'!$D$68:$D$494,'Maximum Demand Forecast'!J$68:J$494,"NA")</f>
        <v>115.3768172324128</v>
      </c>
      <c r="K31" s="136">
        <f>_xlfn.XLOOKUP($D31,'Maximum Demand Forecast'!$D$68:$D$494,'Maximum Demand Forecast'!K$68:K$494,"NA")</f>
        <v>115.4539434558925</v>
      </c>
      <c r="L31" s="136">
        <f>_xlfn.XLOOKUP($D31,'Maximum Demand Forecast'!$D$68:$D$494,'Maximum Demand Forecast'!L$68:L$494,"NA")</f>
        <v>115.23058417713499</v>
      </c>
      <c r="M31" s="136">
        <f>_xlfn.XLOOKUP($D31,'Maximum Demand Forecast'!$D$68:$D$494,'Maximum Demand Forecast'!M$68:M$494,"NA")</f>
        <v>117.8548601415214</v>
      </c>
      <c r="N31" s="136">
        <f>_xlfn.XLOOKUP($D31,'Maximum Demand Forecast'!$D$68:$D$494,'Maximum Demand Forecast'!N$68:N$494,"NA")</f>
        <v>124.95561936700524</v>
      </c>
      <c r="O31" s="136">
        <f>_xlfn.XLOOKUP($D31,'Maximum Demand Forecast'!$D$68:$D$494,'Maximum Demand Forecast'!O$68:O$494,"NA")</f>
        <v>131.25200454736387</v>
      </c>
      <c r="P31" s="136">
        <f>_xlfn.XLOOKUP($D31,'Maximum Demand Forecast'!$D$68:$D$494,'Maximum Demand Forecast'!P$68:P$494,"NA")</f>
        <v>134.64531223005179</v>
      </c>
      <c r="Q31" s="137"/>
      <c r="R31" s="136">
        <f>_xlfn.XLOOKUP($D31,'Maximum Demand Forecast'!$T$68:$T$494,'Maximum Demand Forecast'!U$68:U$494,"NA")</f>
        <v>183.322210062285</v>
      </c>
      <c r="S31" s="136">
        <f>_xlfn.XLOOKUP($D31,'Maximum Demand Forecast'!$T$68:$T$494,'Maximum Demand Forecast'!V$68:V$494,"NA")</f>
        <v>178.07388040975599</v>
      </c>
      <c r="T31" s="136">
        <f>_xlfn.XLOOKUP($D31,'Maximum Demand Forecast'!$T$68:$T$494,'Maximum Demand Forecast'!W$68:W$494,"NA")</f>
        <v>171.93125257207575</v>
      </c>
      <c r="U31" s="136">
        <f>_xlfn.XLOOKUP($D31,'Maximum Demand Forecast'!$T$68:$T$494,'Maximum Demand Forecast'!X$68:X$494,"NA")</f>
        <v>173.30959198145533</v>
      </c>
      <c r="V31" s="136">
        <f>_xlfn.XLOOKUP($D31,'Maximum Demand Forecast'!$T$68:$T$494,'Maximum Demand Forecast'!Y$68:Y$494,"NA")</f>
        <v>170.48489085599218</v>
      </c>
      <c r="W31" s="136">
        <f>_xlfn.XLOOKUP($D31,'Maximum Demand Forecast'!$T$68:$T$494,'Maximum Demand Forecast'!Z$68:Z$494,"NA")</f>
        <v>170.37665166988154</v>
      </c>
      <c r="X31" s="136">
        <f>_xlfn.XLOOKUP($D31,'Maximum Demand Forecast'!$T$68:$T$494,'Maximum Demand Forecast'!AA$68:AA$494,"NA")</f>
        <v>170.62794922361334</v>
      </c>
      <c r="Y31" s="136">
        <f>_xlfn.XLOOKUP($D31,'Maximum Demand Forecast'!$T$68:$T$494,'Maximum Demand Forecast'!AB$68:AB$494,"NA")</f>
        <v>171.39057979882134</v>
      </c>
      <c r="Z31" s="136">
        <f>_xlfn.XLOOKUP($D31,'Maximum Demand Forecast'!$T$68:$T$494,'Maximum Demand Forecast'!AC$68:AC$494,"NA")</f>
        <v>173.66072211229039</v>
      </c>
      <c r="AA31" s="136">
        <f>_xlfn.XLOOKUP($D31,'Maximum Demand Forecast'!$T$68:$T$494,'Maximum Demand Forecast'!AD$68:AD$494,"NA")</f>
        <v>180.83099229083732</v>
      </c>
      <c r="AB31" s="136">
        <f>_xlfn.XLOOKUP($D31,'Maximum Demand Forecast'!$T$68:$T$494,'Maximum Demand Forecast'!AE$68:AE$494,"NA")</f>
        <v>186.68633246784887</v>
      </c>
      <c r="AC31" s="136">
        <f>_xlfn.XLOOKUP($D31,'Maximum Demand Forecast'!$T$68:$T$494,'Maximum Demand Forecast'!AF$68:AF$494,"NA")</f>
        <v>190.5805356466721</v>
      </c>
      <c r="AD31" s="137"/>
      <c r="AE31" s="138">
        <v>674.19343061840004</v>
      </c>
      <c r="AF31" s="138">
        <v>788.70079739931202</v>
      </c>
      <c r="AG31" s="138">
        <v>926.90054030872398</v>
      </c>
      <c r="AH31" s="138">
        <v>1040.19247880375</v>
      </c>
      <c r="AI31" s="138">
        <v>1161.80774463803</v>
      </c>
      <c r="AJ31" s="138">
        <v>1457.12309813909</v>
      </c>
      <c r="AK31" s="138">
        <v>1758.97252405422</v>
      </c>
      <c r="AL31" s="138">
        <v>2037.7035766706599</v>
      </c>
      <c r="AM31" s="138">
        <v>2286.8434282870498</v>
      </c>
      <c r="AN31" s="138">
        <v>2507.68613251136</v>
      </c>
      <c r="AO31" s="138">
        <v>2724.5091526091201</v>
      </c>
      <c r="AP31" s="138">
        <v>2938.99895387578</v>
      </c>
      <c r="AQ31" s="137"/>
      <c r="AR31" s="138" t="s">
        <v>52</v>
      </c>
      <c r="AS31" s="138">
        <v>2.8010000000000002</v>
      </c>
      <c r="AT31" s="138">
        <v>2.4E-2</v>
      </c>
      <c r="AU31" s="3"/>
      <c r="AV31" s="3"/>
      <c r="AW31" s="3"/>
      <c r="AX31" s="3"/>
    </row>
    <row r="32" spans="2:50" x14ac:dyDescent="0.25">
      <c r="B32" s="7" t="s">
        <v>85</v>
      </c>
      <c r="C32" s="7"/>
      <c r="D32" s="48">
        <v>91010</v>
      </c>
      <c r="E32" s="136">
        <f>_xlfn.XLOOKUP($D32,'Maximum Demand Forecast'!$D$68:$D$494,'Maximum Demand Forecast'!E$68:E$494,"NA")</f>
        <v>126.752996915618</v>
      </c>
      <c r="F32" s="136">
        <f>_xlfn.XLOOKUP($D32,'Maximum Demand Forecast'!$D$68:$D$494,'Maximum Demand Forecast'!F$68:F$494,"NA")</f>
        <v>78.920242535401002</v>
      </c>
      <c r="G32" s="136">
        <f>_xlfn.XLOOKUP($D32,'Maximum Demand Forecast'!$D$68:$D$494,'Maximum Demand Forecast'!G$68:G$494,"NA")</f>
        <v>81.154337120928403</v>
      </c>
      <c r="H32" s="136">
        <f>_xlfn.XLOOKUP($D32,'Maximum Demand Forecast'!$D$68:$D$494,'Maximum Demand Forecast'!H$68:H$494,"NA")</f>
        <v>80.904900598568943</v>
      </c>
      <c r="I32" s="136">
        <f>_xlfn.XLOOKUP($D32,'Maximum Demand Forecast'!$D$68:$D$494,'Maximum Demand Forecast'!I$68:I$494,"NA")</f>
        <v>79.542141808736631</v>
      </c>
      <c r="J32" s="136">
        <f>_xlfn.XLOOKUP($D32,'Maximum Demand Forecast'!$D$68:$D$494,'Maximum Demand Forecast'!J$68:J$494,"NA")</f>
        <v>78.575288750104207</v>
      </c>
      <c r="K32" s="136">
        <f>_xlfn.XLOOKUP($D32,'Maximum Demand Forecast'!$D$68:$D$494,'Maximum Demand Forecast'!K$68:K$494,"NA")</f>
        <v>78.627814165742194</v>
      </c>
      <c r="L32" s="136">
        <f>_xlfn.XLOOKUP($D32,'Maximum Demand Forecast'!$D$68:$D$494,'Maximum Demand Forecast'!L$68:L$494,"NA")</f>
        <v>78.475699380082673</v>
      </c>
      <c r="M32" s="136">
        <f>_xlfn.XLOOKUP($D32,'Maximum Demand Forecast'!$D$68:$D$494,'Maximum Demand Forecast'!M$68:M$494,"NA")</f>
        <v>80.262914928300205</v>
      </c>
      <c r="N32" s="136">
        <f>_xlfn.XLOOKUP($D32,'Maximum Demand Forecast'!$D$68:$D$494,'Maximum Demand Forecast'!N$68:N$494,"NA")</f>
        <v>85.098758210087468</v>
      </c>
      <c r="O32" s="136">
        <f>_xlfn.XLOOKUP($D32,'Maximum Demand Forecast'!$D$68:$D$494,'Maximum Demand Forecast'!O$68:O$494,"NA")</f>
        <v>89.386797137630083</v>
      </c>
      <c r="P32" s="136">
        <f>_xlfn.XLOOKUP($D32,'Maximum Demand Forecast'!$D$68:$D$494,'Maximum Demand Forecast'!P$68:P$494,"NA")</f>
        <v>91.697747789423985</v>
      </c>
      <c r="Q32" s="137"/>
      <c r="R32" s="136">
        <f>_xlfn.XLOOKUP($D32,'Maximum Demand Forecast'!$T$68:$T$494,'Maximum Demand Forecast'!U$68:U$494,"NA")</f>
        <v>217.33956389417301</v>
      </c>
      <c r="S32" s="136">
        <f>_xlfn.XLOOKUP($D32,'Maximum Demand Forecast'!$T$68:$T$494,'Maximum Demand Forecast'!V$68:V$494,"NA")</f>
        <v>219.19583749200299</v>
      </c>
      <c r="T32" s="136">
        <f>_xlfn.XLOOKUP($D32,'Maximum Demand Forecast'!$T$68:$T$494,'Maximum Demand Forecast'!W$68:W$494,"NA")</f>
        <v>211.63471482660259</v>
      </c>
      <c r="U32" s="136">
        <f>_xlfn.XLOOKUP($D32,'Maximum Demand Forecast'!$T$68:$T$494,'Maximum Demand Forecast'!X$68:X$494,"NA")</f>
        <v>213.33134917012327</v>
      </c>
      <c r="V32" s="136">
        <f>_xlfn.XLOOKUP($D32,'Maximum Demand Forecast'!$T$68:$T$494,'Maximum Demand Forecast'!Y$68:Y$494,"NA")</f>
        <v>209.85435003113795</v>
      </c>
      <c r="W32" s="136">
        <f>_xlfn.XLOOKUP($D32,'Maximum Demand Forecast'!$T$68:$T$494,'Maximum Demand Forecast'!Z$68:Z$494,"NA")</f>
        <v>209.72111556129664</v>
      </c>
      <c r="X32" s="136">
        <f>_xlfn.XLOOKUP($D32,'Maximum Demand Forecast'!$T$68:$T$494,'Maximum Demand Forecast'!AA$68:AA$494,"NA")</f>
        <v>210.03044435012961</v>
      </c>
      <c r="Y32" s="136">
        <f>_xlfn.XLOOKUP($D32,'Maximum Demand Forecast'!$T$68:$T$494,'Maximum Demand Forecast'!AB$68:AB$494,"NA")</f>
        <v>210.96918644551761</v>
      </c>
      <c r="Z32" s="136">
        <f>_xlfn.XLOOKUP($D32,'Maximum Demand Forecast'!$T$68:$T$494,'Maximum Demand Forecast'!AC$68:AC$494,"NA")</f>
        <v>213.76356451198006</v>
      </c>
      <c r="AA32" s="136">
        <f>_xlfn.XLOOKUP($D32,'Maximum Demand Forecast'!$T$68:$T$494,'Maximum Demand Forecast'!AD$68:AD$494,"NA")</f>
        <v>222.58963924688214</v>
      </c>
      <c r="AB32" s="136">
        <f>_xlfn.XLOOKUP($D32,'Maximum Demand Forecast'!$T$68:$T$494,'Maximum Demand Forecast'!AE$68:AE$494,"NA")</f>
        <v>229.7971319512996</v>
      </c>
      <c r="AC32" s="136">
        <f>_xlfn.XLOOKUP($D32,'Maximum Demand Forecast'!$T$68:$T$494,'Maximum Demand Forecast'!AF$68:AF$494,"NA")</f>
        <v>234.59060938427305</v>
      </c>
      <c r="AD32" s="137"/>
      <c r="AE32" s="138">
        <v>422.96725802416</v>
      </c>
      <c r="AF32" s="138">
        <v>480.84859820981097</v>
      </c>
      <c r="AG32" s="138">
        <v>550.95745806254195</v>
      </c>
      <c r="AH32" s="138">
        <v>624.58405058039898</v>
      </c>
      <c r="AI32" s="138">
        <v>666.91416822449503</v>
      </c>
      <c r="AJ32" s="138">
        <v>769.12084002612403</v>
      </c>
      <c r="AK32" s="138">
        <v>872.84465365854703</v>
      </c>
      <c r="AL32" s="138">
        <v>967.82513265609896</v>
      </c>
      <c r="AM32" s="138">
        <v>1051.92782368036</v>
      </c>
      <c r="AN32" s="138">
        <v>1125.7219931191601</v>
      </c>
      <c r="AO32" s="138">
        <v>1197.4191885698699</v>
      </c>
      <c r="AP32" s="138">
        <v>1267.66159983533</v>
      </c>
      <c r="AQ32" s="137"/>
      <c r="AR32" s="138" t="s">
        <v>60</v>
      </c>
      <c r="AS32" s="138">
        <v>0</v>
      </c>
      <c r="AT32" s="138">
        <v>0</v>
      </c>
      <c r="AU32" s="3"/>
      <c r="AV32" s="3"/>
      <c r="AW32" s="3"/>
      <c r="AX32" s="3"/>
    </row>
    <row r="33" spans="2:50" x14ac:dyDescent="0.25">
      <c r="B33" s="7" t="s">
        <v>85</v>
      </c>
      <c r="C33" s="7"/>
      <c r="D33" s="48">
        <v>91011</v>
      </c>
      <c r="E33" s="136">
        <f>_xlfn.XLOOKUP($D33,'Maximum Demand Forecast'!$D$68:$D$494,'Maximum Demand Forecast'!E$68:E$494,"NA")</f>
        <v>96</v>
      </c>
      <c r="F33" s="136">
        <f>_xlfn.XLOOKUP($D33,'Maximum Demand Forecast'!$D$68:$D$494,'Maximum Demand Forecast'!F$68:F$494,"NA")</f>
        <v>189.45979821632099</v>
      </c>
      <c r="G33" s="136">
        <f>_xlfn.XLOOKUP($D33,'Maximum Demand Forecast'!$D$68:$D$494,'Maximum Demand Forecast'!G$68:G$494,"NA")</f>
        <v>194.82307506104598</v>
      </c>
      <c r="H33" s="136">
        <f>_xlfn.XLOOKUP($D33,'Maximum Demand Forecast'!$D$68:$D$494,'Maximum Demand Forecast'!H$68:H$494,"NA")</f>
        <v>194.22426553289731</v>
      </c>
      <c r="I33" s="136">
        <f>_xlfn.XLOOKUP($D33,'Maximum Demand Forecast'!$D$68:$D$494,'Maximum Demand Forecast'!I$68:I$494,"NA")</f>
        <v>190.95276006047894</v>
      </c>
      <c r="J33" s="136">
        <f>_xlfn.XLOOKUP($D33,'Maximum Demand Forecast'!$D$68:$D$494,'Maximum Demand Forecast'!J$68:J$494,"NA")</f>
        <v>188.63168527017828</v>
      </c>
      <c r="K33" s="136">
        <f>_xlfn.XLOOKUP($D33,'Maximum Demand Forecast'!$D$68:$D$494,'Maximum Demand Forecast'!K$68:K$494,"NA")</f>
        <v>188.75778035463699</v>
      </c>
      <c r="L33" s="136">
        <f>_xlfn.XLOOKUP($D33,'Maximum Demand Forecast'!$D$68:$D$494,'Maximum Demand Forecast'!L$68:L$494,"NA")</f>
        <v>188.392606152545</v>
      </c>
      <c r="M33" s="136">
        <f>_xlfn.XLOOKUP($D33,'Maximum Demand Forecast'!$D$68:$D$494,'Maximum Demand Forecast'!M$68:M$494,"NA")</f>
        <v>192.68308330081882</v>
      </c>
      <c r="N33" s="136">
        <f>_xlfn.XLOOKUP($D33,'Maximum Demand Forecast'!$D$68:$D$494,'Maximum Demand Forecast'!N$68:N$494,"NA")</f>
        <v>204.29224544907487</v>
      </c>
      <c r="O33" s="136">
        <f>_xlfn.XLOOKUP($D33,'Maximum Demand Forecast'!$D$68:$D$494,'Maximum Demand Forecast'!O$68:O$494,"NA")</f>
        <v>214.58632164367771</v>
      </c>
      <c r="P33" s="136">
        <f>_xlfn.XLOOKUP($D33,'Maximum Demand Forecast'!$D$68:$D$494,'Maximum Demand Forecast'!P$68:P$494,"NA")</f>
        <v>220.13410292400451</v>
      </c>
      <c r="Q33" s="137"/>
      <c r="R33" s="136">
        <f>_xlfn.XLOOKUP($D33,'Maximum Demand Forecast'!$T$68:$T$494,'Maximum Demand Forecast'!U$68:U$494,"NA")</f>
        <v>81</v>
      </c>
      <c r="S33" s="136">
        <f>_xlfn.XLOOKUP($D33,'Maximum Demand Forecast'!$T$68:$T$494,'Maximum Demand Forecast'!V$68:V$494,"NA")</f>
        <v>107.90827061006399</v>
      </c>
      <c r="T33" s="136">
        <f>_xlfn.XLOOKUP($D33,'Maximum Demand Forecast'!$T$68:$T$494,'Maximum Demand Forecast'!W$68:W$494,"NA")</f>
        <v>104.18599339882962</v>
      </c>
      <c r="U33" s="136">
        <f>_xlfn.XLOOKUP($D33,'Maximum Demand Forecast'!$T$68:$T$494,'Maximum Demand Forecast'!X$68:X$494,"NA")</f>
        <v>105.02123224260392</v>
      </c>
      <c r="V33" s="136">
        <f>_xlfn.XLOOKUP($D33,'Maximum Demand Forecast'!$T$68:$T$494,'Maximum Demand Forecast'!Y$68:Y$494,"NA")</f>
        <v>103.30953475649505</v>
      </c>
      <c r="W33" s="136">
        <f>_xlfn.XLOOKUP($D33,'Maximum Demand Forecast'!$T$68:$T$494,'Maximum Demand Forecast'!Z$68:Z$494,"NA")</f>
        <v>103.24394454551877</v>
      </c>
      <c r="X33" s="136">
        <f>_xlfn.XLOOKUP($D33,'Maximum Demand Forecast'!$T$68:$T$494,'Maximum Demand Forecast'!AA$68:AA$494,"NA")</f>
        <v>103.39622451139215</v>
      </c>
      <c r="Y33" s="136">
        <f>_xlfn.XLOOKUP($D33,'Maximum Demand Forecast'!$T$68:$T$494,'Maximum Demand Forecast'!AB$68:AB$494,"NA")</f>
        <v>103.8583593640482</v>
      </c>
      <c r="Z33" s="136">
        <f>_xlfn.XLOOKUP($D33,'Maximum Demand Forecast'!$T$68:$T$494,'Maximum Demand Forecast'!AC$68:AC$494,"NA")</f>
        <v>105.23400822687691</v>
      </c>
      <c r="AA33" s="136">
        <f>_xlfn.XLOOKUP($D33,'Maximum Demand Forecast'!$T$68:$T$494,'Maximum Demand Forecast'!AD$68:AD$494,"NA")</f>
        <v>109.57901072243392</v>
      </c>
      <c r="AB33" s="136">
        <f>_xlfn.XLOOKUP($D33,'Maximum Demand Forecast'!$T$68:$T$494,'Maximum Demand Forecast'!AE$68:AE$494,"NA")</f>
        <v>113.12719887266152</v>
      </c>
      <c r="AC33" s="136">
        <f>_xlfn.XLOOKUP($D33,'Maximum Demand Forecast'!$T$68:$T$494,'Maximum Demand Forecast'!AF$68:AF$494,"NA")</f>
        <v>115.48698757083608</v>
      </c>
      <c r="AD33" s="137"/>
      <c r="AE33" s="138">
        <v>381.82182832000001</v>
      </c>
      <c r="AF33" s="138">
        <v>455.3289796272</v>
      </c>
      <c r="AG33" s="138">
        <v>518.99764926638397</v>
      </c>
      <c r="AH33" s="138">
        <v>569.57430921615196</v>
      </c>
      <c r="AI33" s="138">
        <v>638.22255284428002</v>
      </c>
      <c r="AJ33" s="138">
        <v>805.66581377453304</v>
      </c>
      <c r="AK33" s="138">
        <v>977.63941668525899</v>
      </c>
      <c r="AL33" s="138">
        <v>1137.1017065927799</v>
      </c>
      <c r="AM33" s="138">
        <v>1279.86034269948</v>
      </c>
      <c r="AN33" s="138">
        <v>1405.88593443227</v>
      </c>
      <c r="AO33" s="138">
        <v>1527.94826064987</v>
      </c>
      <c r="AP33" s="138">
        <v>1643.0381374583501</v>
      </c>
      <c r="AQ33" s="137"/>
      <c r="AR33" s="138" t="s">
        <v>73</v>
      </c>
      <c r="AS33" s="138">
        <v>2.3290000000000002</v>
      </c>
      <c r="AT33" s="138">
        <v>0</v>
      </c>
      <c r="AU33" s="3"/>
      <c r="AV33" s="3"/>
      <c r="AW33" s="3"/>
      <c r="AX33" s="3"/>
    </row>
    <row r="34" spans="2:50" x14ac:dyDescent="0.25">
      <c r="B34" s="7" t="s">
        <v>85</v>
      </c>
      <c r="C34" s="7"/>
      <c r="D34" s="48">
        <v>91012</v>
      </c>
      <c r="E34" s="136">
        <f>_xlfn.XLOOKUP($D34,'Maximum Demand Forecast'!$D$68:$D$494,'Maximum Demand Forecast'!E$68:E$494,"NA")</f>
        <v>97.666664119999993</v>
      </c>
      <c r="F34" s="136">
        <f>_xlfn.XLOOKUP($D34,'Maximum Demand Forecast'!$D$68:$D$494,'Maximum Demand Forecast'!F$68:F$494,"NA")</f>
        <v>82.144444269999994</v>
      </c>
      <c r="G34" s="136">
        <f>_xlfn.XLOOKUP($D34,'Maximum Demand Forecast'!$D$68:$D$494,'Maximum Demand Forecast'!G$68:G$494,"NA")</f>
        <v>84.469810390009627</v>
      </c>
      <c r="H34" s="136">
        <f>_xlfn.XLOOKUP($D34,'Maximum Demand Forecast'!$D$68:$D$494,'Maximum Demand Forecast'!H$68:H$494,"NA")</f>
        <v>84.210183406467749</v>
      </c>
      <c r="I34" s="136">
        <f>_xlfn.XLOOKUP($D34,'Maximum Demand Forecast'!$D$68:$D$494,'Maximum Demand Forecast'!I$68:I$494,"NA")</f>
        <v>82.791750570118836</v>
      </c>
      <c r="J34" s="136">
        <f>_xlfn.XLOOKUP($D34,'Maximum Demand Forecast'!$D$68:$D$494,'Maximum Demand Forecast'!J$68:J$494,"NA")</f>
        <v>81.785397768345774</v>
      </c>
      <c r="K34" s="136">
        <f>_xlfn.XLOOKUP($D34,'Maximum Demand Forecast'!$D$68:$D$494,'Maximum Demand Forecast'!K$68:K$494,"NA")</f>
        <v>81.840069053418148</v>
      </c>
      <c r="L34" s="136">
        <f>_xlfn.XLOOKUP($D34,'Maximum Demand Forecast'!$D$68:$D$494,'Maximum Demand Forecast'!L$68:L$494,"NA")</f>
        <v>81.681739781588462</v>
      </c>
      <c r="M34" s="136">
        <f>_xlfn.XLOOKUP($D34,'Maximum Demand Forecast'!$D$68:$D$494,'Maximum Demand Forecast'!M$68:M$494,"NA")</f>
        <v>83.541970101245411</v>
      </c>
      <c r="N34" s="136">
        <f>_xlfn.XLOOKUP($D34,'Maximum Demand Forecast'!$D$68:$D$494,'Maximum Demand Forecast'!N$68:N$494,"NA")</f>
        <v>88.575376565766092</v>
      </c>
      <c r="O34" s="136">
        <f>_xlfn.XLOOKUP($D34,'Maximum Demand Forecast'!$D$68:$D$494,'Maximum Demand Forecast'!O$68:O$494,"NA")</f>
        <v>93.038598717587433</v>
      </c>
      <c r="P34" s="136">
        <f>_xlfn.XLOOKUP($D34,'Maximum Demand Forecast'!$D$68:$D$494,'Maximum Demand Forecast'!P$68:P$494,"NA")</f>
        <v>95.443960775893984</v>
      </c>
      <c r="Q34" s="137"/>
      <c r="R34" s="136">
        <f>_xlfn.XLOOKUP($D34,'Maximum Demand Forecast'!$T$68:$T$494,'Maximum Demand Forecast'!U$68:U$494,"NA")</f>
        <v>69.002159544410901</v>
      </c>
      <c r="S34" s="136">
        <f>_xlfn.XLOOKUP($D34,'Maximum Demand Forecast'!$T$68:$T$494,'Maximum Demand Forecast'!V$68:V$494,"NA")</f>
        <v>74.702798533356997</v>
      </c>
      <c r="T34" s="136">
        <f>_xlfn.XLOOKUP($D34,'Maximum Demand Forecast'!$T$68:$T$494,'Maximum Demand Forecast'!W$68:W$494,"NA")</f>
        <v>72.125938362916884</v>
      </c>
      <c r="U34" s="136">
        <f>_xlfn.XLOOKUP($D34,'Maximum Demand Forecast'!$T$68:$T$494,'Maximum Demand Forecast'!X$68:X$494,"NA")</f>
        <v>72.704157981496195</v>
      </c>
      <c r="V34" s="136">
        <f>_xlfn.XLOOKUP($D34,'Maximum Demand Forecast'!$T$68:$T$494,'Maximum Demand Forecast'!Y$68:Y$494,"NA")</f>
        <v>71.51918307890594</v>
      </c>
      <c r="W34" s="136">
        <f>_xlfn.XLOOKUP($D34,'Maximum Demand Forecast'!$T$68:$T$494,'Maximum Demand Forecast'!Z$68:Z$494,"NA")</f>
        <v>71.473776250600565</v>
      </c>
      <c r="X34" s="136">
        <f>_xlfn.XLOOKUP($D34,'Maximum Demand Forecast'!$T$68:$T$494,'Maximum Demand Forecast'!AA$68:AA$494,"NA")</f>
        <v>71.579196711395582</v>
      </c>
      <c r="Y34" s="136">
        <f>_xlfn.XLOOKUP($D34,'Maximum Demand Forecast'!$T$68:$T$494,'Maximum Demand Forecast'!AB$68:AB$494,"NA")</f>
        <v>71.89912368824389</v>
      </c>
      <c r="Z34" s="136">
        <f>_xlfn.XLOOKUP($D34,'Maximum Demand Forecast'!$T$68:$T$494,'Maximum Demand Forecast'!AC$68:AC$494,"NA")</f>
        <v>72.851458660082002</v>
      </c>
      <c r="AA34" s="136">
        <f>_xlfn.XLOOKUP($D34,'Maximum Demand Forecast'!$T$68:$T$494,'Maximum Demand Forecast'!AD$68:AD$494,"NA")</f>
        <v>75.85941944211919</v>
      </c>
      <c r="AB34" s="136">
        <f>_xlfn.XLOOKUP($D34,'Maximum Demand Forecast'!$T$68:$T$494,'Maximum Demand Forecast'!AE$68:AE$494,"NA")</f>
        <v>78.315761139065785</v>
      </c>
      <c r="AC34" s="136">
        <f>_xlfn.XLOOKUP($D34,'Maximum Demand Forecast'!$T$68:$T$494,'Maximum Demand Forecast'!AF$68:AF$494,"NA")</f>
        <v>79.949396992039837</v>
      </c>
      <c r="AD34" s="137"/>
      <c r="AE34" s="138">
        <v>147.19059999999999</v>
      </c>
      <c r="AF34" s="138">
        <v>147.19059999999999</v>
      </c>
      <c r="AG34" s="138">
        <v>155.8426</v>
      </c>
      <c r="AH34" s="138">
        <v>203.67493658182201</v>
      </c>
      <c r="AI34" s="138">
        <v>261.136694371651</v>
      </c>
      <c r="AJ34" s="138">
        <v>402.926068922345</v>
      </c>
      <c r="AK34" s="138">
        <v>550.53248217222597</v>
      </c>
      <c r="AL34" s="138">
        <v>689.15647133751997</v>
      </c>
      <c r="AM34" s="138">
        <v>814.552406973448</v>
      </c>
      <c r="AN34" s="138">
        <v>926.11953822979899</v>
      </c>
      <c r="AO34" s="138">
        <v>1034.9899636201601</v>
      </c>
      <c r="AP34" s="138">
        <v>1138.59394444195</v>
      </c>
      <c r="AQ34" s="137"/>
      <c r="AR34" s="138" t="s">
        <v>55</v>
      </c>
      <c r="AS34" s="138">
        <v>21.623999999999999</v>
      </c>
      <c r="AT34" s="138">
        <v>4.2000000000000003E-2</v>
      </c>
      <c r="AU34" s="3"/>
      <c r="AV34" s="3"/>
      <c r="AW34" s="3"/>
      <c r="AX34" s="3"/>
    </row>
    <row r="35" spans="2:50" x14ac:dyDescent="0.25">
      <c r="B35" s="7" t="s">
        <v>3</v>
      </c>
      <c r="C35" s="7"/>
      <c r="D35" s="48">
        <v>20534</v>
      </c>
      <c r="E35" s="136">
        <f>_xlfn.XLOOKUP($D35,'Maximum Demand Forecast'!$D$68:$D$494,'Maximum Demand Forecast'!E$68:E$494,"NA")</f>
        <v>37.930911075555599</v>
      </c>
      <c r="F35" s="136">
        <f>_xlfn.XLOOKUP($D35,'Maximum Demand Forecast'!$D$68:$D$494,'Maximum Demand Forecast'!F$68:F$494,"NA")</f>
        <v>30.008417130000002</v>
      </c>
      <c r="G35" s="136">
        <f>_xlfn.XLOOKUP($D35,'Maximum Demand Forecast'!$D$68:$D$494,'Maximum Demand Forecast'!G$68:G$494,"NA")</f>
        <v>30.857903143684108</v>
      </c>
      <c r="H35" s="136">
        <f>_xlfn.XLOOKUP($D35,'Maximum Demand Forecast'!$D$68:$D$494,'Maximum Demand Forecast'!H$68:H$494,"NA")</f>
        <v>30.763058082772627</v>
      </c>
      <c r="I35" s="136">
        <f>_xlfn.XLOOKUP($D35,'Maximum Demand Forecast'!$D$68:$D$494,'Maximum Demand Forecast'!I$68:I$494,"NA")</f>
        <v>30.24488640844562</v>
      </c>
      <c r="J35" s="136">
        <f>_xlfn.XLOOKUP($D35,'Maximum Demand Forecast'!$D$68:$D$494,'Maximum Demand Forecast'!J$68:J$494,"NA")</f>
        <v>29.877252846323156</v>
      </c>
      <c r="K35" s="136">
        <f>_xlfn.XLOOKUP($D35,'Maximum Demand Forecast'!$D$68:$D$494,'Maximum Demand Forecast'!K$68:K$494,"NA")</f>
        <v>29.897224966678522</v>
      </c>
      <c r="L35" s="136">
        <f>_xlfn.XLOOKUP($D35,'Maximum Demand Forecast'!$D$68:$D$494,'Maximum Demand Forecast'!L$68:L$494,"NA")</f>
        <v>29.839385256699625</v>
      </c>
      <c r="M35" s="136">
        <f>_xlfn.XLOOKUP($D35,'Maximum Demand Forecast'!$D$68:$D$494,'Maximum Demand Forecast'!M$68:M$494,"NA")</f>
        <v>30.518951207704859</v>
      </c>
      <c r="N35" s="136">
        <f>_xlfn.XLOOKUP($D35,'Maximum Demand Forecast'!$D$68:$D$494,'Maximum Demand Forecast'!N$68:N$494,"NA")</f>
        <v>32.357719028395294</v>
      </c>
      <c r="O35" s="136">
        <f>_xlfn.XLOOKUP($D35,'Maximum Demand Forecast'!$D$68:$D$494,'Maximum Demand Forecast'!O$68:O$494,"NA")</f>
        <v>33.988191219983612</v>
      </c>
      <c r="P35" s="136">
        <f>_xlfn.XLOOKUP($D35,'Maximum Demand Forecast'!$D$68:$D$494,'Maximum Demand Forecast'!P$68:P$494,"NA")</f>
        <v>34.866900774059928</v>
      </c>
      <c r="Q35" s="137"/>
      <c r="R35" s="136">
        <f>_xlfn.XLOOKUP($D35,'Maximum Demand Forecast'!$T$68:$T$494,'Maximum Demand Forecast'!U$68:U$494,"NA")</f>
        <v>67.943807657800804</v>
      </c>
      <c r="S35" s="136">
        <f>_xlfn.XLOOKUP($D35,'Maximum Demand Forecast'!$T$68:$T$494,'Maximum Demand Forecast'!V$68:V$494,"NA")</f>
        <v>59.0865244546696</v>
      </c>
      <c r="T35" s="136">
        <f>_xlfn.XLOOKUP($D35,'Maximum Demand Forecast'!$T$68:$T$494,'Maximum Demand Forecast'!W$68:W$494,"NA")</f>
        <v>57.048344969211819</v>
      </c>
      <c r="U35" s="136">
        <f>_xlfn.XLOOKUP($D35,'Maximum Demand Forecast'!$T$68:$T$494,'Maximum Demand Forecast'!X$68:X$494,"NA")</f>
        <v>57.505690454309018</v>
      </c>
      <c r="V35" s="136">
        <f>_xlfn.XLOOKUP($D35,'Maximum Demand Forecast'!$T$68:$T$494,'Maximum Demand Forecast'!Y$68:Y$494,"NA")</f>
        <v>56.568429067390497</v>
      </c>
      <c r="W35" s="136">
        <f>_xlfn.XLOOKUP($D35,'Maximum Demand Forecast'!$T$68:$T$494,'Maximum Demand Forecast'!Z$68:Z$494,"NA")</f>
        <v>56.532514326259665</v>
      </c>
      <c r="X35" s="136">
        <f>_xlfn.XLOOKUP($D35,'Maximum Demand Forecast'!$T$68:$T$494,'Maximum Demand Forecast'!AA$68:AA$494,"NA")</f>
        <v>56.615897127936165</v>
      </c>
      <c r="Y35" s="136">
        <f>_xlfn.XLOOKUP($D35,'Maximum Demand Forecast'!$T$68:$T$494,'Maximum Demand Forecast'!AB$68:AB$494,"NA")</f>
        <v>56.868944851882084</v>
      </c>
      <c r="Z35" s="136">
        <f>_xlfn.XLOOKUP($D35,'Maximum Demand Forecast'!$T$68:$T$494,'Maximum Demand Forecast'!AC$68:AC$494,"NA")</f>
        <v>57.622198608197834</v>
      </c>
      <c r="AA35" s="136">
        <f>_xlfn.XLOOKUP($D35,'Maximum Demand Forecast'!$T$68:$T$494,'Maximum Demand Forecast'!AD$68:AD$494,"NA")</f>
        <v>60.001359118860172</v>
      </c>
      <c r="AB35" s="136">
        <f>_xlfn.XLOOKUP($D35,'Maximum Demand Forecast'!$T$68:$T$494,'Maximum Demand Forecast'!AE$68:AE$494,"NA")</f>
        <v>61.944213959577446</v>
      </c>
      <c r="AC35" s="136">
        <f>_xlfn.XLOOKUP($D35,'Maximum Demand Forecast'!$T$68:$T$494,'Maximum Demand Forecast'!AF$68:AF$494,"NA")</f>
        <v>63.236345802987223</v>
      </c>
      <c r="AD35" s="137"/>
      <c r="AE35" s="138">
        <v>56.543999999999997</v>
      </c>
      <c r="AF35" s="138">
        <v>66.80498</v>
      </c>
      <c r="AG35" s="138">
        <v>80.660494400000005</v>
      </c>
      <c r="AH35" s="138">
        <v>95.587023445725606</v>
      </c>
      <c r="AI35" s="138">
        <v>112.76606959508101</v>
      </c>
      <c r="AJ35" s="138">
        <v>154.204698793164</v>
      </c>
      <c r="AK35" s="138">
        <v>196.10796163899499</v>
      </c>
      <c r="AL35" s="138">
        <v>234.23364292829501</v>
      </c>
      <c r="AM35" s="138">
        <v>267.703687057004</v>
      </c>
      <c r="AN35" s="138">
        <v>296.823926006985</v>
      </c>
      <c r="AO35" s="138">
        <v>325.02407704147299</v>
      </c>
      <c r="AP35" s="138">
        <v>352.943341349467</v>
      </c>
      <c r="AQ35" s="137"/>
      <c r="AR35" s="138" t="s">
        <v>6</v>
      </c>
      <c r="AS35" s="138">
        <v>0</v>
      </c>
      <c r="AT35" s="138">
        <v>0</v>
      </c>
      <c r="AU35" s="3"/>
      <c r="AV35" s="3"/>
      <c r="AW35" s="3"/>
      <c r="AX35" s="3"/>
    </row>
    <row r="36" spans="2:50" x14ac:dyDescent="0.25">
      <c r="B36" s="7" t="s">
        <v>3</v>
      </c>
      <c r="C36" s="7"/>
      <c r="D36" s="48">
        <v>20535</v>
      </c>
      <c r="E36" s="136">
        <f>_xlfn.XLOOKUP($D36,'Maximum Demand Forecast'!$D$68:$D$494,'Maximum Demand Forecast'!E$68:E$494,"NA")</f>
        <v>85.556819993331501</v>
      </c>
      <c r="F36" s="136">
        <f>_xlfn.XLOOKUP($D36,'Maximum Demand Forecast'!$D$68:$D$494,'Maximum Demand Forecast'!F$68:F$494,"NA")</f>
        <v>69.338140240000001</v>
      </c>
      <c r="G36" s="136">
        <f>_xlfn.XLOOKUP($D36,'Maximum Demand Forecast'!$D$68:$D$494,'Maximum Demand Forecast'!G$68:G$494,"NA")</f>
        <v>71.300982201759524</v>
      </c>
      <c r="H36" s="136">
        <f>_xlfn.XLOOKUP($D36,'Maximum Demand Forecast'!$D$68:$D$494,'Maximum Demand Forecast'!H$68:H$494,"NA")</f>
        <v>71.081831018074553</v>
      </c>
      <c r="I36" s="136">
        <f>_xlfn.XLOOKUP($D36,'Maximum Demand Forecast'!$D$68:$D$494,'Maximum Demand Forecast'!I$68:I$494,"NA")</f>
        <v>69.884531604805517</v>
      </c>
      <c r="J36" s="136">
        <f>_xlfn.XLOOKUP($D36,'Maximum Demand Forecast'!$D$68:$D$494,'Maximum Demand Forecast'!J$68:J$494,"NA")</f>
        <v>69.035069023125573</v>
      </c>
      <c r="K36" s="136">
        <f>_xlfn.XLOOKUP($D36,'Maximum Demand Forecast'!$D$68:$D$494,'Maximum Demand Forecast'!K$68:K$494,"NA")</f>
        <v>69.081217064726417</v>
      </c>
      <c r="L36" s="136">
        <f>_xlfn.XLOOKUP($D36,'Maximum Demand Forecast'!$D$68:$D$494,'Maximum Demand Forecast'!L$68:L$494,"NA")</f>
        <v>68.947571297787647</v>
      </c>
      <c r="M36" s="136">
        <f>_xlfn.XLOOKUP($D36,'Maximum Demand Forecast'!$D$68:$D$494,'Maximum Demand Forecast'!M$68:M$494,"NA")</f>
        <v>70.517792046486292</v>
      </c>
      <c r="N36" s="136">
        <f>_xlfn.XLOOKUP($D36,'Maximum Demand Forecast'!$D$68:$D$494,'Maximum Demand Forecast'!N$68:N$494,"NA")</f>
        <v>74.766491352001196</v>
      </c>
      <c r="O36" s="136">
        <f>_xlfn.XLOOKUP($D36,'Maximum Demand Forecast'!$D$68:$D$494,'Maximum Demand Forecast'!O$68:O$494,"NA")</f>
        <v>78.533897976216267</v>
      </c>
      <c r="P36" s="136">
        <f>_xlfn.XLOOKUP($D36,'Maximum Demand Forecast'!$D$68:$D$494,'Maximum Demand Forecast'!P$68:P$494,"NA")</f>
        <v>80.564264523935975</v>
      </c>
      <c r="Q36" s="137"/>
      <c r="R36" s="136">
        <f>_xlfn.XLOOKUP($D36,'Maximum Demand Forecast'!$T$68:$T$494,'Maximum Demand Forecast'!U$68:U$494,"NA")</f>
        <v>314.44472719986902</v>
      </c>
      <c r="S36" s="136">
        <f>_xlfn.XLOOKUP($D36,'Maximum Demand Forecast'!$T$68:$T$494,'Maximum Demand Forecast'!V$68:V$494,"NA")</f>
        <v>157.43427235385201</v>
      </c>
      <c r="T36" s="136">
        <f>_xlfn.XLOOKUP($D36,'Maximum Demand Forecast'!$T$68:$T$494,'Maximum Demand Forecast'!W$68:W$494,"NA")</f>
        <v>152.00360424160303</v>
      </c>
      <c r="U36" s="136">
        <f>_xlfn.XLOOKUP($D36,'Maximum Demand Forecast'!$T$68:$T$494,'Maximum Demand Forecast'!X$68:X$494,"NA")</f>
        <v>153.22218757046062</v>
      </c>
      <c r="V36" s="136">
        <f>_xlfn.XLOOKUP($D36,'Maximum Demand Forecast'!$T$68:$T$494,'Maximum Demand Forecast'!Y$68:Y$494,"NA")</f>
        <v>150.72488271429017</v>
      </c>
      <c r="W36" s="136">
        <f>_xlfn.XLOOKUP($D36,'Maximum Demand Forecast'!$T$68:$T$494,'Maximum Demand Forecast'!Z$68:Z$494,"NA")</f>
        <v>150.62918896366099</v>
      </c>
      <c r="X36" s="136">
        <f>_xlfn.XLOOKUP($D36,'Maximum Demand Forecast'!$T$68:$T$494,'Maximum Demand Forecast'!AA$68:AA$494,"NA")</f>
        <v>150.85135993800623</v>
      </c>
      <c r="Y36" s="136">
        <f>_xlfn.XLOOKUP($D36,'Maximum Demand Forecast'!$T$68:$T$494,'Maximum Demand Forecast'!AB$68:AB$494,"NA")</f>
        <v>151.52559800934154</v>
      </c>
      <c r="Z36" s="136">
        <f>_xlfn.XLOOKUP($D36,'Maximum Demand Forecast'!$T$68:$T$494,'Maximum Demand Forecast'!AC$68:AC$494,"NA")</f>
        <v>153.53262005231775</v>
      </c>
      <c r="AA36" s="136">
        <f>_xlfn.XLOOKUP($D36,'Maximum Demand Forecast'!$T$68:$T$494,'Maximum Demand Forecast'!AD$68:AD$494,"NA")</f>
        <v>159.8718218799105</v>
      </c>
      <c r="AB36" s="136">
        <f>_xlfn.XLOOKUP($D36,'Maximum Demand Forecast'!$T$68:$T$494,'Maximum Demand Forecast'!AE$68:AE$494,"NA")</f>
        <v>165.04850033511636</v>
      </c>
      <c r="AC36" s="136">
        <f>_xlfn.XLOOKUP($D36,'Maximum Demand Forecast'!$T$68:$T$494,'Maximum Demand Forecast'!AF$68:AF$494,"NA")</f>
        <v>168.49134687973799</v>
      </c>
      <c r="AD36" s="137"/>
      <c r="AE36" s="138">
        <v>282.22516826118402</v>
      </c>
      <c r="AF36" s="138">
        <v>330.258086869019</v>
      </c>
      <c r="AG36" s="138">
        <v>371.85960732516799</v>
      </c>
      <c r="AH36" s="138">
        <v>434.12969898322302</v>
      </c>
      <c r="AI36" s="138">
        <v>490.66444543361899</v>
      </c>
      <c r="AJ36" s="138">
        <v>626.37707085879299</v>
      </c>
      <c r="AK36" s="138">
        <v>762.56146099123305</v>
      </c>
      <c r="AL36" s="138">
        <v>884.93497783448697</v>
      </c>
      <c r="AM36" s="138">
        <v>990.19046532361097</v>
      </c>
      <c r="AN36" s="138">
        <v>1078.7472510858399</v>
      </c>
      <c r="AO36" s="138">
        <v>1159.99381797111</v>
      </c>
      <c r="AP36" s="138">
        <v>1233.9343428264799</v>
      </c>
      <c r="AQ36" s="137"/>
      <c r="AR36" s="138" t="s">
        <v>9</v>
      </c>
      <c r="AS36" s="138">
        <v>20.966000000000001</v>
      </c>
      <c r="AT36" s="138">
        <v>1.2E-2</v>
      </c>
      <c r="AU36" s="3"/>
      <c r="AV36" s="3"/>
      <c r="AW36" s="3"/>
      <c r="AX36" s="3"/>
    </row>
    <row r="37" spans="2:50" x14ac:dyDescent="0.25">
      <c r="B37" s="7" t="s">
        <v>3</v>
      </c>
      <c r="C37" s="7"/>
      <c r="D37" s="48">
        <v>20536</v>
      </c>
      <c r="E37" s="136">
        <f>_xlfn.XLOOKUP($D37,'Maximum Demand Forecast'!$D$68:$D$494,'Maximum Demand Forecast'!E$68:E$494,"NA")</f>
        <v>89.5252939065155</v>
      </c>
      <c r="F37" s="136">
        <f>_xlfn.XLOOKUP($D37,'Maximum Demand Forecast'!$D$68:$D$494,'Maximum Demand Forecast'!F$68:F$494,"NA")</f>
        <v>71.915834669999995</v>
      </c>
      <c r="G37" s="136">
        <f>_xlfn.XLOOKUP($D37,'Maximum Demand Forecast'!$D$68:$D$494,'Maximum Demand Forecast'!G$68:G$494,"NA")</f>
        <v>73.951646670677277</v>
      </c>
      <c r="H37" s="136">
        <f>_xlfn.XLOOKUP($D37,'Maximum Demand Forecast'!$D$68:$D$494,'Maximum Demand Forecast'!H$68:H$494,"NA")</f>
        <v>73.724348386658249</v>
      </c>
      <c r="I37" s="136">
        <f>_xlfn.XLOOKUP($D37,'Maximum Demand Forecast'!$D$68:$D$494,'Maximum Demand Forecast'!I$68:I$494,"NA")</f>
        <v>72.482538520441608</v>
      </c>
      <c r="J37" s="136">
        <f>_xlfn.XLOOKUP($D37,'Maximum Demand Forecast'!$D$68:$D$494,'Maximum Demand Forecast'!J$68:J$494,"NA")</f>
        <v>71.601496566172358</v>
      </c>
      <c r="K37" s="136">
        <f>_xlfn.XLOOKUP($D37,'Maximum Demand Forecast'!$D$68:$D$494,'Maximum Demand Forecast'!K$68:K$494,"NA")</f>
        <v>71.649360193875992</v>
      </c>
      <c r="L37" s="136">
        <f>_xlfn.XLOOKUP($D37,'Maximum Demand Forecast'!$D$68:$D$494,'Maximum Demand Forecast'!L$68:L$494,"NA")</f>
        <v>71.510746050977914</v>
      </c>
      <c r="M37" s="136">
        <f>_xlfn.XLOOKUP($D37,'Maximum Demand Forecast'!$D$68:$D$494,'Maximum Demand Forecast'!M$68:M$494,"NA")</f>
        <v>73.13934086716354</v>
      </c>
      <c r="N37" s="136">
        <f>_xlfn.XLOOKUP($D37,'Maximum Demand Forecast'!$D$68:$D$494,'Maximum Demand Forecast'!N$68:N$494,"NA")</f>
        <v>77.545988575918898</v>
      </c>
      <c r="O37" s="136">
        <f>_xlfn.XLOOKUP($D37,'Maximum Demand Forecast'!$D$68:$D$494,'Maximum Demand Forecast'!O$68:O$494,"NA")</f>
        <v>81.453451207364196</v>
      </c>
      <c r="P37" s="136">
        <f>_xlfn.XLOOKUP($D37,'Maximum Demand Forecast'!$D$68:$D$494,'Maximum Demand Forecast'!P$68:P$494,"NA")</f>
        <v>83.559298068267978</v>
      </c>
      <c r="Q37" s="137"/>
      <c r="R37" s="136">
        <f>_xlfn.XLOOKUP($D37,'Maximum Demand Forecast'!$T$68:$T$494,'Maximum Demand Forecast'!U$68:U$494,"NA")</f>
        <v>165.820119520839</v>
      </c>
      <c r="S37" s="136">
        <f>_xlfn.XLOOKUP($D37,'Maximum Demand Forecast'!$T$68:$T$494,'Maximum Demand Forecast'!V$68:V$494,"NA")</f>
        <v>151.99144399548501</v>
      </c>
      <c r="T37" s="136">
        <f>_xlfn.XLOOKUP($D37,'Maximum Demand Forecast'!$T$68:$T$494,'Maximum Demand Forecast'!W$68:W$494,"NA")</f>
        <v>146.74852531011933</v>
      </c>
      <c r="U37" s="136">
        <f>_xlfn.XLOOKUP($D37,'Maximum Demand Forecast'!$T$68:$T$494,'Maximum Demand Forecast'!X$68:X$494,"NA")</f>
        <v>147.92497969335301</v>
      </c>
      <c r="V37" s="136">
        <f>_xlfn.XLOOKUP($D37,'Maximum Demand Forecast'!$T$68:$T$494,'Maximum Demand Forecast'!Y$68:Y$494,"NA")</f>
        <v>145.51401183031265</v>
      </c>
      <c r="W37" s="136">
        <f>_xlfn.XLOOKUP($D37,'Maximum Demand Forecast'!$T$68:$T$494,'Maximum Demand Forecast'!Z$68:Z$494,"NA")</f>
        <v>145.42162641053071</v>
      </c>
      <c r="X37" s="136">
        <f>_xlfn.XLOOKUP($D37,'Maximum Demand Forecast'!$T$68:$T$494,'Maximum Demand Forecast'!AA$68:AA$494,"NA")</f>
        <v>145.63611647485874</v>
      </c>
      <c r="Y37" s="136">
        <f>_xlfn.XLOOKUP($D37,'Maximum Demand Forecast'!$T$68:$T$494,'Maximum Demand Forecast'!AB$68:AB$494,"NA")</f>
        <v>146.28704474179068</v>
      </c>
      <c r="Z37" s="136">
        <f>_xlfn.XLOOKUP($D37,'Maximum Demand Forecast'!$T$68:$T$494,'Maximum Demand Forecast'!AC$68:AC$494,"NA")</f>
        <v>148.22467988235962</v>
      </c>
      <c r="AA37" s="136">
        <f>_xlfn.XLOOKUP($D37,'Maximum Demand Forecast'!$T$68:$T$494,'Maximum Demand Forecast'!AD$68:AD$494,"NA")</f>
        <v>154.34472239374526</v>
      </c>
      <c r="AB37" s="136">
        <f>_xlfn.XLOOKUP($D37,'Maximum Demand Forecast'!$T$68:$T$494,'Maximum Demand Forecast'!AE$68:AE$494,"NA")</f>
        <v>159.34243236974467</v>
      </c>
      <c r="AC37" s="136">
        <f>_xlfn.XLOOKUP($D37,'Maximum Demand Forecast'!$T$68:$T$494,'Maximum Demand Forecast'!AF$68:AF$494,"NA")</f>
        <v>162.66625258975222</v>
      </c>
      <c r="AD37" s="137"/>
      <c r="AE37" s="138">
        <v>320.69561397299998</v>
      </c>
      <c r="AF37" s="138">
        <v>375.9191594902</v>
      </c>
      <c r="AG37" s="138">
        <v>443.64000575513199</v>
      </c>
      <c r="AH37" s="138">
        <v>494.069840265457</v>
      </c>
      <c r="AI37" s="138">
        <v>546.64226291411796</v>
      </c>
      <c r="AJ37" s="138">
        <v>673.11914937604899</v>
      </c>
      <c r="AK37" s="138">
        <v>800.31435483562495</v>
      </c>
      <c r="AL37" s="138">
        <v>914.85528507994195</v>
      </c>
      <c r="AM37" s="138">
        <v>1013.57556149161</v>
      </c>
      <c r="AN37" s="138">
        <v>1096.7940363318601</v>
      </c>
      <c r="AO37" s="138">
        <v>1173.2803487646399</v>
      </c>
      <c r="AP37" s="138">
        <v>1243.0055642311199</v>
      </c>
      <c r="AQ37" s="137"/>
      <c r="AR37" s="138" t="s">
        <v>75</v>
      </c>
      <c r="AS37" s="138">
        <v>1.1950000000000001</v>
      </c>
      <c r="AT37" s="138">
        <v>1.2E-2</v>
      </c>
      <c r="AU37" s="3"/>
      <c r="AV37" s="3"/>
      <c r="AW37" s="3"/>
      <c r="AX37" s="3"/>
    </row>
    <row r="38" spans="2:50" x14ac:dyDescent="0.25">
      <c r="B38" s="7" t="s">
        <v>3</v>
      </c>
      <c r="C38" s="7"/>
      <c r="D38" s="48">
        <v>20537</v>
      </c>
      <c r="E38" s="136">
        <f>_xlfn.XLOOKUP($D38,'Maximum Demand Forecast'!$D$68:$D$494,'Maximum Demand Forecast'!E$68:E$494,"NA")</f>
        <v>72.860884857094803</v>
      </c>
      <c r="F38" s="136">
        <f>_xlfn.XLOOKUP($D38,'Maximum Demand Forecast'!$D$68:$D$494,'Maximum Demand Forecast'!F$68:F$494,"NA")</f>
        <v>56.617445109999998</v>
      </c>
      <c r="G38" s="136">
        <f>_xlfn.XLOOKUP($D38,'Maximum Demand Forecast'!$D$68:$D$494,'Maximum Demand Forecast'!G$68:G$494,"NA")</f>
        <v>58.220186352335986</v>
      </c>
      <c r="H38" s="136">
        <f>_xlfn.XLOOKUP($D38,'Maximum Demand Forecast'!$D$68:$D$494,'Maximum Demand Forecast'!H$68:H$494,"NA")</f>
        <v>58.041240391712755</v>
      </c>
      <c r="I38" s="136">
        <f>_xlfn.XLOOKUP($D38,'Maximum Demand Forecast'!$D$68:$D$494,'Maximum Demand Forecast'!I$68:I$494,"NA")</f>
        <v>57.063596146044198</v>
      </c>
      <c r="J38" s="136">
        <f>_xlfn.XLOOKUP($D38,'Maximum Demand Forecast'!$D$68:$D$494,'Maximum Demand Forecast'!J$68:J$494,"NA")</f>
        <v>56.369974988557232</v>
      </c>
      <c r="K38" s="136">
        <f>_xlfn.XLOOKUP($D38,'Maximum Demand Forecast'!$D$68:$D$494,'Maximum Demand Forecast'!K$68:K$494,"NA")</f>
        <v>56.407656763742224</v>
      </c>
      <c r="L38" s="136">
        <f>_xlfn.XLOOKUP($D38,'Maximum Demand Forecast'!$D$68:$D$494,'Maximum Demand Forecast'!L$68:L$494,"NA")</f>
        <v>56.298529494858904</v>
      </c>
      <c r="M38" s="136">
        <f>_xlfn.XLOOKUP($D38,'Maximum Demand Forecast'!$D$68:$D$494,'Maximum Demand Forecast'!M$68:M$494,"NA")</f>
        <v>57.580679358444989</v>
      </c>
      <c r="N38" s="136">
        <f>_xlfn.XLOOKUP($D38,'Maximum Demand Forecast'!$D$68:$D$494,'Maximum Demand Forecast'!N$68:N$494,"NA")</f>
        <v>61.049917196181454</v>
      </c>
      <c r="O38" s="136">
        <f>_xlfn.XLOOKUP($D38,'Maximum Demand Forecast'!$D$68:$D$494,'Maximum Demand Forecast'!O$68:O$494,"NA")</f>
        <v>64.126159752085726</v>
      </c>
      <c r="P38" s="136">
        <f>_xlfn.XLOOKUP($D38,'Maximum Demand Forecast'!$D$68:$D$494,'Maximum Demand Forecast'!P$68:P$494,"NA")</f>
        <v>65.784037597825616</v>
      </c>
      <c r="Q38" s="137"/>
      <c r="R38" s="136">
        <f>_xlfn.XLOOKUP($D38,'Maximum Demand Forecast'!$T$68:$T$494,'Maximum Demand Forecast'!U$68:U$494,"NA")</f>
        <v>126.833438218061</v>
      </c>
      <c r="S38" s="136">
        <f>_xlfn.XLOOKUP($D38,'Maximum Demand Forecast'!$T$68:$T$494,'Maximum Demand Forecast'!V$68:V$494,"NA")</f>
        <v>124.65501524792801</v>
      </c>
      <c r="T38" s="136">
        <f>_xlfn.XLOOKUP($D38,'Maximum Demand Forecast'!$T$68:$T$494,'Maximum Demand Forecast'!W$68:W$494,"NA")</f>
        <v>120.35506196445688</v>
      </c>
      <c r="U38" s="136">
        <f>_xlfn.XLOOKUP($D38,'Maximum Demand Forecast'!$T$68:$T$494,'Maximum Demand Forecast'!X$68:X$494,"NA")</f>
        <v>121.31992508586285</v>
      </c>
      <c r="V38" s="136">
        <f>_xlfn.XLOOKUP($D38,'Maximum Demand Forecast'!$T$68:$T$494,'Maximum Demand Forecast'!Y$68:Y$494,"NA")</f>
        <v>119.34258196819046</v>
      </c>
      <c r="W38" s="136">
        <f>_xlfn.XLOOKUP($D38,'Maximum Demand Forecast'!$T$68:$T$494,'Maximum Demand Forecast'!Z$68:Z$494,"NA")</f>
        <v>119.26681253269548</v>
      </c>
      <c r="X38" s="136">
        <f>_xlfn.XLOOKUP($D38,'Maximum Demand Forecast'!$T$68:$T$494,'Maximum Demand Forecast'!AA$68:AA$494,"NA")</f>
        <v>119.44272547579597</v>
      </c>
      <c r="Y38" s="136">
        <f>_xlfn.XLOOKUP($D38,'Maximum Demand Forecast'!$T$68:$T$494,'Maximum Demand Forecast'!AB$68:AB$494,"NA")</f>
        <v>119.97658100678311</v>
      </c>
      <c r="Z38" s="136">
        <f>_xlfn.XLOOKUP($D38,'Maximum Demand Forecast'!$T$68:$T$494,'Maximum Demand Forecast'!AC$68:AC$494,"NA")</f>
        <v>121.56572268241398</v>
      </c>
      <c r="AA38" s="136">
        <f>_xlfn.XLOOKUP($D38,'Maximum Demand Forecast'!$T$68:$T$494,'Maximum Demand Forecast'!AD$68:AD$494,"NA")</f>
        <v>126.5850446423883</v>
      </c>
      <c r="AB38" s="136">
        <f>_xlfn.XLOOKUP($D38,'Maximum Demand Forecast'!$T$68:$T$494,'Maximum Demand Forecast'!AE$68:AE$494,"NA")</f>
        <v>130.6838912411576</v>
      </c>
      <c r="AC38" s="136">
        <f>_xlfn.XLOOKUP($D38,'Maximum Demand Forecast'!$T$68:$T$494,'Maximum Demand Forecast'!AF$68:AF$494,"NA")</f>
        <v>133.40990560956322</v>
      </c>
      <c r="AD38" s="137"/>
      <c r="AE38" s="138">
        <v>221.34917691999999</v>
      </c>
      <c r="AF38" s="138">
        <v>248.63976424000001</v>
      </c>
      <c r="AG38" s="138">
        <v>291.66684061000001</v>
      </c>
      <c r="AH38" s="138">
        <v>330.71027198793598</v>
      </c>
      <c r="AI38" s="138">
        <v>372.38010709750802</v>
      </c>
      <c r="AJ38" s="138">
        <v>472.885061810362</v>
      </c>
      <c r="AK38" s="138">
        <v>574.23100725635004</v>
      </c>
      <c r="AL38" s="138">
        <v>665.74806792408697</v>
      </c>
      <c r="AM38" s="138">
        <v>744.85311205325399</v>
      </c>
      <c r="AN38" s="138">
        <v>811.73877435680504</v>
      </c>
      <c r="AO38" s="138">
        <v>873.41086699847597</v>
      </c>
      <c r="AP38" s="138">
        <v>929.822808469385</v>
      </c>
      <c r="AQ38" s="137"/>
      <c r="AR38" s="138" t="s">
        <v>74</v>
      </c>
      <c r="AS38" s="138">
        <v>0</v>
      </c>
      <c r="AT38" s="138">
        <v>0</v>
      </c>
      <c r="AU38" s="3"/>
      <c r="AV38" s="3"/>
      <c r="AW38" s="3"/>
      <c r="AX38" s="3"/>
    </row>
    <row r="39" spans="2:50" x14ac:dyDescent="0.25">
      <c r="B39" s="7" t="s">
        <v>3</v>
      </c>
      <c r="C39" s="7"/>
      <c r="D39" s="48">
        <v>20538</v>
      </c>
      <c r="E39" s="136">
        <f>_xlfn.XLOOKUP($D39,'Maximum Demand Forecast'!$D$68:$D$494,'Maximum Demand Forecast'!E$68:E$494,"NA")</f>
        <v>0</v>
      </c>
      <c r="F39" s="136">
        <f>_xlfn.XLOOKUP($D39,'Maximum Demand Forecast'!$D$68:$D$494,'Maximum Demand Forecast'!F$68:F$494,"NA")</f>
        <v>0</v>
      </c>
      <c r="G39" s="136">
        <f>_xlfn.XLOOKUP($D39,'Maximum Demand Forecast'!$D$68:$D$494,'Maximum Demand Forecast'!G$68:G$494,"NA")</f>
        <v>0</v>
      </c>
      <c r="H39" s="136">
        <f>_xlfn.XLOOKUP($D39,'Maximum Demand Forecast'!$D$68:$D$494,'Maximum Demand Forecast'!H$68:H$494,"NA")</f>
        <v>0</v>
      </c>
      <c r="I39" s="136">
        <f>_xlfn.XLOOKUP($D39,'Maximum Demand Forecast'!$D$68:$D$494,'Maximum Demand Forecast'!I$68:I$494,"NA")</f>
        <v>0</v>
      </c>
      <c r="J39" s="136">
        <f>_xlfn.XLOOKUP($D39,'Maximum Demand Forecast'!$D$68:$D$494,'Maximum Demand Forecast'!J$68:J$494,"NA")</f>
        <v>0</v>
      </c>
      <c r="K39" s="136">
        <f>_xlfn.XLOOKUP($D39,'Maximum Demand Forecast'!$D$68:$D$494,'Maximum Demand Forecast'!K$68:K$494,"NA")</f>
        <v>0</v>
      </c>
      <c r="L39" s="136">
        <f>_xlfn.XLOOKUP($D39,'Maximum Demand Forecast'!$D$68:$D$494,'Maximum Demand Forecast'!L$68:L$494,"NA")</f>
        <v>0</v>
      </c>
      <c r="M39" s="136">
        <f>_xlfn.XLOOKUP($D39,'Maximum Demand Forecast'!$D$68:$D$494,'Maximum Demand Forecast'!M$68:M$494,"NA")</f>
        <v>0</v>
      </c>
      <c r="N39" s="136">
        <f>_xlfn.XLOOKUP($D39,'Maximum Demand Forecast'!$D$68:$D$494,'Maximum Demand Forecast'!N$68:N$494,"NA")</f>
        <v>0</v>
      </c>
      <c r="O39" s="136">
        <f>_xlfn.XLOOKUP($D39,'Maximum Demand Forecast'!$D$68:$D$494,'Maximum Demand Forecast'!O$68:O$494,"NA")</f>
        <v>0</v>
      </c>
      <c r="P39" s="136">
        <f>_xlfn.XLOOKUP($D39,'Maximum Demand Forecast'!$D$68:$D$494,'Maximum Demand Forecast'!P$68:P$494,"NA")</f>
        <v>0</v>
      </c>
      <c r="Q39" s="137"/>
      <c r="R39" s="136">
        <f>_xlfn.XLOOKUP($D39,'Maximum Demand Forecast'!$T$68:$T$494,'Maximum Demand Forecast'!U$68:U$494,"NA")</f>
        <v>0</v>
      </c>
      <c r="S39" s="136">
        <f>_xlfn.XLOOKUP($D39,'Maximum Demand Forecast'!$T$68:$T$494,'Maximum Demand Forecast'!V$68:V$494,"NA")</f>
        <v>0</v>
      </c>
      <c r="T39" s="136">
        <f>_xlfn.XLOOKUP($D39,'Maximum Demand Forecast'!$T$68:$T$494,'Maximum Demand Forecast'!W$68:W$494,"NA")</f>
        <v>0</v>
      </c>
      <c r="U39" s="136">
        <f>_xlfn.XLOOKUP($D39,'Maximum Demand Forecast'!$T$68:$T$494,'Maximum Demand Forecast'!X$68:X$494,"NA")</f>
        <v>0</v>
      </c>
      <c r="V39" s="136">
        <f>_xlfn.XLOOKUP($D39,'Maximum Demand Forecast'!$T$68:$T$494,'Maximum Demand Forecast'!Y$68:Y$494,"NA")</f>
        <v>0</v>
      </c>
      <c r="W39" s="136">
        <f>_xlfn.XLOOKUP($D39,'Maximum Demand Forecast'!$T$68:$T$494,'Maximum Demand Forecast'!Z$68:Z$494,"NA")</f>
        <v>0</v>
      </c>
      <c r="X39" s="136">
        <f>_xlfn.XLOOKUP($D39,'Maximum Demand Forecast'!$T$68:$T$494,'Maximum Demand Forecast'!AA$68:AA$494,"NA")</f>
        <v>0</v>
      </c>
      <c r="Y39" s="136">
        <f>_xlfn.XLOOKUP($D39,'Maximum Demand Forecast'!$T$68:$T$494,'Maximum Demand Forecast'!AB$68:AB$494,"NA")</f>
        <v>0</v>
      </c>
      <c r="Z39" s="136">
        <f>_xlfn.XLOOKUP($D39,'Maximum Demand Forecast'!$T$68:$T$494,'Maximum Demand Forecast'!AC$68:AC$494,"NA")</f>
        <v>0</v>
      </c>
      <c r="AA39" s="136">
        <f>_xlfn.XLOOKUP($D39,'Maximum Demand Forecast'!$T$68:$T$494,'Maximum Demand Forecast'!AD$68:AD$494,"NA")</f>
        <v>0</v>
      </c>
      <c r="AB39" s="136">
        <f>_xlfn.XLOOKUP($D39,'Maximum Demand Forecast'!$T$68:$T$494,'Maximum Demand Forecast'!AE$68:AE$494,"NA")</f>
        <v>0</v>
      </c>
      <c r="AC39" s="136">
        <f>_xlfn.XLOOKUP($D39,'Maximum Demand Forecast'!$T$68:$T$494,'Maximum Demand Forecast'!AF$68:AF$494,"NA")</f>
        <v>0</v>
      </c>
      <c r="AD39" s="137"/>
      <c r="AE39" s="138">
        <v>0</v>
      </c>
      <c r="AF39" s="138">
        <v>0</v>
      </c>
      <c r="AG39" s="138">
        <v>0</v>
      </c>
      <c r="AH39" s="138">
        <v>0</v>
      </c>
      <c r="AI39" s="138">
        <v>0</v>
      </c>
      <c r="AJ39" s="138">
        <v>0</v>
      </c>
      <c r="AK39" s="138">
        <v>0</v>
      </c>
      <c r="AL39" s="138">
        <v>0</v>
      </c>
      <c r="AM39" s="138">
        <v>0</v>
      </c>
      <c r="AN39" s="138">
        <v>0</v>
      </c>
      <c r="AO39" s="138">
        <v>0</v>
      </c>
      <c r="AP39" s="138">
        <v>0</v>
      </c>
      <c r="AQ39" s="137"/>
      <c r="AR39" s="138" t="s">
        <v>77</v>
      </c>
      <c r="AS39" s="138">
        <v>0</v>
      </c>
      <c r="AT39" s="138">
        <v>0</v>
      </c>
      <c r="AU39" s="3"/>
      <c r="AV39" s="3"/>
      <c r="AW39" s="3"/>
      <c r="AX39" s="3"/>
    </row>
    <row r="40" spans="2:50" x14ac:dyDescent="0.25">
      <c r="B40" s="7" t="s">
        <v>3</v>
      </c>
      <c r="C40" s="7"/>
      <c r="D40" s="48">
        <v>20539</v>
      </c>
      <c r="E40" s="136">
        <f>_xlfn.XLOOKUP($D40,'Maximum Demand Forecast'!$D$68:$D$494,'Maximum Demand Forecast'!E$68:E$494,"NA")</f>
        <v>26.2925812756821</v>
      </c>
      <c r="F40" s="136">
        <f>_xlfn.XLOOKUP($D40,'Maximum Demand Forecast'!$D$68:$D$494,'Maximum Demand Forecast'!F$68:F$494,"NA")</f>
        <v>22.70166721</v>
      </c>
      <c r="G40" s="136">
        <f>_xlfn.XLOOKUP($D40,'Maximum Demand Forecast'!$D$68:$D$494,'Maximum Demand Forecast'!G$68:G$494,"NA")</f>
        <v>23.344311861954228</v>
      </c>
      <c r="H40" s="136">
        <f>_xlfn.XLOOKUP($D40,'Maximum Demand Forecast'!$D$68:$D$494,'Maximum Demand Forecast'!H$68:H$494,"NA")</f>
        <v>23.27256062629268</v>
      </c>
      <c r="I40" s="136">
        <f>_xlfn.XLOOKUP($D40,'Maximum Demand Forecast'!$D$68:$D$494,'Maximum Demand Forecast'!I$68:I$494,"NA")</f>
        <v>22.880558580424683</v>
      </c>
      <c r="J40" s="136">
        <f>_xlfn.XLOOKUP($D40,'Maximum Demand Forecast'!$D$68:$D$494,'Maximum Demand Forecast'!J$68:J$494,"NA")</f>
        <v>22.602440119648307</v>
      </c>
      <c r="K40" s="136">
        <f>_xlfn.XLOOKUP($D40,'Maximum Demand Forecast'!$D$68:$D$494,'Maximum Demand Forecast'!K$68:K$494,"NA")</f>
        <v>22.617549228130152</v>
      </c>
      <c r="L40" s="136">
        <f>_xlfn.XLOOKUP($D40,'Maximum Demand Forecast'!$D$68:$D$494,'Maximum Demand Forecast'!L$68:L$494,"NA")</f>
        <v>22.573792909968635</v>
      </c>
      <c r="M40" s="136">
        <f>_xlfn.XLOOKUP($D40,'Maximum Demand Forecast'!$D$68:$D$494,'Maximum Demand Forecast'!M$68:M$494,"NA")</f>
        <v>23.087891337757583</v>
      </c>
      <c r="N40" s="136">
        <f>_xlfn.XLOOKUP($D40,'Maximum Demand Forecast'!$D$68:$D$494,'Maximum Demand Forecast'!N$68:N$494,"NA")</f>
        <v>24.478937555255005</v>
      </c>
      <c r="O40" s="136">
        <f>_xlfn.XLOOKUP($D40,'Maximum Demand Forecast'!$D$68:$D$494,'Maximum Demand Forecast'!O$68:O$494,"NA")</f>
        <v>25.712406049386047</v>
      </c>
      <c r="P40" s="136">
        <f>_xlfn.XLOOKUP($D40,'Maximum Demand Forecast'!$D$68:$D$494,'Maximum Demand Forecast'!P$68:P$494,"NA")</f>
        <v>26.377158601460692</v>
      </c>
      <c r="Q40" s="137"/>
      <c r="R40" s="136">
        <f>_xlfn.XLOOKUP($D40,'Maximum Demand Forecast'!$T$68:$T$494,'Maximum Demand Forecast'!U$68:U$494,"NA")</f>
        <v>39.1628464991391</v>
      </c>
      <c r="S40" s="136">
        <f>_xlfn.XLOOKUP($D40,'Maximum Demand Forecast'!$T$68:$T$494,'Maximum Demand Forecast'!V$68:V$494,"NA")</f>
        <v>34.014078953331797</v>
      </c>
      <c r="T40" s="136">
        <f>_xlfn.XLOOKUP($D40,'Maximum Demand Forecast'!$T$68:$T$494,'Maximum Demand Forecast'!W$68:W$494,"NA")</f>
        <v>32.840769157582876</v>
      </c>
      <c r="U40" s="136">
        <f>_xlfn.XLOOKUP($D40,'Maximum Demand Forecast'!$T$68:$T$494,'Maximum Demand Forecast'!X$68:X$494,"NA")</f>
        <v>33.104047216033926</v>
      </c>
      <c r="V40" s="136">
        <f>_xlfn.XLOOKUP($D40,'Maximum Demand Forecast'!$T$68:$T$494,'Maximum Demand Forecast'!Y$68:Y$494,"NA")</f>
        <v>32.564498086874806</v>
      </c>
      <c r="W40" s="136">
        <f>_xlfn.XLOOKUP($D40,'Maximum Demand Forecast'!$T$68:$T$494,'Maximum Demand Forecast'!Z$68:Z$494,"NA")</f>
        <v>32.543823206236837</v>
      </c>
      <c r="X40" s="136">
        <f>_xlfn.XLOOKUP($D40,'Maximum Demand Forecast'!$T$68:$T$494,'Maximum Demand Forecast'!AA$68:AA$494,"NA")</f>
        <v>32.591823815948629</v>
      </c>
      <c r="Y40" s="136">
        <f>_xlfn.XLOOKUP($D40,'Maximum Demand Forecast'!$T$68:$T$494,'Maximum Demand Forecast'!AB$68:AB$494,"NA")</f>
        <v>32.737494683218216</v>
      </c>
      <c r="Z40" s="136">
        <f>_xlfn.XLOOKUP($D40,'Maximum Demand Forecast'!$T$68:$T$494,'Maximum Demand Forecast'!AC$68:AC$494,"NA")</f>
        <v>33.171116951166532</v>
      </c>
      <c r="AA40" s="136">
        <f>_xlfn.XLOOKUP($D40,'Maximum Demand Forecast'!$T$68:$T$494,'Maximum Demand Forecast'!AD$68:AD$494,"NA")</f>
        <v>34.540717789922965</v>
      </c>
      <c r="AB40" s="136">
        <f>_xlfn.XLOOKUP($D40,'Maximum Demand Forecast'!$T$68:$T$494,'Maximum Demand Forecast'!AE$68:AE$494,"NA")</f>
        <v>35.659152467828577</v>
      </c>
      <c r="AC40" s="136">
        <f>_xlfn.XLOOKUP($D40,'Maximum Demand Forecast'!$T$68:$T$494,'Maximum Demand Forecast'!AF$68:AF$494,"NA")</f>
        <v>36.402988307649764</v>
      </c>
      <c r="AD40" s="137"/>
      <c r="AE40" s="138">
        <v>41.924700000000001</v>
      </c>
      <c r="AF40" s="138">
        <v>48.632652</v>
      </c>
      <c r="AG40" s="138">
        <v>50.091631560000003</v>
      </c>
      <c r="AH40" s="138">
        <v>57.5950509474401</v>
      </c>
      <c r="AI40" s="138">
        <v>69.939526879656398</v>
      </c>
      <c r="AJ40" s="138">
        <v>100.37784983157501</v>
      </c>
      <c r="AK40" s="138">
        <v>131.36918411558801</v>
      </c>
      <c r="AL40" s="138">
        <v>159.28665790783</v>
      </c>
      <c r="AM40" s="138">
        <v>183.112737415651</v>
      </c>
      <c r="AN40" s="138">
        <v>202.85467724846501</v>
      </c>
      <c r="AO40" s="138">
        <v>220.615214978349</v>
      </c>
      <c r="AP40" s="138">
        <v>236.43717830722599</v>
      </c>
      <c r="AQ40" s="137"/>
      <c r="AR40" s="138" t="s">
        <v>59</v>
      </c>
      <c r="AS40" s="138">
        <v>9.8510000000000009</v>
      </c>
      <c r="AT40" s="138">
        <v>1.2E-2</v>
      </c>
      <c r="AU40" s="3"/>
      <c r="AV40" s="3"/>
      <c r="AW40" s="3"/>
      <c r="AX40" s="3"/>
    </row>
    <row r="41" spans="2:50" x14ac:dyDescent="0.25">
      <c r="B41" s="7" t="s">
        <v>3</v>
      </c>
      <c r="C41" s="7"/>
      <c r="D41" s="48">
        <v>20540</v>
      </c>
      <c r="E41" s="136">
        <f>_xlfn.XLOOKUP($D41,'Maximum Demand Forecast'!$D$68:$D$494,'Maximum Demand Forecast'!E$68:E$494,"NA")</f>
        <v>115.30744915907501</v>
      </c>
      <c r="F41" s="136">
        <f>_xlfn.XLOOKUP($D41,'Maximum Demand Forecast'!$D$68:$D$494,'Maximum Demand Forecast'!F$68:F$494,"NA")</f>
        <v>114.42944540000001</v>
      </c>
      <c r="G41" s="136">
        <f>_xlfn.XLOOKUP($D41,'Maximum Demand Forecast'!$D$68:$D$494,'Maximum Demand Forecast'!G$68:G$494,"NA")</f>
        <v>117.66874366087863</v>
      </c>
      <c r="H41" s="136">
        <f>_xlfn.XLOOKUP($D41,'Maximum Demand Forecast'!$D$68:$D$494,'Maximum Demand Forecast'!H$68:H$494,"NA")</f>
        <v>117.30707621030922</v>
      </c>
      <c r="I41" s="136">
        <f>_xlfn.XLOOKUP($D41,'Maximum Demand Forecast'!$D$68:$D$494,'Maximum Demand Forecast'!I$68:I$494,"NA")</f>
        <v>115.33116068439662</v>
      </c>
      <c r="J41" s="136">
        <f>_xlfn.XLOOKUP($D41,'Maximum Demand Forecast'!$D$68:$D$494,'Maximum Demand Forecast'!J$68:J$494,"NA")</f>
        <v>113.9292838562435</v>
      </c>
      <c r="K41" s="136">
        <f>_xlfn.XLOOKUP($D41,'Maximum Demand Forecast'!$D$68:$D$494,'Maximum Demand Forecast'!K$68:K$494,"NA")</f>
        <v>114.00544244354339</v>
      </c>
      <c r="L41" s="136">
        <f>_xlfn.XLOOKUP($D41,'Maximum Demand Forecast'!$D$68:$D$494,'Maximum Demand Forecast'!L$68:L$494,"NA")</f>
        <v>113.78488546093718</v>
      </c>
      <c r="M41" s="136">
        <f>_xlfn.XLOOKUP($D41,'Maximum Demand Forecast'!$D$68:$D$494,'Maximum Demand Forecast'!M$68:M$494,"NA")</f>
        <v>116.37623689908123</v>
      </c>
      <c r="N41" s="136">
        <f>_xlfn.XLOOKUP($D41,'Maximum Demand Forecast'!$D$68:$D$494,'Maximum Demand Forecast'!N$68:N$494,"NA")</f>
        <v>123.38790902525356</v>
      </c>
      <c r="O41" s="136">
        <f>_xlfn.XLOOKUP($D41,'Maximum Demand Forecast'!$D$68:$D$494,'Maximum Demand Forecast'!O$68:O$494,"NA")</f>
        <v>129.60529889341331</v>
      </c>
      <c r="P41" s="136">
        <f>_xlfn.XLOOKUP($D41,'Maximum Demand Forecast'!$D$68:$D$494,'Maximum Demand Forecast'!P$68:P$494,"NA")</f>
        <v>132.95603367242677</v>
      </c>
      <c r="Q41" s="137"/>
      <c r="R41" s="136">
        <f>_xlfn.XLOOKUP($D41,'Maximum Demand Forecast'!$T$68:$T$494,'Maximum Demand Forecast'!U$68:U$494,"NA")</f>
        <v>119.748559155683</v>
      </c>
      <c r="S41" s="136">
        <f>_xlfn.XLOOKUP($D41,'Maximum Demand Forecast'!$T$68:$T$494,'Maximum Demand Forecast'!V$68:V$494,"NA")</f>
        <v>125.525681800399</v>
      </c>
      <c r="T41" s="136">
        <f>_xlfn.XLOOKUP($D41,'Maximum Demand Forecast'!$T$68:$T$494,'Maximum Demand Forecast'!W$68:W$494,"NA")</f>
        <v>121.19569502414252</v>
      </c>
      <c r="U41" s="136">
        <f>_xlfn.XLOOKUP($D41,'Maximum Demand Forecast'!$T$68:$T$494,'Maximum Demand Forecast'!X$68:X$494,"NA")</f>
        <v>122.16729733727576</v>
      </c>
      <c r="V41" s="136">
        <f>_xlfn.XLOOKUP($D41,'Maximum Demand Forecast'!$T$68:$T$494,'Maximum Demand Forecast'!Y$68:Y$494,"NA")</f>
        <v>120.1761432508919</v>
      </c>
      <c r="W41" s="136">
        <f>_xlfn.XLOOKUP($D41,'Maximum Demand Forecast'!$T$68:$T$494,'Maximum Demand Forecast'!Z$68:Z$494,"NA")</f>
        <v>120.09984459550911</v>
      </c>
      <c r="X41" s="136">
        <f>_xlfn.XLOOKUP($D41,'Maximum Demand Forecast'!$T$68:$T$494,'Maximum Demand Forecast'!AA$68:AA$494,"NA")</f>
        <v>120.27698622175083</v>
      </c>
      <c r="Y41" s="136">
        <f>_xlfn.XLOOKUP($D41,'Maximum Demand Forecast'!$T$68:$T$494,'Maximum Demand Forecast'!AB$68:AB$494,"NA")</f>
        <v>120.81457052493182</v>
      </c>
      <c r="Z41" s="136">
        <f>_xlfn.XLOOKUP($D41,'Maximum Demand Forecast'!$T$68:$T$494,'Maximum Demand Forecast'!AC$68:AC$494,"NA")</f>
        <v>122.41481173395378</v>
      </c>
      <c r="AA41" s="136">
        <f>_xlfn.XLOOKUP($D41,'Maximum Demand Forecast'!$T$68:$T$494,'Maximum Demand Forecast'!AD$68:AD$494,"NA")</f>
        <v>127.46919169570958</v>
      </c>
      <c r="AB41" s="136">
        <f>_xlfn.XLOOKUP($D41,'Maximum Demand Forecast'!$T$68:$T$494,'Maximum Demand Forecast'!AE$68:AE$494,"NA")</f>
        <v>131.59666713568643</v>
      </c>
      <c r="AC41" s="136">
        <f>_xlfn.XLOOKUP($D41,'Maximum Demand Forecast'!$T$68:$T$494,'Maximum Demand Forecast'!AF$68:AF$494,"NA")</f>
        <v>134.34172164882597</v>
      </c>
      <c r="AD41" s="137"/>
      <c r="AE41" s="138">
        <v>7.05</v>
      </c>
      <c r="AF41" s="138">
        <v>7.05</v>
      </c>
      <c r="AG41" s="138">
        <v>7.05</v>
      </c>
      <c r="AH41" s="138">
        <v>12.5131426508344</v>
      </c>
      <c r="AI41" s="138">
        <v>20.905715277919601</v>
      </c>
      <c r="AJ41" s="138">
        <v>40.466798370267</v>
      </c>
      <c r="AK41" s="138">
        <v>59.623843050503297</v>
      </c>
      <c r="AL41" s="138">
        <v>76.5594360067998</v>
      </c>
      <c r="AM41" s="138">
        <v>91.0235039258353</v>
      </c>
      <c r="AN41" s="138">
        <v>103.210921257628</v>
      </c>
      <c r="AO41" s="138">
        <v>114.483113532744</v>
      </c>
      <c r="AP41" s="138">
        <v>124.86081705817401</v>
      </c>
      <c r="AQ41" s="137"/>
      <c r="AR41" s="138" t="s">
        <v>88</v>
      </c>
      <c r="AS41" s="138">
        <v>0</v>
      </c>
      <c r="AT41" s="138">
        <v>0</v>
      </c>
      <c r="AU41" s="3"/>
      <c r="AV41" s="3"/>
      <c r="AW41" s="3"/>
      <c r="AX41" s="3"/>
    </row>
    <row r="42" spans="2:50" x14ac:dyDescent="0.25">
      <c r="B42" s="7" t="s">
        <v>3</v>
      </c>
      <c r="C42" s="7"/>
      <c r="D42" s="48">
        <v>20541</v>
      </c>
      <c r="E42" s="136">
        <f>_xlfn.XLOOKUP($D42,'Maximum Demand Forecast'!$D$68:$D$494,'Maximum Demand Forecast'!E$68:E$494,"NA")</f>
        <v>142.570240452885</v>
      </c>
      <c r="F42" s="136">
        <f>_xlfn.XLOOKUP($D42,'Maximum Demand Forecast'!$D$68:$D$494,'Maximum Demand Forecast'!F$68:F$494,"NA")</f>
        <v>129.8861115</v>
      </c>
      <c r="G42" s="136">
        <f>_xlfn.XLOOKUP($D42,'Maximum Demand Forecast'!$D$68:$D$494,'Maximum Demand Forecast'!G$68:G$494,"NA")</f>
        <v>133.5629610523464</v>
      </c>
      <c r="H42" s="136">
        <f>_xlfn.XLOOKUP($D42,'Maximum Demand Forecast'!$D$68:$D$494,'Maximum Demand Forecast'!H$68:H$494,"NA")</f>
        <v>133.15244102713461</v>
      </c>
      <c r="I42" s="136">
        <f>_xlfn.XLOOKUP($D42,'Maximum Demand Forecast'!$D$68:$D$494,'Maximum Demand Forecast'!I$68:I$494,"NA")</f>
        <v>130.90962683349642</v>
      </c>
      <c r="J42" s="136">
        <f>_xlfn.XLOOKUP($D42,'Maximum Demand Forecast'!$D$68:$D$494,'Maximum Demand Forecast'!J$68:J$494,"NA")</f>
        <v>129.31839016032836</v>
      </c>
      <c r="K42" s="136">
        <f>_xlfn.XLOOKUP($D42,'Maximum Demand Forecast'!$D$68:$D$494,'Maximum Demand Forecast'!K$68:K$494,"NA")</f>
        <v>129.40483594119482</v>
      </c>
      <c r="L42" s="136">
        <f>_xlfn.XLOOKUP($D42,'Maximum Demand Forecast'!$D$68:$D$494,'Maximum Demand Forecast'!L$68:L$494,"NA")</f>
        <v>129.15448701452863</v>
      </c>
      <c r="M42" s="136">
        <f>_xlfn.XLOOKUP($D42,'Maximum Demand Forecast'!$D$68:$D$494,'Maximum Demand Forecast'!M$68:M$494,"NA")</f>
        <v>132.09586771120084</v>
      </c>
      <c r="N42" s="136">
        <f>_xlfn.XLOOKUP($D42,'Maximum Demand Forecast'!$D$68:$D$494,'Maximum Demand Forecast'!N$68:N$494,"NA")</f>
        <v>140.05464811425136</v>
      </c>
      <c r="O42" s="136">
        <f>_xlfn.XLOOKUP($D42,'Maximum Demand Forecast'!$D$68:$D$494,'Maximum Demand Forecast'!O$68:O$494,"NA")</f>
        <v>147.11185782834099</v>
      </c>
      <c r="P42" s="136">
        <f>_xlfn.XLOOKUP($D42,'Maximum Demand Forecast'!$D$68:$D$494,'Maximum Demand Forecast'!P$68:P$494,"NA")</f>
        <v>150.91519629242717</v>
      </c>
      <c r="Q42" s="137"/>
      <c r="R42" s="136">
        <f>_xlfn.XLOOKUP($D42,'Maximum Demand Forecast'!$T$68:$T$494,'Maximum Demand Forecast'!U$68:U$494,"NA")</f>
        <v>239.98047975439599</v>
      </c>
      <c r="S42" s="136">
        <f>_xlfn.XLOOKUP($D42,'Maximum Demand Forecast'!$T$68:$T$494,'Maximum Demand Forecast'!V$68:V$494,"NA")</f>
        <v>227.10479708126499</v>
      </c>
      <c r="T42" s="136">
        <f>_xlfn.XLOOKUP($D42,'Maximum Demand Forecast'!$T$68:$T$494,'Maximum Demand Forecast'!W$68:W$494,"NA")</f>
        <v>219.27085621687718</v>
      </c>
      <c r="U42" s="136">
        <f>_xlfn.XLOOKUP($D42,'Maximum Demand Forecast'!$T$68:$T$494,'Maximum Demand Forecast'!X$68:X$494,"NA")</f>
        <v>221.02870802061148</v>
      </c>
      <c r="V42" s="136">
        <f>_xlfn.XLOOKUP($D42,'Maximum Demand Forecast'!$T$68:$T$494,'Maximum Demand Forecast'!Y$68:Y$494,"NA")</f>
        <v>217.42625282371569</v>
      </c>
      <c r="W42" s="136">
        <f>_xlfn.XLOOKUP($D42,'Maximum Demand Forecast'!$T$68:$T$494,'Maximum Demand Forecast'!Z$68:Z$494,"NA")</f>
        <v>217.28821102701122</v>
      </c>
      <c r="X42" s="136">
        <f>_xlfn.XLOOKUP($D42,'Maximum Demand Forecast'!$T$68:$T$494,'Maximum Demand Forecast'!AA$68:AA$494,"NA")</f>
        <v>217.60870092601243</v>
      </c>
      <c r="Y42" s="136">
        <f>_xlfn.XLOOKUP($D42,'Maximum Demand Forecast'!$T$68:$T$494,'Maximum Demand Forecast'!AB$68:AB$494,"NA")</f>
        <v>218.58131443694424</v>
      </c>
      <c r="Z42" s="136">
        <f>_xlfn.XLOOKUP($D42,'Maximum Demand Forecast'!$T$68:$T$494,'Maximum Demand Forecast'!AC$68:AC$494,"NA")</f>
        <v>221.4765184290157</v>
      </c>
      <c r="AA42" s="136">
        <f>_xlfn.XLOOKUP($D42,'Maximum Demand Forecast'!$T$68:$T$494,'Maximum Demand Forecast'!AD$68:AD$494,"NA")</f>
        <v>230.62105299056799</v>
      </c>
      <c r="AB42" s="136">
        <f>_xlfn.XLOOKUP($D42,'Maximum Demand Forecast'!$T$68:$T$494,'Maximum Demand Forecast'!AE$68:AE$494,"NA")</f>
        <v>238.08860432197108</v>
      </c>
      <c r="AC42" s="136">
        <f>_xlfn.XLOOKUP($D42,'Maximum Demand Forecast'!$T$68:$T$494,'Maximum Demand Forecast'!AF$68:AF$494,"NA")</f>
        <v>243.05503859455973</v>
      </c>
      <c r="AD42" s="137"/>
      <c r="AE42" s="138">
        <v>465.85143073312003</v>
      </c>
      <c r="AF42" s="138">
        <v>490.11622664231299</v>
      </c>
      <c r="AG42" s="138">
        <v>549.33716475589404</v>
      </c>
      <c r="AH42" s="138">
        <v>600.66998665134895</v>
      </c>
      <c r="AI42" s="138">
        <v>637.96512848709199</v>
      </c>
      <c r="AJ42" s="138">
        <v>727.82476554570599</v>
      </c>
      <c r="AK42" s="138">
        <v>818.98095304695198</v>
      </c>
      <c r="AL42" s="138">
        <v>902.70475828081999</v>
      </c>
      <c r="AM42" s="138">
        <v>977.46756626500803</v>
      </c>
      <c r="AN42" s="138">
        <v>1044.1097434093499</v>
      </c>
      <c r="AO42" s="138">
        <v>1110.45979502508</v>
      </c>
      <c r="AP42" s="138">
        <v>1177.67575506597</v>
      </c>
      <c r="AQ42" s="137"/>
      <c r="AR42" s="138" t="s">
        <v>61</v>
      </c>
      <c r="AS42" s="138">
        <v>6.1680000000000001</v>
      </c>
      <c r="AT42" s="138">
        <v>2.4E-2</v>
      </c>
      <c r="AU42" s="3"/>
      <c r="AV42" s="3"/>
      <c r="AW42" s="3"/>
      <c r="AX42" s="3"/>
    </row>
    <row r="43" spans="2:50" x14ac:dyDescent="0.25">
      <c r="B43" s="7" t="s">
        <v>3</v>
      </c>
      <c r="C43" s="7"/>
      <c r="D43" s="48">
        <v>20544</v>
      </c>
      <c r="E43" s="136">
        <f>_xlfn.XLOOKUP($D43,'Maximum Demand Forecast'!$D$68:$D$494,'Maximum Demand Forecast'!E$68:E$494,"NA")</f>
        <v>103.609848148268</v>
      </c>
      <c r="F43" s="136">
        <f>_xlfn.XLOOKUP($D43,'Maximum Demand Forecast'!$D$68:$D$494,'Maximum Demand Forecast'!F$68:F$494,"NA")</f>
        <v>77.816827795695502</v>
      </c>
      <c r="G43" s="136">
        <f>_xlfn.XLOOKUP($D43,'Maximum Demand Forecast'!$D$68:$D$494,'Maximum Demand Forecast'!G$68:G$494,"NA")</f>
        <v>80.01968663211251</v>
      </c>
      <c r="H43" s="136">
        <f>_xlfn.XLOOKUP($D43,'Maximum Demand Forecast'!$D$68:$D$494,'Maximum Demand Forecast'!H$68:H$494,"NA")</f>
        <v>79.773737579210191</v>
      </c>
      <c r="I43" s="136">
        <f>_xlfn.XLOOKUP($D43,'Maximum Demand Forecast'!$D$68:$D$494,'Maximum Demand Forecast'!I$68:I$494,"NA")</f>
        <v>78.430032052356509</v>
      </c>
      <c r="J43" s="136">
        <f>_xlfn.XLOOKUP($D43,'Maximum Demand Forecast'!$D$68:$D$494,'Maximum Demand Forecast'!J$68:J$494,"NA")</f>
        <v>77.476696944021128</v>
      </c>
      <c r="K43" s="136">
        <f>_xlfn.XLOOKUP($D43,'Maximum Demand Forecast'!$D$68:$D$494,'Maximum Demand Forecast'!K$68:K$494,"NA")</f>
        <v>77.528487981304949</v>
      </c>
      <c r="L43" s="136">
        <f>_xlfn.XLOOKUP($D43,'Maximum Demand Forecast'!$D$68:$D$494,'Maximum Demand Forecast'!L$68:L$494,"NA")</f>
        <v>77.378499971884722</v>
      </c>
      <c r="M43" s="136">
        <f>_xlfn.XLOOKUP($D43,'Maximum Demand Forecast'!$D$68:$D$494,'Maximum Demand Forecast'!M$68:M$494,"NA")</f>
        <v>79.140727761378002</v>
      </c>
      <c r="N43" s="136">
        <f>_xlfn.XLOOKUP($D43,'Maximum Demand Forecast'!$D$68:$D$494,'Maximum Demand Forecast'!N$68:N$494,"NA")</f>
        <v>83.908959229204655</v>
      </c>
      <c r="O43" s="136">
        <f>_xlfn.XLOOKUP($D43,'Maximum Demand Forecast'!$D$68:$D$494,'Maximum Demand Forecast'!O$68:O$494,"NA")</f>
        <v>88.137045409453577</v>
      </c>
      <c r="P43" s="136">
        <f>_xlfn.XLOOKUP($D43,'Maximum Demand Forecast'!$D$68:$D$494,'Maximum Demand Forecast'!P$68:P$494,"NA")</f>
        <v>90.415685757452124</v>
      </c>
      <c r="Q43" s="137"/>
      <c r="R43" s="136">
        <f>_xlfn.XLOOKUP($D43,'Maximum Demand Forecast'!$T$68:$T$494,'Maximum Demand Forecast'!U$68:U$494,"NA")</f>
        <v>144.96763116325999</v>
      </c>
      <c r="S43" s="136">
        <f>_xlfn.XLOOKUP($D43,'Maximum Demand Forecast'!$T$68:$T$494,'Maximum Demand Forecast'!V$68:V$494,"NA")</f>
        <v>138.178242712528</v>
      </c>
      <c r="T43" s="136">
        <f>_xlfn.XLOOKUP($D43,'Maximum Demand Forecast'!$T$68:$T$494,'Maximum Demand Forecast'!W$68:W$494,"NA")</f>
        <v>133.41180802657274</v>
      </c>
      <c r="U43" s="136">
        <f>_xlfn.XLOOKUP($D43,'Maximum Demand Forecast'!$T$68:$T$494,'Maximum Demand Forecast'!X$68:X$494,"NA")</f>
        <v>134.48134454148018</v>
      </c>
      <c r="V43" s="136">
        <f>_xlfn.XLOOKUP($D43,'Maximum Demand Forecast'!$T$68:$T$494,'Maximum Demand Forecast'!Y$68:Y$494,"NA")</f>
        <v>132.28948890938818</v>
      </c>
      <c r="W43" s="136">
        <f>_xlfn.XLOOKUP($D43,'Maximum Demand Forecast'!$T$68:$T$494,'Maximum Demand Forecast'!Z$68:Z$494,"NA")</f>
        <v>132.20549960958192</v>
      </c>
      <c r="X43" s="136">
        <f>_xlfn.XLOOKUP($D43,'Maximum Demand Forecast'!$T$68:$T$494,'Maximum Demand Forecast'!AA$68:AA$494,"NA")</f>
        <v>132.40049650801933</v>
      </c>
      <c r="Y43" s="136">
        <f>_xlfn.XLOOKUP($D43,'Maximum Demand Forecast'!$T$68:$T$494,'Maximum Demand Forecast'!AB$68:AB$494,"NA")</f>
        <v>132.99226747678017</v>
      </c>
      <c r="Z43" s="136">
        <f>_xlfn.XLOOKUP($D43,'Maximum Demand Forecast'!$T$68:$T$494,'Maximum Demand Forecast'!AC$68:AC$494,"NA")</f>
        <v>134.75380754577125</v>
      </c>
      <c r="AA43" s="136">
        <f>_xlfn.XLOOKUP($D43,'Maximum Demand Forecast'!$T$68:$T$494,'Maximum Demand Forecast'!AD$68:AD$494,"NA")</f>
        <v>140.3176517814662</v>
      </c>
      <c r="AB43" s="136">
        <f>_xlfn.XLOOKUP($D43,'Maximum Demand Forecast'!$T$68:$T$494,'Maximum Demand Forecast'!AE$68:AE$494,"NA")</f>
        <v>144.86116267863872</v>
      </c>
      <c r="AC43" s="136">
        <f>_xlfn.XLOOKUP($D43,'Maximum Demand Forecast'!$T$68:$T$494,'Maximum Demand Forecast'!AF$68:AF$494,"NA")</f>
        <v>147.88290933107956</v>
      </c>
      <c r="AD43" s="137"/>
      <c r="AE43" s="138">
        <v>229.05216670300001</v>
      </c>
      <c r="AF43" s="138">
        <v>275.01728826314002</v>
      </c>
      <c r="AG43" s="138">
        <v>305.62808503102798</v>
      </c>
      <c r="AH43" s="138">
        <v>338.395994818026</v>
      </c>
      <c r="AI43" s="138">
        <v>381.89629138511998</v>
      </c>
      <c r="AJ43" s="138">
        <v>486.28870219824501</v>
      </c>
      <c r="AK43" s="138">
        <v>590.93175121775505</v>
      </c>
      <c r="AL43" s="138">
        <v>684.78366047884197</v>
      </c>
      <c r="AM43" s="138">
        <v>765.29676324477998</v>
      </c>
      <c r="AN43" s="138">
        <v>832.83052931454597</v>
      </c>
      <c r="AO43" s="138">
        <v>894.59634384182596</v>
      </c>
      <c r="AP43" s="138">
        <v>950.64352757365305</v>
      </c>
      <c r="AQ43" s="137"/>
      <c r="AR43" s="138" t="s">
        <v>81</v>
      </c>
      <c r="AS43" s="138">
        <v>32.256999999999998</v>
      </c>
      <c r="AT43" s="138">
        <v>2.1999999999999999E-2</v>
      </c>
      <c r="AU43" s="3"/>
      <c r="AV43" s="3"/>
      <c r="AW43" s="3"/>
      <c r="AX43" s="3"/>
    </row>
    <row r="44" spans="2:50" x14ac:dyDescent="0.25">
      <c r="B44" s="7" t="s">
        <v>3</v>
      </c>
      <c r="C44" s="7"/>
      <c r="D44" s="48">
        <v>20545</v>
      </c>
      <c r="E44" s="136">
        <f>_xlfn.XLOOKUP($D44,'Maximum Demand Forecast'!$D$68:$D$494,'Maximum Demand Forecast'!E$68:E$494,"NA")</f>
        <v>33.516107641384103</v>
      </c>
      <c r="F44" s="136">
        <f>_xlfn.XLOOKUP($D44,'Maximum Demand Forecast'!$D$68:$D$494,'Maximum Demand Forecast'!F$68:F$494,"NA")</f>
        <v>27.61666718</v>
      </c>
      <c r="G44" s="136">
        <f>_xlfn.XLOOKUP($D44,'Maximum Demand Forecast'!$D$68:$D$494,'Maximum Demand Forecast'!G$68:G$494,"NA")</f>
        <v>28.398446919076125</v>
      </c>
      <c r="H44" s="136">
        <f>_xlfn.XLOOKUP($D44,'Maximum Demand Forecast'!$D$68:$D$494,'Maximum Demand Forecast'!H$68:H$494,"NA")</f>
        <v>28.311161259538931</v>
      </c>
      <c r="I44" s="136">
        <f>_xlfn.XLOOKUP($D44,'Maximum Demand Forecast'!$D$68:$D$494,'Maximum Demand Forecast'!I$68:I$494,"NA")</f>
        <v>27.834289233600376</v>
      </c>
      <c r="J44" s="136">
        <f>_xlfn.XLOOKUP($D44,'Maximum Demand Forecast'!$D$68:$D$494,'Maximum Demand Forecast'!J$68:J$494,"NA")</f>
        <v>27.495957035492403</v>
      </c>
      <c r="K44" s="136">
        <f>_xlfn.XLOOKUP($D44,'Maximum Demand Forecast'!$D$68:$D$494,'Maximum Demand Forecast'!K$68:K$494,"NA")</f>
        <v>27.514337325207237</v>
      </c>
      <c r="L44" s="136">
        <f>_xlfn.XLOOKUP($D44,'Maximum Demand Forecast'!$D$68:$D$494,'Maximum Demand Forecast'!L$68:L$494,"NA")</f>
        <v>27.461107592584057</v>
      </c>
      <c r="M44" s="136">
        <f>_xlfn.XLOOKUP($D44,'Maximum Demand Forecast'!$D$68:$D$494,'Maximum Demand Forecast'!M$68:M$494,"NA")</f>
        <v>28.086510345900546</v>
      </c>
      <c r="N44" s="136">
        <f>_xlfn.XLOOKUP($D44,'Maximum Demand Forecast'!$D$68:$D$494,'Maximum Demand Forecast'!N$68:N$494,"NA")</f>
        <v>29.778723524133639</v>
      </c>
      <c r="O44" s="136">
        <f>_xlfn.XLOOKUP($D44,'Maximum Demand Forecast'!$D$68:$D$494,'Maximum Demand Forecast'!O$68:O$494,"NA")</f>
        <v>31.279242783989041</v>
      </c>
      <c r="P44" s="136">
        <f>_xlfn.XLOOKUP($D44,'Maximum Demand Forecast'!$D$68:$D$494,'Maximum Demand Forecast'!P$68:P$494,"NA")</f>
        <v>32.087916870252378</v>
      </c>
      <c r="Q44" s="137"/>
      <c r="R44" s="136">
        <f>_xlfn.XLOOKUP($D44,'Maximum Demand Forecast'!$T$68:$T$494,'Maximum Demand Forecast'!U$68:U$494,"NA")</f>
        <v>64.061641886014399</v>
      </c>
      <c r="S44" s="136">
        <f>_xlfn.XLOOKUP($D44,'Maximum Demand Forecast'!$T$68:$T$494,'Maximum Demand Forecast'!V$68:V$494,"NA")</f>
        <v>54.835790910605198</v>
      </c>
      <c r="T44" s="136">
        <f>_xlfn.XLOOKUP($D44,'Maximum Demand Forecast'!$T$68:$T$494,'Maximum Demand Forecast'!W$68:W$494,"NA")</f>
        <v>52.944239746708384</v>
      </c>
      <c r="U44" s="136">
        <f>_xlfn.XLOOKUP($D44,'Maximum Demand Forecast'!$T$68:$T$494,'Maximum Demand Forecast'!X$68:X$494,"NA")</f>
        <v>53.368683418529692</v>
      </c>
      <c r="V44" s="136">
        <f>_xlfn.XLOOKUP($D44,'Maximum Demand Forecast'!$T$68:$T$494,'Maximum Demand Forecast'!Y$68:Y$494,"NA")</f>
        <v>52.498849392649937</v>
      </c>
      <c r="W44" s="136">
        <f>_xlfn.XLOOKUP($D44,'Maximum Demand Forecast'!$T$68:$T$494,'Maximum Demand Forecast'!Z$68:Z$494,"NA")</f>
        <v>52.465518387764547</v>
      </c>
      <c r="X44" s="136">
        <f>_xlfn.XLOOKUP($D44,'Maximum Demand Forecast'!$T$68:$T$494,'Maximum Demand Forecast'!AA$68:AA$494,"NA")</f>
        <v>52.542902561575303</v>
      </c>
      <c r="Y44" s="136">
        <f>_xlfn.XLOOKUP($D44,'Maximum Demand Forecast'!$T$68:$T$494,'Maximum Demand Forecast'!AB$68:AB$494,"NA")</f>
        <v>52.777745822517964</v>
      </c>
      <c r="Z44" s="136">
        <f>_xlfn.XLOOKUP($D44,'Maximum Demand Forecast'!$T$68:$T$494,'Maximum Demand Forecast'!AC$68:AC$494,"NA")</f>
        <v>53.476809879258127</v>
      </c>
      <c r="AA44" s="136">
        <f>_xlfn.XLOOKUP($D44,'Maximum Demand Forecast'!$T$68:$T$494,'Maximum Demand Forecast'!AD$68:AD$494,"NA")</f>
        <v>55.684811610778794</v>
      </c>
      <c r="AB44" s="136">
        <f>_xlfn.XLOOKUP($D44,'Maximum Demand Forecast'!$T$68:$T$494,'Maximum Demand Forecast'!AE$68:AE$494,"NA")</f>
        <v>57.487895863889065</v>
      </c>
      <c r="AC44" s="136">
        <f>_xlfn.XLOOKUP($D44,'Maximum Demand Forecast'!$T$68:$T$494,'Maximum Demand Forecast'!AF$68:AF$494,"NA")</f>
        <v>58.687070671480136</v>
      </c>
      <c r="AD44" s="137"/>
      <c r="AE44" s="138">
        <v>69.897831199999999</v>
      </c>
      <c r="AF44" s="138">
        <v>95.228862559999897</v>
      </c>
      <c r="AG44" s="138">
        <v>102.65564468159999</v>
      </c>
      <c r="AH44" s="138">
        <v>116.860081298587</v>
      </c>
      <c r="AI44" s="138">
        <v>139.42244191638599</v>
      </c>
      <c r="AJ44" s="138">
        <v>193.69591672463599</v>
      </c>
      <c r="AK44" s="138">
        <v>248.26413274129001</v>
      </c>
      <c r="AL44" s="138">
        <v>297.39035326081699</v>
      </c>
      <c r="AM44" s="138">
        <v>339.72317564758998</v>
      </c>
      <c r="AN44" s="138">
        <v>375.40727335133897</v>
      </c>
      <c r="AO44" s="138">
        <v>408.20984489450899</v>
      </c>
      <c r="AP44" s="138">
        <v>438.12345692740399</v>
      </c>
      <c r="AQ44" s="137"/>
      <c r="AR44" s="138" t="s">
        <v>71</v>
      </c>
      <c r="AS44" s="138">
        <v>15.206</v>
      </c>
      <c r="AT44" s="138">
        <v>1.2E-2</v>
      </c>
      <c r="AU44" s="3"/>
      <c r="AV44" s="3"/>
      <c r="AW44" s="3"/>
      <c r="AX44" s="3"/>
    </row>
    <row r="45" spans="2:50" x14ac:dyDescent="0.25">
      <c r="B45" s="7" t="s">
        <v>3</v>
      </c>
      <c r="C45" s="7"/>
      <c r="D45" s="48">
        <v>20547</v>
      </c>
      <c r="E45" s="136">
        <f>_xlfn.XLOOKUP($D45,'Maximum Demand Forecast'!$D$68:$D$494,'Maximum Demand Forecast'!E$68:E$494,"NA")</f>
        <v>170.034275580676</v>
      </c>
      <c r="F45" s="136">
        <f>_xlfn.XLOOKUP($D45,'Maximum Demand Forecast'!$D$68:$D$494,'Maximum Demand Forecast'!F$68:F$494,"NA")</f>
        <v>137.98889109999999</v>
      </c>
      <c r="G45" s="136">
        <f>_xlfn.XLOOKUP($D45,'Maximum Demand Forecast'!$D$68:$D$494,'Maximum Demand Forecast'!G$68:G$494,"NA")</f>
        <v>141.89511622761736</v>
      </c>
      <c r="H45" s="136">
        <f>_xlfn.XLOOKUP($D45,'Maximum Demand Forecast'!$D$68:$D$494,'Maximum Demand Forecast'!H$68:H$494,"NA")</f>
        <v>141.45898643360687</v>
      </c>
      <c r="I45" s="136">
        <f>_xlfn.XLOOKUP($D45,'Maximum Demand Forecast'!$D$68:$D$494,'Maximum Demand Forecast'!I$68:I$494,"NA")</f>
        <v>139.07625713368881</v>
      </c>
      <c r="J45" s="136">
        <f>_xlfn.XLOOKUP($D45,'Maximum Demand Forecast'!$D$68:$D$494,'Maximum Demand Forecast'!J$68:J$494,"NA")</f>
        <v>137.3857531877907</v>
      </c>
      <c r="K45" s="136">
        <f>_xlfn.XLOOKUP($D45,'Maximum Demand Forecast'!$D$68:$D$494,'Maximum Demand Forecast'!K$68:K$494,"NA")</f>
        <v>137.47759177857054</v>
      </c>
      <c r="L45" s="136">
        <f>_xlfn.XLOOKUP($D45,'Maximum Demand Forecast'!$D$68:$D$494,'Maximum Demand Forecast'!L$68:L$494,"NA")</f>
        <v>137.21162515304152</v>
      </c>
      <c r="M45" s="136">
        <f>_xlfn.XLOOKUP($D45,'Maximum Demand Forecast'!$D$68:$D$494,'Maximum Demand Forecast'!M$68:M$494,"NA")</f>
        <v>140.33650013735993</v>
      </c>
      <c r="N45" s="136">
        <f>_xlfn.XLOOKUP($D45,'Maximum Demand Forecast'!$D$68:$D$494,'Maximum Demand Forecast'!N$68:N$494,"NA")</f>
        <v>148.7917789169187</v>
      </c>
      <c r="O45" s="136">
        <f>_xlfn.XLOOKUP($D45,'Maximum Demand Forecast'!$D$68:$D$494,'Maximum Demand Forecast'!O$68:O$494,"NA")</f>
        <v>156.28924366862447</v>
      </c>
      <c r="P45" s="136">
        <f>_xlfn.XLOOKUP($D45,'Maximum Demand Forecast'!$D$68:$D$494,'Maximum Demand Forecast'!P$68:P$494,"NA")</f>
        <v>160.32984855760236</v>
      </c>
      <c r="Q45" s="137"/>
      <c r="R45" s="136">
        <f>_xlfn.XLOOKUP($D45,'Maximum Demand Forecast'!$T$68:$T$494,'Maximum Demand Forecast'!U$68:U$494,"NA")</f>
        <v>151.52696395698899</v>
      </c>
      <c r="S45" s="136">
        <f>_xlfn.XLOOKUP($D45,'Maximum Demand Forecast'!$T$68:$T$494,'Maximum Demand Forecast'!V$68:V$494,"NA")</f>
        <v>303.64613541264498</v>
      </c>
      <c r="T45" s="136">
        <f>_xlfn.XLOOKUP($D45,'Maximum Demand Forecast'!$T$68:$T$494,'Maximum Demand Forecast'!W$68:W$494,"NA")</f>
        <v>293.17191426410898</v>
      </c>
      <c r="U45" s="136">
        <f>_xlfn.XLOOKUP($D45,'Maximum Demand Forecast'!$T$68:$T$494,'Maximum Demand Forecast'!X$68:X$494,"NA")</f>
        <v>295.52221647565176</v>
      </c>
      <c r="V45" s="136">
        <f>_xlfn.XLOOKUP($D45,'Maximum Demand Forecast'!$T$68:$T$494,'Maximum Demand Forecast'!Y$68:Y$494,"NA")</f>
        <v>290.70562249528251</v>
      </c>
      <c r="W45" s="136">
        <f>_xlfn.XLOOKUP($D45,'Maximum Demand Forecast'!$T$68:$T$494,'Maximum Demand Forecast'!Z$68:Z$494,"NA")</f>
        <v>290.5210563450583</v>
      </c>
      <c r="X45" s="136">
        <f>_xlfn.XLOOKUP($D45,'Maximum Demand Forecast'!$T$68:$T$494,'Maximum Demand Forecast'!AA$68:AA$494,"NA")</f>
        <v>290.94956124905508</v>
      </c>
      <c r="Y45" s="136">
        <f>_xlfn.XLOOKUP($D45,'Maximum Demand Forecast'!$T$68:$T$494,'Maximum Demand Forecast'!AB$68:AB$494,"NA")</f>
        <v>292.24997558481607</v>
      </c>
      <c r="Z45" s="136">
        <f>_xlfn.XLOOKUP($D45,'Maximum Demand Forecast'!$T$68:$T$494,'Maximum Demand Forecast'!AC$68:AC$494,"NA")</f>
        <v>296.12095283726569</v>
      </c>
      <c r="AA45" s="136">
        <f>_xlfn.XLOOKUP($D45,'Maximum Demand Forecast'!$T$68:$T$494,'Maximum Demand Forecast'!AD$68:AD$494,"NA")</f>
        <v>308.34747828035938</v>
      </c>
      <c r="AB45" s="136">
        <f>_xlfn.XLOOKUP($D45,'Maximum Demand Forecast'!$T$68:$T$494,'Maximum Demand Forecast'!AE$68:AE$494,"NA")</f>
        <v>318.33182529511981</v>
      </c>
      <c r="AC45" s="136">
        <f>_xlfn.XLOOKUP($D45,'Maximum Demand Forecast'!$T$68:$T$494,'Maximum Demand Forecast'!AF$68:AF$494,"NA")</f>
        <v>324.97210147172927</v>
      </c>
      <c r="AD45" s="137"/>
      <c r="AE45" s="138">
        <v>682.96296866558203</v>
      </c>
      <c r="AF45" s="138">
        <v>814.68639826835999</v>
      </c>
      <c r="AG45" s="138">
        <v>934.72257654676605</v>
      </c>
      <c r="AH45" s="138">
        <v>1025.3998712907601</v>
      </c>
      <c r="AI45" s="138">
        <v>1128.88094082672</v>
      </c>
      <c r="AJ45" s="138">
        <v>1379.34515947302</v>
      </c>
      <c r="AK45" s="138">
        <v>1633.30538875189</v>
      </c>
      <c r="AL45" s="138">
        <v>1864.49225702532</v>
      </c>
      <c r="AM45" s="138">
        <v>2066.5165375461802</v>
      </c>
      <c r="AN45" s="138">
        <v>2239.6913589953701</v>
      </c>
      <c r="AO45" s="138">
        <v>2401.9371877487602</v>
      </c>
      <c r="AP45" s="138">
        <v>2552.93154275078</v>
      </c>
      <c r="AQ45" s="137"/>
      <c r="AR45" s="138" t="s">
        <v>84</v>
      </c>
      <c r="AS45" s="138">
        <v>15.462999999999999</v>
      </c>
      <c r="AT45" s="138">
        <v>0</v>
      </c>
      <c r="AU45" s="3"/>
      <c r="AV45" s="3"/>
      <c r="AW45" s="3"/>
      <c r="AX45" s="3"/>
    </row>
    <row r="46" spans="2:50" x14ac:dyDescent="0.25">
      <c r="B46" s="7" t="s">
        <v>3</v>
      </c>
      <c r="C46" s="7"/>
      <c r="D46" s="48">
        <v>20548</v>
      </c>
      <c r="E46" s="136">
        <f>_xlfn.XLOOKUP($D46,'Maximum Demand Forecast'!$D$68:$D$494,'Maximum Demand Forecast'!E$68:E$494,"NA")</f>
        <v>108.655972630127</v>
      </c>
      <c r="F46" s="136">
        <f>_xlfn.XLOOKUP($D46,'Maximum Demand Forecast'!$D$68:$D$494,'Maximum Demand Forecast'!F$68:F$494,"NA")</f>
        <v>88.134060525921996</v>
      </c>
      <c r="G46" s="136">
        <f>_xlfn.XLOOKUP($D46,'Maximum Demand Forecast'!$D$68:$D$494,'Maximum Demand Forecast'!G$68:G$494,"NA")</f>
        <v>90.628982248104791</v>
      </c>
      <c r="H46" s="136">
        <f>_xlfn.XLOOKUP($D46,'Maximum Demand Forecast'!$D$68:$D$494,'Maximum Demand Forecast'!H$68:H$494,"NA")</f>
        <v>90.350424392062436</v>
      </c>
      <c r="I46" s="136">
        <f>_xlfn.XLOOKUP($D46,'Maximum Demand Forecast'!$D$68:$D$494,'Maximum Demand Forecast'!I$68:I$494,"NA")</f>
        <v>88.828565591242878</v>
      </c>
      <c r="J46" s="136">
        <f>_xlfn.XLOOKUP($D46,'Maximum Demand Forecast'!$D$68:$D$494,'Maximum Demand Forecast'!J$68:J$494,"NA")</f>
        <v>87.748833912124439</v>
      </c>
      <c r="K46" s="136">
        <f>_xlfn.XLOOKUP($D46,'Maximum Demand Forecast'!$D$68:$D$494,'Maximum Demand Forecast'!K$68:K$494,"NA")</f>
        <v>87.807491589955475</v>
      </c>
      <c r="L46" s="136">
        <f>_xlfn.XLOOKUP($D46,'Maximum Demand Forecast'!$D$68:$D$494,'Maximum Demand Forecast'!L$68:L$494,"NA")</f>
        <v>87.6376176349915</v>
      </c>
      <c r="M46" s="136">
        <f>_xlfn.XLOOKUP($D46,'Maximum Demand Forecast'!$D$68:$D$494,'Maximum Demand Forecast'!M$68:M$494,"NA")</f>
        <v>89.633487873591164</v>
      </c>
      <c r="N46" s="136">
        <f>_xlfn.XLOOKUP($D46,'Maximum Demand Forecast'!$D$68:$D$494,'Maximum Demand Forecast'!N$68:N$494,"NA")</f>
        <v>95.033908485574585</v>
      </c>
      <c r="O46" s="136">
        <f>_xlfn.XLOOKUP($D46,'Maximum Demand Forecast'!$D$68:$D$494,'Maximum Demand Forecast'!O$68:O$494,"NA")</f>
        <v>99.822569420163418</v>
      </c>
      <c r="P46" s="136">
        <f>_xlfn.XLOOKUP($D46,'Maximum Demand Forecast'!$D$68:$D$494,'Maximum Demand Forecast'!P$68:P$494,"NA")</f>
        <v>102.40332003717099</v>
      </c>
      <c r="Q46" s="137"/>
      <c r="R46" s="136">
        <f>_xlfn.XLOOKUP($D46,'Maximum Demand Forecast'!$T$68:$T$494,'Maximum Demand Forecast'!U$68:U$494,"NA")</f>
        <v>320.38962865887601</v>
      </c>
      <c r="S46" s="136">
        <f>_xlfn.XLOOKUP($D46,'Maximum Demand Forecast'!$T$68:$T$494,'Maximum Demand Forecast'!V$68:V$494,"NA")</f>
        <v>156.27933570840199</v>
      </c>
      <c r="T46" s="136">
        <f>_xlfn.XLOOKUP($D46,'Maximum Demand Forecast'!$T$68:$T$494,'Maximum Demand Forecast'!W$68:W$494,"NA")</f>
        <v>170.48474272965149</v>
      </c>
      <c r="U46" s="136">
        <f>_xlfn.XLOOKUP($D46,'Maximum Demand Forecast'!$T$68:$T$494,'Maximum Demand Forecast'!X$68:X$494,"NA")</f>
        <v>171.85148575098617</v>
      </c>
      <c r="V46" s="136">
        <f>_xlfn.XLOOKUP($D46,'Maximum Demand Forecast'!$T$68:$T$494,'Maximum Demand Forecast'!Y$68:Y$494,"NA")</f>
        <v>169.05054969393709</v>
      </c>
      <c r="W46" s="136">
        <f>_xlfn.XLOOKUP($D46,'Maximum Demand Forecast'!$T$68:$T$494,'Maximum Demand Forecast'!Z$68:Z$494,"NA")</f>
        <v>168.94322115697082</v>
      </c>
      <c r="X46" s="136">
        <f>_xlfn.XLOOKUP($D46,'Maximum Demand Forecast'!$T$68:$T$494,'Maximum Demand Forecast'!AA$68:AA$494,"NA")</f>
        <v>169.19240446806543</v>
      </c>
      <c r="Y46" s="136">
        <f>_xlfn.XLOOKUP($D46,'Maximum Demand Forecast'!$T$68:$T$494,'Maximum Demand Forecast'!AB$68:AB$494,"NA")</f>
        <v>169.94861880063769</v>
      </c>
      <c r="Z46" s="136">
        <f>_xlfn.XLOOKUP($D46,'Maximum Demand Forecast'!$T$68:$T$494,'Maximum Demand Forecast'!AC$68:AC$494,"NA")</f>
        <v>172.19966171739432</v>
      </c>
      <c r="AA46" s="136">
        <f>_xlfn.XLOOKUP($D46,'Maximum Demand Forecast'!$T$68:$T$494,'Maximum Demand Forecast'!AD$68:AD$494,"NA")</f>
        <v>179.30960623535918</v>
      </c>
      <c r="AB46" s="136">
        <f>_xlfn.XLOOKUP($D46,'Maximum Demand Forecast'!$T$68:$T$494,'Maximum Demand Forecast'!AE$68:AE$494,"NA")</f>
        <v>185.11568365722832</v>
      </c>
      <c r="AC46" s="136">
        <f>_xlfn.XLOOKUP($D46,'Maximum Demand Forecast'!$T$68:$T$494,'Maximum Demand Forecast'!AF$68:AF$494,"NA")</f>
        <v>188.97712372206092</v>
      </c>
      <c r="AD46" s="137"/>
      <c r="AE46" s="138">
        <v>345.44354600000003</v>
      </c>
      <c r="AF46" s="138">
        <v>418.940223608</v>
      </c>
      <c r="AG46" s="138">
        <v>489.37169635407997</v>
      </c>
      <c r="AH46" s="138">
        <v>558.91201575705304</v>
      </c>
      <c r="AI46" s="138">
        <v>605.65395457049704</v>
      </c>
      <c r="AJ46" s="138">
        <v>718.76341609782503</v>
      </c>
      <c r="AK46" s="138">
        <v>834.03908411646898</v>
      </c>
      <c r="AL46" s="138">
        <v>940.39092734797896</v>
      </c>
      <c r="AM46" s="138">
        <v>1035.7519435776901</v>
      </c>
      <c r="AN46" s="138">
        <v>1121.11972705937</v>
      </c>
      <c r="AO46" s="138">
        <v>1206.66156449191</v>
      </c>
      <c r="AP46" s="138">
        <v>1294.44855240279</v>
      </c>
      <c r="AQ46" s="137"/>
      <c r="AR46" s="138" t="s">
        <v>70</v>
      </c>
      <c r="AS46" s="138">
        <v>46.226999999999997</v>
      </c>
      <c r="AT46" s="138">
        <v>0.06</v>
      </c>
      <c r="AU46" s="3"/>
      <c r="AV46" s="3"/>
      <c r="AW46" s="3"/>
      <c r="AX46" s="3"/>
    </row>
    <row r="47" spans="2:50" x14ac:dyDescent="0.25">
      <c r="B47" s="7" t="s">
        <v>3</v>
      </c>
      <c r="C47" s="7"/>
      <c r="D47" s="48">
        <v>20549</v>
      </c>
      <c r="E47" s="136">
        <f>_xlfn.XLOOKUP($D47,'Maximum Demand Forecast'!$D$68:$D$494,'Maximum Demand Forecast'!E$68:E$494,"NA")</f>
        <v>101.862409114062</v>
      </c>
      <c r="F47" s="136">
        <f>_xlfn.XLOOKUP($D47,'Maximum Demand Forecast'!$D$68:$D$494,'Maximum Demand Forecast'!F$68:F$494,"NA")</f>
        <v>82.560000860000002</v>
      </c>
      <c r="G47" s="136">
        <f>_xlfn.XLOOKUP($D47,'Maximum Demand Forecast'!$D$68:$D$494,'Maximum Demand Forecast'!G$68:G$494,"NA")</f>
        <v>84.897130663164589</v>
      </c>
      <c r="H47" s="136">
        <f>_xlfn.XLOOKUP($D47,'Maximum Demand Forecast'!$D$68:$D$494,'Maximum Demand Forecast'!H$68:H$494,"NA")</f>
        <v>84.63619026512572</v>
      </c>
      <c r="I47" s="136">
        <f>_xlfn.XLOOKUP($D47,'Maximum Demand Forecast'!$D$68:$D$494,'Maximum Demand Forecast'!I$68:I$494,"NA")</f>
        <v>83.210581786919875</v>
      </c>
      <c r="J47" s="136">
        <f>_xlfn.XLOOKUP($D47,'Maximum Demand Forecast'!$D$68:$D$494,'Maximum Demand Forecast'!J$68:J$494,"NA")</f>
        <v>82.199137995216105</v>
      </c>
      <c r="K47" s="136">
        <f>_xlfn.XLOOKUP($D47,'Maximum Demand Forecast'!$D$68:$D$494,'Maximum Demand Forecast'!K$68:K$494,"NA")</f>
        <v>82.254085854230865</v>
      </c>
      <c r="L47" s="136">
        <f>_xlfn.XLOOKUP($D47,'Maximum Demand Forecast'!$D$68:$D$494,'Maximum Demand Forecast'!L$68:L$494,"NA")</f>
        <v>82.094955618040373</v>
      </c>
      <c r="M47" s="136">
        <f>_xlfn.XLOOKUP($D47,'Maximum Demand Forecast'!$D$68:$D$494,'Maximum Demand Forecast'!M$68:M$494,"NA")</f>
        <v>83.964596567656784</v>
      </c>
      <c r="N47" s="136">
        <f>_xlfn.XLOOKUP($D47,'Maximum Demand Forecast'!$D$68:$D$494,'Maximum Demand Forecast'!N$68:N$494,"NA")</f>
        <v>89.02346629077114</v>
      </c>
      <c r="O47" s="136">
        <f>_xlfn.XLOOKUP($D47,'Maximum Demand Forecast'!$D$68:$D$494,'Maximum Demand Forecast'!O$68:O$494,"NA")</f>
        <v>93.509267223108992</v>
      </c>
      <c r="P47" s="136">
        <f>_xlfn.XLOOKUP($D47,'Maximum Demand Forecast'!$D$68:$D$494,'Maximum Demand Forecast'!P$68:P$494,"NA")</f>
        <v>95.926797652186664</v>
      </c>
      <c r="Q47" s="137"/>
      <c r="R47" s="136">
        <f>_xlfn.XLOOKUP($D47,'Maximum Demand Forecast'!$T$68:$T$494,'Maximum Demand Forecast'!U$68:U$494,"NA")</f>
        <v>178.68558640029801</v>
      </c>
      <c r="S47" s="136">
        <f>_xlfn.XLOOKUP($D47,'Maximum Demand Forecast'!$T$68:$T$494,'Maximum Demand Forecast'!V$68:V$494,"NA")</f>
        <v>235.21422273847901</v>
      </c>
      <c r="T47" s="136">
        <f>_xlfn.XLOOKUP($D47,'Maximum Demand Forecast'!$T$68:$T$494,'Maximum Demand Forecast'!W$68:W$494,"NA")</f>
        <v>246.69678442542462</v>
      </c>
      <c r="U47" s="136">
        <f>_xlfn.XLOOKUP($D47,'Maximum Demand Forecast'!$T$68:$T$494,'Maximum Demand Forecast'!X$68:X$494,"NA")</f>
        <v>248.67450456096677</v>
      </c>
      <c r="V47" s="136">
        <f>_xlfn.XLOOKUP($D47,'Maximum Demand Forecast'!$T$68:$T$494,'Maximum Demand Forecast'!Y$68:Y$494,"NA")</f>
        <v>244.62146199779164</v>
      </c>
      <c r="W47" s="136">
        <f>_xlfn.XLOOKUP($D47,'Maximum Demand Forecast'!$T$68:$T$494,'Maximum Demand Forecast'!Z$68:Z$494,"NA")</f>
        <v>244.46615422935017</v>
      </c>
      <c r="X47" s="136">
        <f>_xlfn.XLOOKUP($D47,'Maximum Demand Forecast'!$T$68:$T$494,'Maximum Demand Forecast'!AA$68:AA$494,"NA")</f>
        <v>244.82673031724681</v>
      </c>
      <c r="Y47" s="136">
        <f>_xlfn.XLOOKUP($D47,'Maximum Demand Forecast'!$T$68:$T$494,'Maximum Demand Forecast'!AB$68:AB$494,"NA")</f>
        <v>245.92099623919987</v>
      </c>
      <c r="Z47" s="136">
        <f>_xlfn.XLOOKUP($D47,'Maximum Demand Forecast'!$T$68:$T$494,'Maximum Demand Forecast'!AC$68:AC$494,"NA")</f>
        <v>249.17832613439234</v>
      </c>
      <c r="AA47" s="136">
        <f>_xlfn.XLOOKUP($D47,'Maximum Demand Forecast'!$T$68:$T$494,'Maximum Demand Forecast'!AD$68:AD$494,"NA")</f>
        <v>259.46663945757655</v>
      </c>
      <c r="AB47" s="136">
        <f>_xlfn.XLOOKUP($D47,'Maximum Demand Forecast'!$T$68:$T$494,'Maximum Demand Forecast'!AE$68:AE$494,"NA")</f>
        <v>267.86821608646892</v>
      </c>
      <c r="AC47" s="136">
        <f>_xlfn.XLOOKUP($D47,'Maximum Demand Forecast'!$T$68:$T$494,'Maximum Demand Forecast'!AF$68:AF$494,"NA")</f>
        <v>273.45584130144971</v>
      </c>
      <c r="AD47" s="137"/>
      <c r="AE47" s="138">
        <v>435.99423563200003</v>
      </c>
      <c r="AF47" s="138">
        <v>524.29747573344002</v>
      </c>
      <c r="AG47" s="138">
        <v>580.08354291165597</v>
      </c>
      <c r="AH47" s="138">
        <v>625.834488083775</v>
      </c>
      <c r="AI47" s="138">
        <v>677.29568569078003</v>
      </c>
      <c r="AJ47" s="138">
        <v>800.75221977914202</v>
      </c>
      <c r="AK47" s="138">
        <v>924.55930213640204</v>
      </c>
      <c r="AL47" s="138">
        <v>1035.74251771125</v>
      </c>
      <c r="AM47" s="138">
        <v>1131.31898072426</v>
      </c>
      <c r="AN47" s="138">
        <v>1211.6921133166099</v>
      </c>
      <c r="AO47" s="138">
        <v>1285.39929365437</v>
      </c>
      <c r="AP47" s="138">
        <v>1352.45496915439</v>
      </c>
      <c r="AQ47" s="137"/>
      <c r="AR47" s="138" t="s">
        <v>53</v>
      </c>
      <c r="AS47" s="138">
        <v>0</v>
      </c>
      <c r="AT47" s="138">
        <v>0</v>
      </c>
      <c r="AU47" s="3"/>
      <c r="AV47" s="3"/>
      <c r="AW47" s="3"/>
      <c r="AX47" s="3"/>
    </row>
    <row r="48" spans="2:50" x14ac:dyDescent="0.25">
      <c r="B48" s="7" t="s">
        <v>3</v>
      </c>
      <c r="C48" s="7"/>
      <c r="D48" s="48">
        <v>20551</v>
      </c>
      <c r="E48" s="136">
        <f>_xlfn.XLOOKUP($D48,'Maximum Demand Forecast'!$D$68:$D$494,'Maximum Demand Forecast'!E$68:E$494,"NA")</f>
        <v>40.565533583623001</v>
      </c>
      <c r="F48" s="136">
        <f>_xlfn.XLOOKUP($D48,'Maximum Demand Forecast'!$D$68:$D$494,'Maximum Demand Forecast'!F$68:F$494,"NA")</f>
        <v>55.157615490217403</v>
      </c>
      <c r="G48" s="136">
        <f>_xlfn.XLOOKUP($D48,'Maximum Demand Forecast'!$D$68:$D$494,'Maximum Demand Forecast'!G$68:G$494,"NA")</f>
        <v>56.719031499069899</v>
      </c>
      <c r="H48" s="136">
        <f>_xlfn.XLOOKUP($D48,'Maximum Demand Forecast'!$D$68:$D$494,'Maximum Demand Forecast'!H$68:H$494,"NA")</f>
        <v>56.544699498210321</v>
      </c>
      <c r="I48" s="136">
        <f>_xlfn.XLOOKUP($D48,'Maximum Demand Forecast'!$D$68:$D$494,'Maximum Demand Forecast'!I$68:I$494,"NA")</f>
        <v>55.592262925276984</v>
      </c>
      <c r="J48" s="136">
        <f>_xlfn.XLOOKUP($D48,'Maximum Demand Forecast'!$D$68:$D$494,'Maximum Demand Forecast'!J$68:J$494,"NA")</f>
        <v>54.916526162054716</v>
      </c>
      <c r="K48" s="136">
        <f>_xlfn.XLOOKUP($D48,'Maximum Demand Forecast'!$D$68:$D$494,'Maximum Demand Forecast'!K$68:K$494,"NA")</f>
        <v>54.95323634674434</v>
      </c>
      <c r="L48" s="136">
        <f>_xlfn.XLOOKUP($D48,'Maximum Demand Forecast'!$D$68:$D$494,'Maximum Demand Forecast'!L$68:L$494,"NA")</f>
        <v>54.846922825799176</v>
      </c>
      <c r="M48" s="136">
        <f>_xlfn.XLOOKUP($D48,'Maximum Demand Forecast'!$D$68:$D$494,'Maximum Demand Forecast'!M$68:M$494,"NA")</f>
        <v>56.096013614673808</v>
      </c>
      <c r="N48" s="136">
        <f>_xlfn.XLOOKUP($D48,'Maximum Demand Forecast'!$D$68:$D$494,'Maximum Demand Forecast'!N$68:N$494,"NA")</f>
        <v>59.475800292193512</v>
      </c>
      <c r="O48" s="136">
        <f>_xlfn.XLOOKUP($D48,'Maximum Demand Forecast'!$D$68:$D$494,'Maximum Demand Forecast'!O$68:O$494,"NA")</f>
        <v>62.472724715815062</v>
      </c>
      <c r="P48" s="136">
        <f>_xlfn.XLOOKUP($D48,'Maximum Demand Forecast'!$D$68:$D$494,'Maximum Demand Forecast'!P$68:P$494,"NA")</f>
        <v>64.08785568061586</v>
      </c>
      <c r="Q48" s="137"/>
      <c r="R48" s="136">
        <f>_xlfn.XLOOKUP($D48,'Maximum Demand Forecast'!$T$68:$T$494,'Maximum Demand Forecast'!U$68:U$494,"NA")</f>
        <v>40.5</v>
      </c>
      <c r="S48" s="136">
        <f>_xlfn.XLOOKUP($D48,'Maximum Demand Forecast'!$T$68:$T$494,'Maximum Demand Forecast'!V$68:V$494,"NA")</f>
        <v>43.705000689999999</v>
      </c>
      <c r="T48" s="136">
        <f>_xlfn.XLOOKUP($D48,'Maximum Demand Forecast'!$T$68:$T$494,'Maximum Demand Forecast'!W$68:W$494,"NA")</f>
        <v>61.793640010681614</v>
      </c>
      <c r="U48" s="136">
        <f>_xlfn.XLOOKUP($D48,'Maximum Demand Forecast'!$T$68:$T$494,'Maximum Demand Forecast'!X$68:X$494,"NA")</f>
        <v>62.289027603114995</v>
      </c>
      <c r="V48" s="136">
        <f>_xlfn.XLOOKUP($D48,'Maximum Demand Forecast'!$T$68:$T$494,'Maximum Demand Forecast'!Y$68:Y$494,"NA")</f>
        <v>61.273804588838033</v>
      </c>
      <c r="W48" s="136">
        <f>_xlfn.XLOOKUP($D48,'Maximum Demand Forecast'!$T$68:$T$494,'Maximum Demand Forecast'!Z$68:Z$494,"NA")</f>
        <v>61.234902450910745</v>
      </c>
      <c r="X48" s="136">
        <f>_xlfn.XLOOKUP($D48,'Maximum Demand Forecast'!$T$68:$T$494,'Maximum Demand Forecast'!AA$68:AA$494,"NA")</f>
        <v>61.325221054064983</v>
      </c>
      <c r="Y48" s="136">
        <f>_xlfn.XLOOKUP($D48,'Maximum Demand Forecast'!$T$68:$T$494,'Maximum Demand Forecast'!AB$68:AB$494,"NA")</f>
        <v>61.599317348488164</v>
      </c>
      <c r="Z48" s="136">
        <f>_xlfn.XLOOKUP($D48,'Maximum Demand Forecast'!$T$68:$T$494,'Maximum Demand Forecast'!AC$68:AC$494,"NA")</f>
        <v>62.415226933237541</v>
      </c>
      <c r="AA48" s="136">
        <f>_xlfn.XLOOKUP($D48,'Maximum Demand Forecast'!$T$68:$T$494,'Maximum Demand Forecast'!AD$68:AD$494,"NA")</f>
        <v>64.992286586814544</v>
      </c>
      <c r="AB48" s="136">
        <f>_xlfn.XLOOKUP($D48,'Maximum Demand Forecast'!$T$68:$T$494,'Maximum Demand Forecast'!AE$68:AE$494,"NA")</f>
        <v>67.096748559989848</v>
      </c>
      <c r="AC48" s="136">
        <f>_xlfn.XLOOKUP($D48,'Maximum Demand Forecast'!$T$68:$T$494,'Maximum Demand Forecast'!AF$68:AF$494,"NA")</f>
        <v>68.496360240593276</v>
      </c>
      <c r="AD48" s="137"/>
      <c r="AE48" s="138">
        <v>61.116946831999996</v>
      </c>
      <c r="AF48" s="138">
        <v>72.511839632000004</v>
      </c>
      <c r="AG48" s="138">
        <v>99.303675926560004</v>
      </c>
      <c r="AH48" s="138">
        <v>110.502579064098</v>
      </c>
      <c r="AI48" s="138">
        <v>124.577940142214</v>
      </c>
      <c r="AJ48" s="138">
        <v>161.443364664863</v>
      </c>
      <c r="AK48" s="138">
        <v>201.83623204931101</v>
      </c>
      <c r="AL48" s="138">
        <v>241.27800783402299</v>
      </c>
      <c r="AM48" s="138">
        <v>277.805570161844</v>
      </c>
      <c r="AN48" s="138">
        <v>310.507706946442</v>
      </c>
      <c r="AO48" s="138">
        <v>342.03487259954301</v>
      </c>
      <c r="AP48" s="138">
        <v>371.81931065465398</v>
      </c>
      <c r="AQ48" s="137"/>
      <c r="AR48" s="138" t="s">
        <v>78</v>
      </c>
      <c r="AS48" s="138">
        <v>0.22800000000000001</v>
      </c>
      <c r="AT48" s="138">
        <v>0</v>
      </c>
      <c r="AU48" s="3"/>
      <c r="AV48" s="3"/>
      <c r="AW48" s="3"/>
      <c r="AX48" s="3"/>
    </row>
    <row r="49" spans="2:50" x14ac:dyDescent="0.25">
      <c r="B49" s="7" t="s">
        <v>3</v>
      </c>
      <c r="C49" s="7"/>
      <c r="D49" s="48">
        <v>20552</v>
      </c>
      <c r="E49" s="136">
        <f>_xlfn.XLOOKUP($D49,'Maximum Demand Forecast'!$D$68:$D$494,'Maximum Demand Forecast'!E$68:E$494,"NA")</f>
        <v>90.080664624033503</v>
      </c>
      <c r="F49" s="136">
        <f>_xlfn.XLOOKUP($D49,'Maximum Demand Forecast'!$D$68:$D$494,'Maximum Demand Forecast'!F$68:F$494,"NA")</f>
        <v>80.867779799999994</v>
      </c>
      <c r="G49" s="136">
        <f>_xlfn.XLOOKUP($D49,'Maximum Demand Forecast'!$D$68:$D$494,'Maximum Demand Forecast'!G$68:G$494,"NA")</f>
        <v>83.157005772839113</v>
      </c>
      <c r="H49" s="136">
        <f>_xlfn.XLOOKUP($D49,'Maximum Demand Forecast'!$D$68:$D$494,'Maximum Demand Forecast'!H$68:H$494,"NA")</f>
        <v>82.901413834494591</v>
      </c>
      <c r="I49" s="136">
        <f>_xlfn.XLOOKUP($D49,'Maximum Demand Forecast'!$D$68:$D$494,'Maximum Demand Forecast'!I$68:I$494,"NA")</f>
        <v>81.505025858529606</v>
      </c>
      <c r="J49" s="136">
        <f>_xlfn.XLOOKUP($D49,'Maximum Demand Forecast'!$D$68:$D$494,'Maximum Demand Forecast'!J$68:J$494,"NA")</f>
        <v>80.514313492062016</v>
      </c>
      <c r="K49" s="136">
        <f>_xlfn.XLOOKUP($D49,'Maximum Demand Forecast'!$D$68:$D$494,'Maximum Demand Forecast'!K$68:K$494,"NA")</f>
        <v>80.568135092316368</v>
      </c>
      <c r="L49" s="136">
        <f>_xlfn.XLOOKUP($D49,'Maximum Demand Forecast'!$D$68:$D$494,'Maximum Demand Forecast'!L$68:L$494,"NA")</f>
        <v>80.412266526840014</v>
      </c>
      <c r="M49" s="136">
        <f>_xlfn.XLOOKUP($D49,'Maximum Demand Forecast'!$D$68:$D$494,'Maximum Demand Forecast'!M$68:M$494,"NA")</f>
        <v>82.243585701303545</v>
      </c>
      <c r="N49" s="136">
        <f>_xlfn.XLOOKUP($D49,'Maximum Demand Forecast'!$D$68:$D$494,'Maximum Demand Forecast'!N$68:N$494,"NA")</f>
        <v>87.198764462740613</v>
      </c>
      <c r="O49" s="136">
        <f>_xlfn.XLOOKUP($D49,'Maximum Demand Forecast'!$D$68:$D$494,'Maximum Demand Forecast'!O$68:O$494,"NA")</f>
        <v>91.592620546125019</v>
      </c>
      <c r="P49" s="136">
        <f>_xlfn.XLOOKUP($D49,'Maximum Demand Forecast'!$D$68:$D$494,'Maximum Demand Forecast'!P$68:P$494,"NA")</f>
        <v>93.960599184230531</v>
      </c>
      <c r="Q49" s="137"/>
      <c r="R49" s="136">
        <f>_xlfn.XLOOKUP($D49,'Maximum Demand Forecast'!$T$68:$T$494,'Maximum Demand Forecast'!U$68:U$494,"NA")</f>
        <v>188.72015710854501</v>
      </c>
      <c r="S49" s="136">
        <f>_xlfn.XLOOKUP($D49,'Maximum Demand Forecast'!$T$68:$T$494,'Maximum Demand Forecast'!V$68:V$494,"NA")</f>
        <v>165.54139538762999</v>
      </c>
      <c r="T49" s="136">
        <f>_xlfn.XLOOKUP($D49,'Maximum Demand Forecast'!$T$68:$T$494,'Maximum Demand Forecast'!W$68:W$494,"NA")</f>
        <v>179.4273092553133</v>
      </c>
      <c r="U49" s="136">
        <f>_xlfn.XLOOKUP($D49,'Maximum Demand Forecast'!$T$68:$T$494,'Maximum Demand Forecast'!X$68:X$494,"NA")</f>
        <v>180.86574309305817</v>
      </c>
      <c r="V49" s="136">
        <f>_xlfn.XLOOKUP($D49,'Maximum Demand Forecast'!$T$68:$T$494,'Maximum Demand Forecast'!Y$68:Y$494,"NA")</f>
        <v>177.91788739602697</v>
      </c>
      <c r="W49" s="136">
        <f>_xlfn.XLOOKUP($D49,'Maximum Demand Forecast'!$T$68:$T$494,'Maximum Demand Forecast'!Z$68:Z$494,"NA")</f>
        <v>177.80492907327132</v>
      </c>
      <c r="X49" s="136">
        <f>_xlfn.XLOOKUP($D49,'Maximum Demand Forecast'!$T$68:$T$494,'Maximum Demand Forecast'!AA$68:AA$494,"NA")</f>
        <v>178.06718298705374</v>
      </c>
      <c r="Y49" s="136">
        <f>_xlfn.XLOOKUP($D49,'Maximum Demand Forecast'!$T$68:$T$494,'Maximum Demand Forecast'!AB$68:AB$494,"NA")</f>
        <v>178.86306360804809</v>
      </c>
      <c r="Z49" s="136">
        <f>_xlfn.XLOOKUP($D49,'Maximum Demand Forecast'!$T$68:$T$494,'Maximum Demand Forecast'!AC$68:AC$494,"NA")</f>
        <v>181.23218219957135</v>
      </c>
      <c r="AA49" s="136">
        <f>_xlfn.XLOOKUP($D49,'Maximum Demand Forecast'!$T$68:$T$494,'Maximum Demand Forecast'!AD$68:AD$494,"NA")</f>
        <v>188.7150700720421</v>
      </c>
      <c r="AB49" s="136">
        <f>_xlfn.XLOOKUP($D49,'Maximum Demand Forecast'!$T$68:$T$494,'Maximum Demand Forecast'!AE$68:AE$494,"NA")</f>
        <v>194.8256981109746</v>
      </c>
      <c r="AC49" s="136">
        <f>_xlfn.XLOOKUP($D49,'Maximum Demand Forecast'!$T$68:$T$494,'Maximum Demand Forecast'!AF$68:AF$494,"NA")</f>
        <v>198.8896852431385</v>
      </c>
      <c r="AD49" s="137"/>
      <c r="AE49" s="138">
        <v>499.59890504201599</v>
      </c>
      <c r="AF49" s="138">
        <v>576.27193123303402</v>
      </c>
      <c r="AG49" s="138">
        <v>644.77885537552197</v>
      </c>
      <c r="AH49" s="138">
        <v>691.81618745061905</v>
      </c>
      <c r="AI49" s="138">
        <v>745.24086753102597</v>
      </c>
      <c r="AJ49" s="138">
        <v>873.32086663500797</v>
      </c>
      <c r="AK49" s="138">
        <v>1001.72035944334</v>
      </c>
      <c r="AL49" s="138">
        <v>1117.0174808371401</v>
      </c>
      <c r="AM49" s="138">
        <v>1216.13897470806</v>
      </c>
      <c r="AN49" s="138">
        <v>1299.50987023987</v>
      </c>
      <c r="AO49" s="138">
        <v>1375.98715310936</v>
      </c>
      <c r="AP49" s="138">
        <v>1445.5861304328801</v>
      </c>
      <c r="AQ49" s="137"/>
      <c r="AR49" s="138" t="s">
        <v>56</v>
      </c>
      <c r="AS49" s="138">
        <v>23.655999999999999</v>
      </c>
      <c r="AT49" s="138">
        <v>2.4E-2</v>
      </c>
      <c r="AU49" s="3"/>
      <c r="AV49" s="3"/>
      <c r="AW49" s="3"/>
      <c r="AX49" s="3"/>
    </row>
    <row r="50" spans="2:50" x14ac:dyDescent="0.25">
      <c r="B50" s="7" t="s">
        <v>3</v>
      </c>
      <c r="C50" s="7"/>
      <c r="D50" s="48">
        <v>20553</v>
      </c>
      <c r="E50" s="136">
        <f>_xlfn.XLOOKUP($D50,'Maximum Demand Forecast'!$D$68:$D$494,'Maximum Demand Forecast'!E$68:E$494,"NA")</f>
        <v>98.088475143781693</v>
      </c>
      <c r="F50" s="136">
        <f>_xlfn.XLOOKUP($D50,'Maximum Demand Forecast'!$D$68:$D$494,'Maximum Demand Forecast'!F$68:F$494,"NA")</f>
        <v>83.195556389999993</v>
      </c>
      <c r="G50" s="136">
        <f>_xlfn.XLOOKUP($D50,'Maximum Demand Forecast'!$D$68:$D$494,'Maximum Demand Forecast'!G$68:G$494,"NA")</f>
        <v>85.55067766306837</v>
      </c>
      <c r="H50" s="136">
        <f>_xlfn.XLOOKUP($D50,'Maximum Demand Forecast'!$D$68:$D$494,'Maximum Demand Forecast'!H$68:H$494,"NA")</f>
        <v>85.28772851852699</v>
      </c>
      <c r="I50" s="136">
        <f>_xlfn.XLOOKUP($D50,'Maximum Demand Forecast'!$D$68:$D$494,'Maximum Demand Forecast'!I$68:I$494,"NA")</f>
        <v>83.851145557005978</v>
      </c>
      <c r="J50" s="136">
        <f>_xlfn.XLOOKUP($D50,'Maximum Demand Forecast'!$D$68:$D$494,'Maximum Demand Forecast'!J$68:J$494,"NA")</f>
        <v>82.8319155651035</v>
      </c>
      <c r="K50" s="136">
        <f>_xlfn.XLOOKUP($D50,'Maximum Demand Forecast'!$D$68:$D$494,'Maximum Demand Forecast'!K$68:K$494,"NA")</f>
        <v>82.887286418489552</v>
      </c>
      <c r="L50" s="136">
        <f>_xlfn.XLOOKUP($D50,'Maximum Demand Forecast'!$D$68:$D$494,'Maximum Demand Forecast'!L$68:L$494,"NA")</f>
        <v>82.726931181081198</v>
      </c>
      <c r="M50" s="136">
        <f>_xlfn.XLOOKUP($D50,'Maximum Demand Forecast'!$D$68:$D$494,'Maximum Demand Forecast'!M$68:M$494,"NA")</f>
        <v>84.610964822464396</v>
      </c>
      <c r="N50" s="136">
        <f>_xlfn.XLOOKUP($D50,'Maximum Demand Forecast'!$D$68:$D$494,'Maximum Demand Forecast'!N$68:N$494,"NA")</f>
        <v>89.708778254330966</v>
      </c>
      <c r="O50" s="136">
        <f>_xlfn.XLOOKUP($D50,'Maximum Demand Forecast'!$D$68:$D$494,'Maximum Demand Forecast'!O$68:O$494,"NA")</f>
        <v>94.229111351873868</v>
      </c>
      <c r="P50" s="136">
        <f>_xlfn.XLOOKUP($D50,'Maximum Demand Forecast'!$D$68:$D$494,'Maximum Demand Forecast'!P$68:P$494,"NA")</f>
        <v>96.665252183290917</v>
      </c>
      <c r="Q50" s="137"/>
      <c r="R50" s="136">
        <f>_xlfn.XLOOKUP($D50,'Maximum Demand Forecast'!$T$68:$T$494,'Maximum Demand Forecast'!U$68:U$494,"NA")</f>
        <v>174.440382097015</v>
      </c>
      <c r="S50" s="136">
        <f>_xlfn.XLOOKUP($D50,'Maximum Demand Forecast'!$T$68:$T$494,'Maximum Demand Forecast'!V$68:V$494,"NA")</f>
        <v>150.03600885459699</v>
      </c>
      <c r="T50" s="136">
        <f>_xlfn.XLOOKUP($D50,'Maximum Demand Forecast'!$T$68:$T$494,'Maximum Demand Forecast'!W$68:W$494,"NA")</f>
        <v>144.8605425676603</v>
      </c>
      <c r="U50" s="136">
        <f>_xlfn.XLOOKUP($D50,'Maximum Demand Forecast'!$T$68:$T$494,'Maximum Demand Forecast'!X$68:X$494,"NA")</f>
        <v>146.02186136048078</v>
      </c>
      <c r="V50" s="136">
        <f>_xlfn.XLOOKUP($D50,'Maximum Demand Forecast'!$T$68:$T$494,'Maximum Demand Forecast'!Y$68:Y$494,"NA")</f>
        <v>143.64191163345524</v>
      </c>
      <c r="W50" s="136">
        <f>_xlfn.XLOOKUP($D50,'Maximum Demand Forecast'!$T$68:$T$494,'Maximum Demand Forecast'!Z$68:Z$494,"NA")</f>
        <v>143.55071479173796</v>
      </c>
      <c r="X50" s="136">
        <f>_xlfn.XLOOKUP($D50,'Maximum Demand Forecast'!$T$68:$T$494,'Maximum Demand Forecast'!AA$68:AA$494,"NA")</f>
        <v>143.76244534935867</v>
      </c>
      <c r="Y50" s="136">
        <f>_xlfn.XLOOKUP($D50,'Maximum Demand Forecast'!$T$68:$T$494,'Maximum Demand Forecast'!AB$68:AB$494,"NA")</f>
        <v>144.40499914484738</v>
      </c>
      <c r="Z50" s="136">
        <f>_xlfn.XLOOKUP($D50,'Maximum Demand Forecast'!$T$68:$T$494,'Maximum Demand Forecast'!AC$68:AC$494,"NA")</f>
        <v>146.31770577796561</v>
      </c>
      <c r="AA50" s="136">
        <f>_xlfn.XLOOKUP($D50,'Maximum Demand Forecast'!$T$68:$T$494,'Maximum Demand Forecast'!AD$68:AD$494,"NA")</f>
        <v>152.35901131655922</v>
      </c>
      <c r="AB50" s="136">
        <f>_xlfn.XLOOKUP($D50,'Maximum Demand Forecast'!$T$68:$T$494,'Maximum Demand Forecast'!AE$68:AE$494,"NA")</f>
        <v>157.29242360938559</v>
      </c>
      <c r="AC50" s="136">
        <f>_xlfn.XLOOKUP($D50,'Maximum Demand Forecast'!$T$68:$T$494,'Maximum Demand Forecast'!AF$68:AF$494,"NA")</f>
        <v>160.57348145613486</v>
      </c>
      <c r="AD50" s="137"/>
      <c r="AE50" s="138">
        <v>369.99575770576001</v>
      </c>
      <c r="AF50" s="138">
        <v>434.72114947159997</v>
      </c>
      <c r="AG50" s="138">
        <v>505.607422249264</v>
      </c>
      <c r="AH50" s="138">
        <v>587.66133582755401</v>
      </c>
      <c r="AI50" s="138">
        <v>640.82158987168498</v>
      </c>
      <c r="AJ50" s="138">
        <v>773.65281585507796</v>
      </c>
      <c r="AK50" s="138">
        <v>913.99078060270097</v>
      </c>
      <c r="AL50" s="138">
        <v>1048.3144792138901</v>
      </c>
      <c r="AM50" s="138">
        <v>1172.7381962407001</v>
      </c>
      <c r="AN50" s="138">
        <v>1286.52284043452</v>
      </c>
      <c r="AO50" s="138">
        <v>1400.72679078392</v>
      </c>
      <c r="AP50" s="138">
        <v>1511.1612034679499</v>
      </c>
      <c r="AQ50" s="137"/>
      <c r="AR50" s="138" t="s">
        <v>45</v>
      </c>
      <c r="AS50" s="138">
        <v>0.79100000000000004</v>
      </c>
      <c r="AT50" s="138">
        <v>0</v>
      </c>
      <c r="AU50" s="3"/>
      <c r="AV50" s="3"/>
      <c r="AW50" s="3"/>
      <c r="AX50" s="3"/>
    </row>
    <row r="51" spans="2:50" x14ac:dyDescent="0.25">
      <c r="B51" s="7" t="s">
        <v>3</v>
      </c>
      <c r="C51" s="7"/>
      <c r="D51" s="48">
        <v>20554</v>
      </c>
      <c r="E51" s="136">
        <f>_xlfn.XLOOKUP($D51,'Maximum Demand Forecast'!$D$68:$D$494,'Maximum Demand Forecast'!E$68:E$494,"NA")</f>
        <v>91.451156863707993</v>
      </c>
      <c r="F51" s="136">
        <f>_xlfn.XLOOKUP($D51,'Maximum Demand Forecast'!$D$68:$D$494,'Maximum Demand Forecast'!F$68:F$494,"NA")</f>
        <v>82.429445900000005</v>
      </c>
      <c r="G51" s="136">
        <f>_xlfn.XLOOKUP($D51,'Maximum Demand Forecast'!$D$68:$D$494,'Maximum Demand Forecast'!G$68:G$494,"NA")</f>
        <v>84.762879919676365</v>
      </c>
      <c r="H51" s="136">
        <f>_xlfn.XLOOKUP($D51,'Maximum Demand Forecast'!$D$68:$D$494,'Maximum Demand Forecast'!H$68:H$494,"NA")</f>
        <v>84.502352155635478</v>
      </c>
      <c r="I51" s="136">
        <f>_xlfn.XLOOKUP($D51,'Maximum Demand Forecast'!$D$68:$D$494,'Maximum Demand Forecast'!I$68:I$494,"NA")</f>
        <v>83.078998040994421</v>
      </c>
      <c r="J51" s="136">
        <f>_xlfn.XLOOKUP($D51,'Maximum Demand Forecast'!$D$68:$D$494,'Maximum Demand Forecast'!J$68:J$494,"NA")</f>
        <v>82.069153680036692</v>
      </c>
      <c r="K51" s="136">
        <f>_xlfn.XLOOKUP($D51,'Maximum Demand Forecast'!$D$68:$D$494,'Maximum Demand Forecast'!K$68:K$494,"NA")</f>
        <v>82.124014648118049</v>
      </c>
      <c r="L51" s="136">
        <f>_xlfn.XLOOKUP($D51,'Maximum Demand Forecast'!$D$68:$D$494,'Maximum Demand Forecast'!L$68:L$494,"NA")</f>
        <v>81.965136050025961</v>
      </c>
      <c r="M51" s="136">
        <f>_xlfn.XLOOKUP($D51,'Maximum Demand Forecast'!$D$68:$D$494,'Maximum Demand Forecast'!M$68:M$494,"NA")</f>
        <v>83.831820472306518</v>
      </c>
      <c r="N51" s="136">
        <f>_xlfn.XLOOKUP($D51,'Maximum Demand Forecast'!$D$68:$D$494,'Maximum Demand Forecast'!N$68:N$494,"NA")</f>
        <v>88.882690431280025</v>
      </c>
      <c r="O51" s="136">
        <f>_xlfn.XLOOKUP($D51,'Maximum Demand Forecast'!$D$68:$D$494,'Maximum Demand Forecast'!O$68:O$494,"NA")</f>
        <v>93.361397812804071</v>
      </c>
      <c r="P51" s="136">
        <f>_xlfn.XLOOKUP($D51,'Maximum Demand Forecast'!$D$68:$D$494,'Maximum Demand Forecast'!P$68:P$494,"NA")</f>
        <v>95.77510531812716</v>
      </c>
      <c r="Q51" s="137"/>
      <c r="R51" s="136">
        <f>_xlfn.XLOOKUP($D51,'Maximum Demand Forecast'!$T$68:$T$494,'Maximum Demand Forecast'!U$68:U$494,"NA")</f>
        <v>150.827083018753</v>
      </c>
      <c r="S51" s="136">
        <f>_xlfn.XLOOKUP($D51,'Maximum Demand Forecast'!$T$68:$T$494,'Maximum Demand Forecast'!V$68:V$494,"NA")</f>
        <v>136.196168116922</v>
      </c>
      <c r="T51" s="136">
        <f>_xlfn.XLOOKUP($D51,'Maximum Demand Forecast'!$T$68:$T$494,'Maximum Demand Forecast'!W$68:W$494,"NA")</f>
        <v>131.4981047527985</v>
      </c>
      <c r="U51" s="136">
        <f>_xlfn.XLOOKUP($D51,'Maximum Demand Forecast'!$T$68:$T$494,'Maximum Demand Forecast'!X$68:X$494,"NA")</f>
        <v>132.55229948079611</v>
      </c>
      <c r="V51" s="136">
        <f>_xlfn.XLOOKUP($D51,'Maximum Demand Forecast'!$T$68:$T$494,'Maximum Demand Forecast'!Y$68:Y$494,"NA")</f>
        <v>130.39188455369734</v>
      </c>
      <c r="W51" s="136">
        <f>_xlfn.XLOOKUP($D51,'Maximum Demand Forecast'!$T$68:$T$494,'Maximum Demand Forecast'!Z$68:Z$494,"NA")</f>
        <v>130.30910002429616</v>
      </c>
      <c r="X51" s="136">
        <f>_xlfn.XLOOKUP($D51,'Maximum Demand Forecast'!$T$68:$T$494,'Maximum Demand Forecast'!AA$68:AA$494,"NA")</f>
        <v>130.50129982247358</v>
      </c>
      <c r="Y51" s="136">
        <f>_xlfn.XLOOKUP($D51,'Maximum Demand Forecast'!$T$68:$T$494,'Maximum Demand Forecast'!AB$68:AB$494,"NA")</f>
        <v>131.08458223196078</v>
      </c>
      <c r="Z51" s="136">
        <f>_xlfn.XLOOKUP($D51,'Maximum Demand Forecast'!$T$68:$T$494,'Maximum Demand Forecast'!AC$68:AC$494,"NA")</f>
        <v>132.82085418528217</v>
      </c>
      <c r="AA51" s="136">
        <f>_xlfn.XLOOKUP($D51,'Maximum Demand Forecast'!$T$68:$T$494,'Maximum Demand Forecast'!AD$68:AD$494,"NA")</f>
        <v>138.30488879178375</v>
      </c>
      <c r="AB51" s="136">
        <f>_xlfn.XLOOKUP($D51,'Maximum Demand Forecast'!$T$68:$T$494,'Maximum Demand Forecast'!AE$68:AE$494,"NA")</f>
        <v>142.78322605997272</v>
      </c>
      <c r="AC51" s="136">
        <f>_xlfn.XLOOKUP($D51,'Maximum Demand Forecast'!$T$68:$T$494,'Maximum Demand Forecast'!AF$68:AF$494,"NA")</f>
        <v>145.76162777505886</v>
      </c>
      <c r="AD51" s="137"/>
      <c r="AE51" s="138">
        <v>115.82017456</v>
      </c>
      <c r="AF51" s="138">
        <v>141.18664096800001</v>
      </c>
      <c r="AG51" s="138">
        <v>160.44848717400001</v>
      </c>
      <c r="AH51" s="138">
        <v>178.195267616488</v>
      </c>
      <c r="AI51" s="138">
        <v>203.10636034805401</v>
      </c>
      <c r="AJ51" s="138">
        <v>264.02280764446601</v>
      </c>
      <c r="AK51" s="138">
        <v>326.59673830859901</v>
      </c>
      <c r="AL51" s="138">
        <v>384.35708393833499</v>
      </c>
      <c r="AM51" s="138">
        <v>435.451669729363</v>
      </c>
      <c r="AN51" s="138">
        <v>479.598082494864</v>
      </c>
      <c r="AO51" s="138">
        <v>521.04418228967597</v>
      </c>
      <c r="AP51" s="138">
        <v>559.44988426389898</v>
      </c>
      <c r="AQ51" s="137"/>
      <c r="AR51" s="138" t="s">
        <v>57</v>
      </c>
      <c r="AS51" s="138">
        <v>10.335000000000001</v>
      </c>
      <c r="AT51" s="138">
        <v>1.9E-2</v>
      </c>
      <c r="AU51" s="3"/>
      <c r="AV51" s="3"/>
      <c r="AW51" s="3"/>
      <c r="AX51" s="3"/>
    </row>
    <row r="52" spans="2:50" x14ac:dyDescent="0.25">
      <c r="B52" s="7" t="s">
        <v>4</v>
      </c>
      <c r="C52" s="7"/>
      <c r="D52" s="48">
        <v>10001</v>
      </c>
      <c r="E52" s="136">
        <f>_xlfn.XLOOKUP($D52,'Maximum Demand Forecast'!$D$68:$D$494,'Maximum Demand Forecast'!E$68:E$494,"NA")</f>
        <v>144.695539219876</v>
      </c>
      <c r="F52" s="136">
        <f>_xlfn.XLOOKUP($D52,'Maximum Demand Forecast'!$D$68:$D$494,'Maximum Demand Forecast'!F$68:F$494,"NA")</f>
        <v>103.9944452</v>
      </c>
      <c r="G52" s="136">
        <f>_xlfn.XLOOKUP($D52,'Maximum Demand Forecast'!$D$68:$D$494,'Maximum Demand Forecast'!G$68:G$494,"NA")</f>
        <v>106.93834678319685</v>
      </c>
      <c r="H52" s="136">
        <f>_xlfn.XLOOKUP($D52,'Maximum Demand Forecast'!$D$68:$D$494,'Maximum Demand Forecast'!H$68:H$494,"NA")</f>
        <v>106.60966035342881</v>
      </c>
      <c r="I52" s="136">
        <f>_xlfn.XLOOKUP($D52,'Maximum Demand Forecast'!$D$68:$D$494,'Maximum Demand Forecast'!I$68:I$494,"NA")</f>
        <v>104.81393165649196</v>
      </c>
      <c r="J52" s="136">
        <f>_xlfn.XLOOKUP($D52,'Maximum Demand Forecast'!$D$68:$D$494,'Maximum Demand Forecast'!J$68:J$494,"NA")</f>
        <v>103.53989417013604</v>
      </c>
      <c r="K52" s="136">
        <f>_xlfn.XLOOKUP($D52,'Maximum Demand Forecast'!$D$68:$D$494,'Maximum Demand Forecast'!K$68:K$494,"NA")</f>
        <v>103.60910773667725</v>
      </c>
      <c r="L52" s="136">
        <f>_xlfn.XLOOKUP($D52,'Maximum Demand Forecast'!$D$68:$D$494,'Maximum Demand Forecast'!L$68:L$494,"NA")</f>
        <v>103.40866369047095</v>
      </c>
      <c r="M52" s="136">
        <f>_xlfn.XLOOKUP($D52,'Maximum Demand Forecast'!$D$68:$D$494,'Maximum Demand Forecast'!M$68:M$494,"NA")</f>
        <v>105.76370573568926</v>
      </c>
      <c r="N52" s="136">
        <f>_xlfn.XLOOKUP($D52,'Maximum Demand Forecast'!$D$68:$D$494,'Maximum Demand Forecast'!N$68:N$494,"NA")</f>
        <v>112.13597250790588</v>
      </c>
      <c r="O52" s="136">
        <f>_xlfn.XLOOKUP($D52,'Maximum Demand Forecast'!$D$68:$D$494,'Maximum Demand Forecast'!O$68:O$494,"NA")</f>
        <v>117.78638886421354</v>
      </c>
      <c r="P52" s="136">
        <f>_xlfn.XLOOKUP($D52,'Maximum Demand Forecast'!$D$68:$D$494,'Maximum Demand Forecast'!P$68:P$494,"NA")</f>
        <v>120.83156489506625</v>
      </c>
      <c r="Q52" s="137"/>
      <c r="R52" s="136">
        <f>_xlfn.XLOOKUP($D52,'Maximum Demand Forecast'!$T$68:$T$494,'Maximum Demand Forecast'!U$68:U$494,"NA")</f>
        <v>221.45829406549001</v>
      </c>
      <c r="S52" s="136">
        <f>_xlfn.XLOOKUP($D52,'Maximum Demand Forecast'!$T$68:$T$494,'Maximum Demand Forecast'!V$68:V$494,"NA")</f>
        <v>226.85769559869399</v>
      </c>
      <c r="T52" s="136">
        <f>_xlfn.XLOOKUP($D52,'Maximum Demand Forecast'!$T$68:$T$494,'Maximum Demand Forecast'!W$68:W$494,"NA")</f>
        <v>219.03227845739278</v>
      </c>
      <c r="U52" s="136">
        <f>_xlfn.XLOOKUP($D52,'Maximum Demand Forecast'!$T$68:$T$494,'Maximum Demand Forecast'!X$68:X$494,"NA")</f>
        <v>220.78821762963528</v>
      </c>
      <c r="V52" s="136">
        <f>_xlfn.XLOOKUP($D52,'Maximum Demand Forecast'!$T$68:$T$494,'Maximum Demand Forecast'!Y$68:Y$494,"NA")</f>
        <v>217.18968208583129</v>
      </c>
      <c r="W52" s="136">
        <f>_xlfn.XLOOKUP($D52,'Maximum Demand Forecast'!$T$68:$T$494,'Maximum Demand Forecast'!Z$68:Z$494,"NA")</f>
        <v>217.05179048556946</v>
      </c>
      <c r="X52" s="136">
        <f>_xlfn.XLOOKUP($D52,'Maximum Demand Forecast'!$T$68:$T$494,'Maximum Demand Forecast'!AA$68:AA$494,"NA")</f>
        <v>217.37193167538351</v>
      </c>
      <c r="Y52" s="136">
        <f>_xlfn.XLOOKUP($D52,'Maximum Demand Forecast'!$T$68:$T$494,'Maximum Demand Forecast'!AB$68:AB$494,"NA")</f>
        <v>218.34348693372175</v>
      </c>
      <c r="Z52" s="136">
        <f>_xlfn.XLOOKUP($D52,'Maximum Demand Forecast'!$T$68:$T$494,'Maximum Demand Forecast'!AC$68:AC$494,"NA")</f>
        <v>221.23554079771145</v>
      </c>
      <c r="AA52" s="136">
        <f>_xlfn.XLOOKUP($D52,'Maximum Demand Forecast'!$T$68:$T$494,'Maximum Demand Forecast'!AD$68:AD$494,"NA")</f>
        <v>230.37012564408104</v>
      </c>
      <c r="AB52" s="136">
        <f>_xlfn.XLOOKUP($D52,'Maximum Demand Forecast'!$T$68:$T$494,'Maximum Demand Forecast'!AE$68:AE$494,"NA")</f>
        <v>237.82955190270329</v>
      </c>
      <c r="AC52" s="136">
        <f>_xlfn.XLOOKUP($D52,'Maximum Demand Forecast'!$T$68:$T$494,'Maximum Demand Forecast'!AF$68:AF$494,"NA")</f>
        <v>242.79058244411755</v>
      </c>
      <c r="AD52" s="137"/>
      <c r="AE52" s="138">
        <v>0</v>
      </c>
      <c r="AF52" s="138">
        <v>0</v>
      </c>
      <c r="AG52" s="138">
        <v>0</v>
      </c>
      <c r="AH52" s="138">
        <v>0</v>
      </c>
      <c r="AI52" s="138">
        <v>0</v>
      </c>
      <c r="AJ52" s="138">
        <v>0</v>
      </c>
      <c r="AK52" s="138">
        <v>0</v>
      </c>
      <c r="AL52" s="138">
        <v>0</v>
      </c>
      <c r="AM52" s="138">
        <v>0</v>
      </c>
      <c r="AN52" s="138">
        <v>0</v>
      </c>
      <c r="AO52" s="138">
        <v>0</v>
      </c>
      <c r="AP52" s="138">
        <v>0</v>
      </c>
      <c r="AQ52" s="137"/>
      <c r="AR52" s="138" t="s">
        <v>11</v>
      </c>
      <c r="AS52" s="138">
        <v>6.1079999999999997</v>
      </c>
      <c r="AT52" s="138">
        <v>1.4E-2</v>
      </c>
      <c r="AU52" s="3"/>
      <c r="AV52" s="3"/>
      <c r="AW52" s="3"/>
      <c r="AX52" s="3"/>
    </row>
    <row r="53" spans="2:50" x14ac:dyDescent="0.25">
      <c r="B53" s="7" t="s">
        <v>4</v>
      </c>
      <c r="C53" s="7"/>
      <c r="D53" s="48">
        <v>10002</v>
      </c>
      <c r="E53" s="136">
        <f>_xlfn.XLOOKUP($D53,'Maximum Demand Forecast'!$D$68:$D$494,'Maximum Demand Forecast'!E$68:E$494,"NA")</f>
        <v>144.06487623022801</v>
      </c>
      <c r="F53" s="136">
        <f>_xlfn.XLOOKUP($D53,'Maximum Demand Forecast'!$D$68:$D$494,'Maximum Demand Forecast'!F$68:F$494,"NA")</f>
        <v>118.49444389999999</v>
      </c>
      <c r="G53" s="136">
        <f>_xlfn.XLOOKUP($D53,'Maximum Demand Forecast'!$D$68:$D$494,'Maximum Demand Forecast'!G$68:G$494,"NA")</f>
        <v>121.84881518710446</v>
      </c>
      <c r="H53" s="136">
        <f>_xlfn.XLOOKUP($D53,'Maximum Demand Forecast'!$D$68:$D$494,'Maximum Demand Forecast'!H$68:H$494,"NA")</f>
        <v>121.47429984027092</v>
      </c>
      <c r="I53" s="136">
        <f>_xlfn.XLOOKUP($D53,'Maximum Demand Forecast'!$D$68:$D$494,'Maximum Demand Forecast'!I$68:I$494,"NA")</f>
        <v>119.42819177238728</v>
      </c>
      <c r="J53" s="136">
        <f>_xlfn.XLOOKUP($D53,'Maximum Demand Forecast'!$D$68:$D$494,'Maximum Demand Forecast'!J$68:J$494,"NA")</f>
        <v>117.97651458748415</v>
      </c>
      <c r="K53" s="136">
        <f>_xlfn.XLOOKUP($D53,'Maximum Demand Forecast'!$D$68:$D$494,'Maximum Demand Forecast'!K$68:K$494,"NA")</f>
        <v>118.05537863701933</v>
      </c>
      <c r="L53" s="136">
        <f>_xlfn.XLOOKUP($D53,'Maximum Demand Forecast'!$D$68:$D$494,'Maximum Demand Forecast'!L$68:L$494,"NA")</f>
        <v>117.82698657489905</v>
      </c>
      <c r="M53" s="136">
        <f>_xlfn.XLOOKUP($D53,'Maximum Demand Forecast'!$D$68:$D$494,'Maximum Demand Forecast'!M$68:M$494,"NA")</f>
        <v>120.51039333737162</v>
      </c>
      <c r="N53" s="136">
        <f>_xlfn.XLOOKUP($D53,'Maximum Demand Forecast'!$D$68:$D$494,'Maximum Demand Forecast'!N$68:N$494,"NA")</f>
        <v>127.77114852582525</v>
      </c>
      <c r="O53" s="136">
        <f>_xlfn.XLOOKUP($D53,'Maximum Demand Forecast'!$D$68:$D$494,'Maximum Demand Forecast'!O$68:O$494,"NA")</f>
        <v>134.20940532556574</v>
      </c>
      <c r="P53" s="136">
        <f>_xlfn.XLOOKUP($D53,'Maximum Demand Forecast'!$D$68:$D$494,'Maximum Demand Forecast'!P$68:P$494,"NA")</f>
        <v>137.67917180837691</v>
      </c>
      <c r="Q53" s="137"/>
      <c r="R53" s="136">
        <f>_xlfn.XLOOKUP($D53,'Maximum Demand Forecast'!$T$68:$T$494,'Maximum Demand Forecast'!U$68:U$494,"NA")</f>
        <v>218.109967188604</v>
      </c>
      <c r="S53" s="136">
        <f>_xlfn.XLOOKUP($D53,'Maximum Demand Forecast'!$T$68:$T$494,'Maximum Demand Forecast'!V$68:V$494,"NA")</f>
        <v>225.01072011324999</v>
      </c>
      <c r="T53" s="136">
        <f>_xlfn.XLOOKUP($D53,'Maximum Demand Forecast'!$T$68:$T$494,'Maximum Demand Forecast'!W$68:W$494,"NA")</f>
        <v>217.24901407324165</v>
      </c>
      <c r="U53" s="136">
        <f>_xlfn.XLOOKUP($D53,'Maximum Demand Forecast'!$T$68:$T$494,'Maximum Demand Forecast'!X$68:X$494,"NA")</f>
        <v>218.99065716178063</v>
      </c>
      <c r="V53" s="136">
        <f>_xlfn.XLOOKUP($D53,'Maximum Demand Forecast'!$T$68:$T$494,'Maximum Demand Forecast'!Y$68:Y$494,"NA")</f>
        <v>215.42141931015044</v>
      </c>
      <c r="W53" s="136">
        <f>_xlfn.XLOOKUP($D53,'Maximum Demand Forecast'!$T$68:$T$494,'Maximum Demand Forecast'!Z$68:Z$494,"NA")</f>
        <v>215.28465036259234</v>
      </c>
      <c r="X53" s="136">
        <f>_xlfn.XLOOKUP($D53,'Maximum Demand Forecast'!$T$68:$T$494,'Maximum Demand Forecast'!AA$68:AA$494,"NA")</f>
        <v>215.60218510377831</v>
      </c>
      <c r="Y53" s="136">
        <f>_xlfn.XLOOKUP($D53,'Maximum Demand Forecast'!$T$68:$T$494,'Maximum Demand Forecast'!AB$68:AB$494,"NA")</f>
        <v>216.56583038692187</v>
      </c>
      <c r="Z53" s="136">
        <f>_xlfn.XLOOKUP($D53,'Maximum Demand Forecast'!$T$68:$T$494,'Maximum Demand Forecast'!AC$68:AC$494,"NA")</f>
        <v>219.43433842155247</v>
      </c>
      <c r="AA53" s="136">
        <f>_xlfn.XLOOKUP($D53,'Maximum Demand Forecast'!$T$68:$T$494,'Maximum Demand Forecast'!AD$68:AD$494,"NA")</f>
        <v>228.49455349952419</v>
      </c>
      <c r="AB53" s="136">
        <f>_xlfn.XLOOKUP($D53,'Maximum Demand Forecast'!$T$68:$T$494,'Maximum Demand Forecast'!AE$68:AE$494,"NA")</f>
        <v>235.89324839349604</v>
      </c>
      <c r="AC53" s="136">
        <f>_xlfn.XLOOKUP($D53,'Maximum Demand Forecast'!$T$68:$T$494,'Maximum Demand Forecast'!AF$68:AF$494,"NA")</f>
        <v>240.81388840829246</v>
      </c>
      <c r="AD53" s="137"/>
      <c r="AE53" s="138">
        <v>0</v>
      </c>
      <c r="AF53" s="138">
        <v>0</v>
      </c>
      <c r="AG53" s="138">
        <v>0</v>
      </c>
      <c r="AH53" s="138">
        <v>0</v>
      </c>
      <c r="AI53" s="138">
        <v>0</v>
      </c>
      <c r="AJ53" s="138">
        <v>0</v>
      </c>
      <c r="AK53" s="138">
        <v>0</v>
      </c>
      <c r="AL53" s="138">
        <v>0</v>
      </c>
      <c r="AM53" s="138">
        <v>0</v>
      </c>
      <c r="AN53" s="138">
        <v>0</v>
      </c>
      <c r="AO53" s="138">
        <v>0</v>
      </c>
      <c r="AP53" s="138">
        <v>0</v>
      </c>
      <c r="AQ53" s="137"/>
      <c r="AR53" s="138" t="s">
        <v>194</v>
      </c>
      <c r="AS53" s="138">
        <v>7.8049999999999997</v>
      </c>
      <c r="AT53" s="138">
        <v>2.4E-2</v>
      </c>
      <c r="AU53" s="3"/>
      <c r="AV53" s="3"/>
      <c r="AW53" s="3"/>
      <c r="AX53" s="3"/>
    </row>
    <row r="54" spans="2:50" x14ac:dyDescent="0.25">
      <c r="B54" s="7" t="s">
        <v>4</v>
      </c>
      <c r="C54" s="7"/>
      <c r="D54" s="48">
        <v>10003</v>
      </c>
      <c r="E54" s="136">
        <f>_xlfn.XLOOKUP($D54,'Maximum Demand Forecast'!$D$68:$D$494,'Maximum Demand Forecast'!E$68:E$494,"NA")</f>
        <v>148.184107175181</v>
      </c>
      <c r="F54" s="136">
        <f>_xlfn.XLOOKUP($D54,'Maximum Demand Forecast'!$D$68:$D$494,'Maximum Demand Forecast'!F$68:F$494,"NA")</f>
        <v>109.610198676458</v>
      </c>
      <c r="G54" s="136">
        <f>_xlfn.XLOOKUP($D54,'Maximum Demand Forecast'!$D$68:$D$494,'Maximum Demand Forecast'!G$68:G$494,"NA")</f>
        <v>112.71307245781786</v>
      </c>
      <c r="H54" s="136">
        <f>_xlfn.XLOOKUP($D54,'Maximum Demand Forecast'!$D$68:$D$494,'Maximum Demand Forecast'!H$68:H$494,"NA")</f>
        <v>112.36663679195279</v>
      </c>
      <c r="I54" s="136">
        <f>_xlfn.XLOOKUP($D54,'Maximum Demand Forecast'!$D$68:$D$494,'Maximum Demand Forecast'!I$68:I$494,"NA")</f>
        <v>110.47393782267876</v>
      </c>
      <c r="J54" s="136">
        <f>_xlfn.XLOOKUP($D54,'Maximum Demand Forecast'!$D$68:$D$494,'Maximum Demand Forecast'!J$68:J$494,"NA")</f>
        <v>109.13110165741858</v>
      </c>
      <c r="K54" s="136">
        <f>_xlfn.XLOOKUP($D54,'Maximum Demand Forecast'!$D$68:$D$494,'Maximum Demand Forecast'!K$68:K$494,"NA")</f>
        <v>109.20405279211715</v>
      </c>
      <c r="L54" s="136">
        <f>_xlfn.XLOOKUP($D54,'Maximum Demand Forecast'!$D$68:$D$494,'Maximum Demand Forecast'!L$68:L$494,"NA")</f>
        <v>108.99278466442117</v>
      </c>
      <c r="M54" s="136">
        <f>_xlfn.XLOOKUP($D54,'Maximum Demand Forecast'!$D$68:$D$494,'Maximum Demand Forecast'!M$68:M$494,"NA")</f>
        <v>111.47500019017689</v>
      </c>
      <c r="N54" s="136">
        <f>_xlfn.XLOOKUP($D54,'Maximum Demand Forecast'!$D$68:$D$494,'Maximum Demand Forecast'!N$68:N$494,"NA")</f>
        <v>118.19137264236682</v>
      </c>
      <c r="O54" s="136">
        <f>_xlfn.XLOOKUP($D54,'Maximum Demand Forecast'!$D$68:$D$494,'Maximum Demand Forecast'!O$68:O$494,"NA")</f>
        <v>124.14691438527898</v>
      </c>
      <c r="P54" s="136">
        <f>_xlfn.XLOOKUP($D54,'Maximum Demand Forecast'!$D$68:$D$494,'Maximum Demand Forecast'!P$68:P$494,"NA")</f>
        <v>127.35653148650616</v>
      </c>
      <c r="Q54" s="137"/>
      <c r="R54" s="136">
        <f>_xlfn.XLOOKUP($D54,'Maximum Demand Forecast'!$T$68:$T$494,'Maximum Demand Forecast'!U$68:U$494,"NA")</f>
        <v>223.42357255399401</v>
      </c>
      <c r="S54" s="136">
        <f>_xlfn.XLOOKUP($D54,'Maximum Demand Forecast'!$T$68:$T$494,'Maximum Demand Forecast'!V$68:V$494,"NA")</f>
        <v>227.515577720333</v>
      </c>
      <c r="T54" s="136">
        <f>_xlfn.XLOOKUP($D54,'Maximum Demand Forecast'!$T$68:$T$494,'Maximum Demand Forecast'!W$68:W$494,"NA")</f>
        <v>219.66746704854324</v>
      </c>
      <c r="U54" s="136">
        <f>_xlfn.XLOOKUP($D54,'Maximum Demand Forecast'!$T$68:$T$494,'Maximum Demand Forecast'!X$68:X$494,"NA")</f>
        <v>221.42849840416994</v>
      </c>
      <c r="V54" s="136">
        <f>_xlfn.XLOOKUP($D54,'Maximum Demand Forecast'!$T$68:$T$494,'Maximum Demand Forecast'!Y$68:Y$494,"NA")</f>
        <v>217.81952718970422</v>
      </c>
      <c r="W54" s="136">
        <f>_xlfn.XLOOKUP($D54,'Maximum Demand Forecast'!$T$68:$T$494,'Maximum Demand Forecast'!Z$68:Z$494,"NA")</f>
        <v>217.68123570695965</v>
      </c>
      <c r="X54" s="136">
        <f>_xlfn.XLOOKUP($D54,'Maximum Demand Forecast'!$T$68:$T$494,'Maximum Demand Forecast'!AA$68:AA$494,"NA")</f>
        <v>218.00230529889214</v>
      </c>
      <c r="Y54" s="136">
        <f>_xlfn.XLOOKUP($D54,'Maximum Demand Forecast'!$T$68:$T$494,'Maximum Demand Forecast'!AB$68:AB$494,"NA")</f>
        <v>218.97667804522857</v>
      </c>
      <c r="Z54" s="136">
        <f>_xlfn.XLOOKUP($D54,'Maximum Demand Forecast'!$T$68:$T$494,'Maximum Demand Forecast'!AC$68:AC$494,"NA")</f>
        <v>221.87711879918874</v>
      </c>
      <c r="AA54" s="136">
        <f>_xlfn.XLOOKUP($D54,'Maximum Demand Forecast'!$T$68:$T$494,'Maximum Demand Forecast'!AD$68:AD$494,"NA")</f>
        <v>231.03819373240842</v>
      </c>
      <c r="AB54" s="136">
        <f>_xlfn.XLOOKUP($D54,'Maximum Demand Forecast'!$T$68:$T$494,'Maximum Demand Forecast'!AE$68:AE$494,"NA")</f>
        <v>238.51925215634154</v>
      </c>
      <c r="AC54" s="136">
        <f>_xlfn.XLOOKUP($D54,'Maximum Demand Forecast'!$T$68:$T$494,'Maximum Demand Forecast'!AF$68:AF$494,"NA")</f>
        <v>243.4946695727061</v>
      </c>
      <c r="AD54" s="137"/>
      <c r="AE54" s="138">
        <v>0</v>
      </c>
      <c r="AF54" s="138">
        <v>0</v>
      </c>
      <c r="AG54" s="138">
        <v>0</v>
      </c>
      <c r="AH54" s="138">
        <v>0</v>
      </c>
      <c r="AI54" s="138">
        <v>0</v>
      </c>
      <c r="AJ54" s="138">
        <v>0</v>
      </c>
      <c r="AK54" s="138">
        <v>0</v>
      </c>
      <c r="AL54" s="138">
        <v>0</v>
      </c>
      <c r="AM54" s="138">
        <v>0</v>
      </c>
      <c r="AN54" s="138">
        <v>0</v>
      </c>
      <c r="AO54" s="138">
        <v>0</v>
      </c>
      <c r="AP54" s="138">
        <v>0</v>
      </c>
      <c r="AQ54" s="137"/>
      <c r="AR54" s="138" t="s">
        <v>14</v>
      </c>
      <c r="AS54" s="138">
        <v>11.167</v>
      </c>
      <c r="AT54" s="138">
        <v>0</v>
      </c>
      <c r="AU54" s="3"/>
      <c r="AV54" s="3"/>
      <c r="AW54" s="3"/>
      <c r="AX54" s="3"/>
    </row>
    <row r="55" spans="2:50" x14ac:dyDescent="0.25">
      <c r="B55" s="7" t="s">
        <v>4</v>
      </c>
      <c r="C55" s="7"/>
      <c r="D55" s="48">
        <v>10007</v>
      </c>
      <c r="E55" s="136">
        <f>_xlfn.XLOOKUP($D55,'Maximum Demand Forecast'!$D$68:$D$494,'Maximum Demand Forecast'!E$68:E$494,"NA")</f>
        <v>127.33915890054401</v>
      </c>
      <c r="F55" s="136">
        <f>_xlfn.XLOOKUP($D55,'Maximum Demand Forecast'!$D$68:$D$494,'Maximum Demand Forecast'!F$68:F$494,"NA")</f>
        <v>174.58333260000001</v>
      </c>
      <c r="G55" s="136">
        <f>_xlfn.XLOOKUP($D55,'Maximum Demand Forecast'!$D$68:$D$494,'Maximum Demand Forecast'!G$68:G$494,"NA")</f>
        <v>179.52548261822926</v>
      </c>
      <c r="H55" s="136">
        <f>_xlfn.XLOOKUP($D55,'Maximum Demand Forecast'!$D$68:$D$494,'Maximum Demand Forecast'!H$68:H$494,"NA")</f>
        <v>178.97369187422422</v>
      </c>
      <c r="I55" s="136">
        <f>_xlfn.XLOOKUP($D55,'Maximum Demand Forecast'!$D$68:$D$494,'Maximum Demand Forecast'!I$68:I$494,"NA")</f>
        <v>175.95906643193482</v>
      </c>
      <c r="J55" s="136">
        <f>_xlfn.XLOOKUP($D55,'Maximum Demand Forecast'!$D$68:$D$494,'Maximum Demand Forecast'!J$68:J$494,"NA")</f>
        <v>173.82024344194164</v>
      </c>
      <c r="K55" s="136">
        <f>_xlfn.XLOOKUP($D55,'Maximum Demand Forecast'!$D$68:$D$494,'Maximum Demand Forecast'!K$68:K$494,"NA")</f>
        <v>173.93643748562022</v>
      </c>
      <c r="L55" s="136">
        <f>_xlfn.XLOOKUP($D55,'Maximum Demand Forecast'!$D$68:$D$494,'Maximum Demand Forecast'!L$68:L$494,"NA")</f>
        <v>173.5999369204292</v>
      </c>
      <c r="M55" s="136">
        <f>_xlfn.XLOOKUP($D55,'Maximum Demand Forecast'!$D$68:$D$494,'Maximum Demand Forecast'!M$68:M$494,"NA")</f>
        <v>177.55352394016489</v>
      </c>
      <c r="N55" s="136">
        <f>_xlfn.XLOOKUP($D55,'Maximum Demand Forecast'!$D$68:$D$494,'Maximum Demand Forecast'!N$68:N$494,"NA")</f>
        <v>188.25112963602973</v>
      </c>
      <c r="O55" s="136">
        <f>_xlfn.XLOOKUP($D55,'Maximum Demand Forecast'!$D$68:$D$494,'Maximum Demand Forecast'!O$68:O$494,"NA")</f>
        <v>197.7369104983112</v>
      </c>
      <c r="P55" s="136">
        <f>_xlfn.XLOOKUP($D55,'Maximum Demand Forecast'!$D$68:$D$494,'Maximum Demand Forecast'!P$68:P$494,"NA")</f>
        <v>202.84907758374999</v>
      </c>
      <c r="Q55" s="137"/>
      <c r="R55" s="136">
        <f>_xlfn.XLOOKUP($D55,'Maximum Demand Forecast'!$T$68:$T$494,'Maximum Demand Forecast'!U$68:U$494,"NA")</f>
        <v>208.829571726647</v>
      </c>
      <c r="S55" s="136">
        <f>_xlfn.XLOOKUP($D55,'Maximum Demand Forecast'!$T$68:$T$494,'Maximum Demand Forecast'!V$68:V$494,"NA")</f>
        <v>196.91216598252899</v>
      </c>
      <c r="T55" s="136">
        <f>_xlfn.XLOOKUP($D55,'Maximum Demand Forecast'!$T$68:$T$494,'Maximum Demand Forecast'!W$68:W$494,"NA")</f>
        <v>190.11971472825775</v>
      </c>
      <c r="U55" s="136">
        <f>_xlfn.XLOOKUP($D55,'Maximum Demand Forecast'!$T$68:$T$494,'Maximum Demand Forecast'!X$68:X$494,"NA")</f>
        <v>191.64386750089056</v>
      </c>
      <c r="V55" s="136">
        <f>_xlfn.XLOOKUP($D55,'Maximum Demand Forecast'!$T$68:$T$494,'Maximum Demand Forecast'!Y$68:Y$494,"NA")</f>
        <v>188.5203436264832</v>
      </c>
      <c r="W55" s="136">
        <f>_xlfn.XLOOKUP($D55,'Maximum Demand Forecast'!$T$68:$T$494,'Maximum Demand Forecast'!Z$68:Z$494,"NA")</f>
        <v>188.40065390819217</v>
      </c>
      <c r="X55" s="136">
        <f>_xlfn.XLOOKUP($D55,'Maximum Demand Forecast'!$T$68:$T$494,'Maximum Demand Forecast'!AA$68:AA$494,"NA")</f>
        <v>188.67853601812078</v>
      </c>
      <c r="Y55" s="136">
        <f>_xlfn.XLOOKUP($D55,'Maximum Demand Forecast'!$T$68:$T$494,'Maximum Demand Forecast'!AB$68:AB$494,"NA")</f>
        <v>189.52184463847072</v>
      </c>
      <c r="Z55" s="136">
        <f>_xlfn.XLOOKUP($D55,'Maximum Demand Forecast'!$T$68:$T$494,'Maximum Demand Forecast'!AC$68:AC$494,"NA")</f>
        <v>192.03214339202836</v>
      </c>
      <c r="AA55" s="136">
        <f>_xlfn.XLOOKUP($D55,'Maximum Demand Forecast'!$T$68:$T$494,'Maximum Demand Forecast'!AD$68:AD$494,"NA")</f>
        <v>199.96095040341447</v>
      </c>
      <c r="AB55" s="136">
        <f>_xlfn.XLOOKUP($D55,'Maximum Demand Forecast'!$T$68:$T$494,'Maximum Demand Forecast'!AE$68:AE$494,"NA")</f>
        <v>206.43572207777117</v>
      </c>
      <c r="AC55" s="136">
        <f>_xlfn.XLOOKUP($D55,'Maximum Demand Forecast'!$T$68:$T$494,'Maximum Demand Forecast'!AF$68:AF$494,"NA")</f>
        <v>210.74188972545568</v>
      </c>
      <c r="AD55" s="137"/>
      <c r="AE55" s="138">
        <v>0</v>
      </c>
      <c r="AF55" s="138">
        <v>0</v>
      </c>
      <c r="AG55" s="138">
        <v>0</v>
      </c>
      <c r="AH55" s="138">
        <v>0</v>
      </c>
      <c r="AI55" s="138">
        <v>0</v>
      </c>
      <c r="AJ55" s="138">
        <v>0</v>
      </c>
      <c r="AK55" s="138">
        <v>0</v>
      </c>
      <c r="AL55" s="138">
        <v>0</v>
      </c>
      <c r="AM55" s="138">
        <v>0</v>
      </c>
      <c r="AN55" s="138">
        <v>0</v>
      </c>
      <c r="AO55" s="138">
        <v>0</v>
      </c>
      <c r="AP55" s="138">
        <v>0</v>
      </c>
      <c r="AQ55" s="137"/>
      <c r="AR55" s="138" t="s">
        <v>15</v>
      </c>
      <c r="AS55" s="138">
        <v>3.8780000000000001</v>
      </c>
      <c r="AT55" s="138">
        <v>2.4E-2</v>
      </c>
      <c r="AU55" s="3"/>
      <c r="AV55" s="3"/>
      <c r="AW55" s="3"/>
      <c r="AX55" s="3"/>
    </row>
    <row r="56" spans="2:50" x14ac:dyDescent="0.25">
      <c r="B56" s="7" t="s">
        <v>4</v>
      </c>
      <c r="C56" s="7"/>
      <c r="D56" s="48">
        <v>10008</v>
      </c>
      <c r="E56" s="136">
        <f>_xlfn.XLOOKUP($D56,'Maximum Demand Forecast'!$D$68:$D$494,'Maximum Demand Forecast'!E$68:E$494,"NA")</f>
        <v>111.925612593859</v>
      </c>
      <c r="F56" s="136">
        <f>_xlfn.XLOOKUP($D56,'Maximum Demand Forecast'!$D$68:$D$494,'Maximum Demand Forecast'!F$68:F$494,"NA")</f>
        <v>113.37777629999999</v>
      </c>
      <c r="G56" s="136">
        <f>_xlfn.XLOOKUP($D56,'Maximum Demand Forecast'!$D$68:$D$494,'Maximum Demand Forecast'!G$68:G$494,"NA")</f>
        <v>116.58730364068634</v>
      </c>
      <c r="H56" s="136">
        <f>_xlfn.XLOOKUP($D56,'Maximum Demand Forecast'!$D$68:$D$494,'Maximum Demand Forecast'!H$68:H$494,"NA")</f>
        <v>116.22896011151593</v>
      </c>
      <c r="I56" s="136">
        <f>_xlfn.XLOOKUP($D56,'Maximum Demand Forecast'!$D$68:$D$494,'Maximum Demand Forecast'!I$68:I$494,"NA")</f>
        <v>114.27120432845227</v>
      </c>
      <c r="J56" s="136">
        <f>_xlfn.XLOOKUP($D56,'Maximum Demand Forecast'!$D$68:$D$494,'Maximum Demand Forecast'!J$68:J$494,"NA")</f>
        <v>112.8822115139988</v>
      </c>
      <c r="K56" s="136">
        <f>_xlfn.XLOOKUP($D56,'Maximum Demand Forecast'!$D$68:$D$494,'Maximum Demand Forecast'!K$68:K$494,"NA")</f>
        <v>112.95767016228663</v>
      </c>
      <c r="L56" s="136">
        <f>_xlfn.XLOOKUP($D56,'Maximum Demand Forecast'!$D$68:$D$494,'Maximum Demand Forecast'!L$68:L$494,"NA")</f>
        <v>112.73914021880994</v>
      </c>
      <c r="M56" s="136">
        <f>_xlfn.XLOOKUP($D56,'Maximum Demand Forecast'!$D$68:$D$494,'Maximum Demand Forecast'!M$68:M$494,"NA")</f>
        <v>115.30667572194523</v>
      </c>
      <c r="N56" s="136">
        <f>_xlfn.XLOOKUP($D56,'Maximum Demand Forecast'!$D$68:$D$494,'Maximum Demand Forecast'!N$68:N$494,"NA")</f>
        <v>122.25390675178392</v>
      </c>
      <c r="O56" s="136">
        <f>_xlfn.XLOOKUP($D56,'Maximum Demand Forecast'!$D$68:$D$494,'Maximum Demand Forecast'!O$68:O$494,"NA")</f>
        <v>128.41415541136627</v>
      </c>
      <c r="P56" s="136">
        <f>_xlfn.XLOOKUP($D56,'Maximum Demand Forecast'!$D$68:$D$494,'Maximum Demand Forecast'!P$68:P$494,"NA")</f>
        <v>131.73409510772362</v>
      </c>
      <c r="Q56" s="137"/>
      <c r="R56" s="136">
        <f>_xlfn.XLOOKUP($D56,'Maximum Demand Forecast'!$T$68:$T$494,'Maximum Demand Forecast'!U$68:U$494,"NA")</f>
        <v>233.03313040587699</v>
      </c>
      <c r="S56" s="136">
        <f>_xlfn.XLOOKUP($D56,'Maximum Demand Forecast'!$T$68:$T$494,'Maximum Demand Forecast'!V$68:V$494,"NA")</f>
        <v>200.66552877959199</v>
      </c>
      <c r="T56" s="136">
        <f>_xlfn.XLOOKUP($D56,'Maximum Demand Forecast'!$T$68:$T$494,'Maximum Demand Forecast'!W$68:W$494,"NA")</f>
        <v>193.74360592202274</v>
      </c>
      <c r="U56" s="136">
        <f>_xlfn.XLOOKUP($D56,'Maximum Demand Forecast'!$T$68:$T$494,'Maximum Demand Forecast'!X$68:X$494,"NA")</f>
        <v>195.29681072546987</v>
      </c>
      <c r="V56" s="136">
        <f>_xlfn.XLOOKUP($D56,'Maximum Demand Forecast'!$T$68:$T$494,'Maximum Demand Forecast'!Y$68:Y$494,"NA")</f>
        <v>192.11374904522179</v>
      </c>
      <c r="W56" s="136">
        <f>_xlfn.XLOOKUP($D56,'Maximum Demand Forecast'!$T$68:$T$494,'Maximum Demand Forecast'!Z$68:Z$494,"NA")</f>
        <v>191.99177790905301</v>
      </c>
      <c r="X56" s="136">
        <f>_xlfn.XLOOKUP($D56,'Maximum Demand Forecast'!$T$68:$T$494,'Maximum Demand Forecast'!AA$68:AA$494,"NA")</f>
        <v>192.27495675810474</v>
      </c>
      <c r="Y56" s="136">
        <f>_xlfn.XLOOKUP($D56,'Maximum Demand Forecast'!$T$68:$T$494,'Maximum Demand Forecast'!AB$68:AB$494,"NA")</f>
        <v>193.13433976972587</v>
      </c>
      <c r="Z56" s="136">
        <f>_xlfn.XLOOKUP($D56,'Maximum Demand Forecast'!$T$68:$T$494,'Maximum Demand Forecast'!AC$68:AC$494,"NA")</f>
        <v>195.69248758280759</v>
      </c>
      <c r="AA56" s="136">
        <f>_xlfn.XLOOKUP($D56,'Maximum Demand Forecast'!$T$68:$T$494,'Maximum Demand Forecast'!AD$68:AD$494,"NA")</f>
        <v>203.77242639000295</v>
      </c>
      <c r="AB56" s="136">
        <f>_xlfn.XLOOKUP($D56,'Maximum Demand Forecast'!$T$68:$T$494,'Maximum Demand Forecast'!AE$68:AE$494,"NA")</f>
        <v>210.37061434491676</v>
      </c>
      <c r="AC56" s="136">
        <f>_xlfn.XLOOKUP($D56,'Maximum Demand Forecast'!$T$68:$T$494,'Maximum Demand Forecast'!AF$68:AF$494,"NA")</f>
        <v>214.75886229153096</v>
      </c>
      <c r="AD56" s="137"/>
      <c r="AE56" s="138">
        <v>0</v>
      </c>
      <c r="AF56" s="138">
        <v>0</v>
      </c>
      <c r="AG56" s="138">
        <v>0</v>
      </c>
      <c r="AH56" s="138">
        <v>0</v>
      </c>
      <c r="AI56" s="138">
        <v>0</v>
      </c>
      <c r="AJ56" s="138">
        <v>0</v>
      </c>
      <c r="AK56" s="138">
        <v>0</v>
      </c>
      <c r="AL56" s="138">
        <v>0</v>
      </c>
      <c r="AM56" s="138">
        <v>0</v>
      </c>
      <c r="AN56" s="138">
        <v>0</v>
      </c>
      <c r="AO56" s="138">
        <v>0</v>
      </c>
      <c r="AP56" s="138">
        <v>0</v>
      </c>
      <c r="AQ56" s="137"/>
      <c r="AR56" s="138" t="s">
        <v>16</v>
      </c>
      <c r="AS56" s="138">
        <v>0.49099999999999999</v>
      </c>
      <c r="AT56" s="138">
        <v>2.7E-2</v>
      </c>
      <c r="AU56" s="3"/>
      <c r="AV56" s="3"/>
      <c r="AW56" s="3"/>
      <c r="AX56" s="3"/>
    </row>
    <row r="57" spans="2:50" x14ac:dyDescent="0.25">
      <c r="B57" s="7" t="s">
        <v>4</v>
      </c>
      <c r="C57" s="7"/>
      <c r="D57" s="48">
        <v>10022</v>
      </c>
      <c r="E57" s="136">
        <f>_xlfn.XLOOKUP($D57,'Maximum Demand Forecast'!$D$68:$D$494,'Maximum Demand Forecast'!E$68:E$494,"NA")</f>
        <v>171.18784498760701</v>
      </c>
      <c r="F57" s="136">
        <f>_xlfn.XLOOKUP($D57,'Maximum Demand Forecast'!$D$68:$D$494,'Maximum Demand Forecast'!F$68:F$494,"NA")</f>
        <v>111.44444489999999</v>
      </c>
      <c r="G57" s="136">
        <f>_xlfn.XLOOKUP($D57,'Maximum Demand Forecast'!$D$68:$D$494,'Maximum Demand Forecast'!G$68:G$494,"NA")</f>
        <v>114.59924299665452</v>
      </c>
      <c r="H57" s="136">
        <f>_xlfn.XLOOKUP($D57,'Maximum Demand Forecast'!$D$68:$D$494,'Maximum Demand Forecast'!H$68:H$494,"NA")</f>
        <v>114.24700998419684</v>
      </c>
      <c r="I57" s="136">
        <f>_xlfn.XLOOKUP($D57,'Maximum Demand Forecast'!$D$68:$D$494,'Maximum Demand Forecast'!I$68:I$494,"NA")</f>
        <v>112.32263808686854</v>
      </c>
      <c r="J57" s="136">
        <f>_xlfn.XLOOKUP($D57,'Maximum Demand Forecast'!$D$68:$D$494,'Maximum Demand Forecast'!J$68:J$494,"NA")</f>
        <v>110.9573305439929</v>
      </c>
      <c r="K57" s="136">
        <f>_xlfn.XLOOKUP($D57,'Maximum Demand Forecast'!$D$68:$D$494,'Maximum Demand Forecast'!K$68:K$494,"NA")</f>
        <v>111.03150246238624</v>
      </c>
      <c r="L57" s="136">
        <f>_xlfn.XLOOKUP($D57,'Maximum Demand Forecast'!$D$68:$D$494,'Maximum Demand Forecast'!L$68:L$494,"NA")</f>
        <v>110.8166989176391</v>
      </c>
      <c r="M57" s="136">
        <f>_xlfn.XLOOKUP($D57,'Maximum Demand Forecast'!$D$68:$D$494,'Maximum Demand Forecast'!M$68:M$494,"NA")</f>
        <v>113.34045249833051</v>
      </c>
      <c r="N57" s="136">
        <f>_xlfn.XLOOKUP($D57,'Maximum Demand Forecast'!$D$68:$D$494,'Maximum Demand Forecast'!N$68:N$494,"NA")</f>
        <v>120.16921851384838</v>
      </c>
      <c r="O57" s="136">
        <f>_xlfn.XLOOKUP($D57,'Maximum Demand Forecast'!$D$68:$D$494,'Maximum Demand Forecast'!O$68:O$494,"NA")</f>
        <v>126.22442187660056</v>
      </c>
      <c r="P57" s="136">
        <f>_xlfn.XLOOKUP($D57,'Maximum Demand Forecast'!$D$68:$D$494,'Maximum Demand Forecast'!P$68:P$494,"NA")</f>
        <v>129.4877495642333</v>
      </c>
      <c r="Q57" s="137"/>
      <c r="R57" s="136">
        <f>_xlfn.XLOOKUP($D57,'Maximum Demand Forecast'!$T$68:$T$494,'Maximum Demand Forecast'!U$68:U$494,"NA")</f>
        <v>223.098798675046</v>
      </c>
      <c r="S57" s="136">
        <f>_xlfn.XLOOKUP($D57,'Maximum Demand Forecast'!$T$68:$T$494,'Maximum Demand Forecast'!V$68:V$494,"NA")</f>
        <v>197.48352655252199</v>
      </c>
      <c r="T57" s="136">
        <f>_xlfn.XLOOKUP($D57,'Maximum Demand Forecast'!$T$68:$T$494,'Maximum Demand Forecast'!W$68:W$494,"NA")</f>
        <v>190.67136631378591</v>
      </c>
      <c r="U57" s="136">
        <f>_xlfn.XLOOKUP($D57,'Maximum Demand Forecast'!$T$68:$T$494,'Maximum Demand Forecast'!X$68:X$494,"NA")</f>
        <v>192.19994156987769</v>
      </c>
      <c r="V57" s="136">
        <f>_xlfn.XLOOKUP($D57,'Maximum Demand Forecast'!$T$68:$T$494,'Maximum Demand Forecast'!Y$68:Y$494,"NA")</f>
        <v>189.06735447496101</v>
      </c>
      <c r="W57" s="136">
        <f>_xlfn.XLOOKUP($D57,'Maximum Demand Forecast'!$T$68:$T$494,'Maximum Demand Forecast'!Z$68:Z$494,"NA")</f>
        <v>188.94731746484408</v>
      </c>
      <c r="X57" s="136">
        <f>_xlfn.XLOOKUP($D57,'Maximum Demand Forecast'!$T$68:$T$494,'Maximum Demand Forecast'!AA$68:AA$494,"NA")</f>
        <v>189.22600587782628</v>
      </c>
      <c r="Y57" s="136">
        <f>_xlfn.XLOOKUP($D57,'Maximum Demand Forecast'!$T$68:$T$494,'Maximum Demand Forecast'!AB$68:AB$494,"NA")</f>
        <v>190.0717614434505</v>
      </c>
      <c r="Z57" s="136">
        <f>_xlfn.XLOOKUP($D57,'Maximum Demand Forecast'!$T$68:$T$494,'Maximum Demand Forecast'!AC$68:AC$494,"NA")</f>
        <v>192.5893440827931</v>
      </c>
      <c r="AA57" s="136">
        <f>_xlfn.XLOOKUP($D57,'Maximum Demand Forecast'!$T$68:$T$494,'Maximum Demand Forecast'!AD$68:AD$494,"NA")</f>
        <v>200.54115732983146</v>
      </c>
      <c r="AB57" s="136">
        <f>_xlfn.XLOOKUP($D57,'Maximum Demand Forecast'!$T$68:$T$494,'Maximum Demand Forecast'!AE$68:AE$494,"NA")</f>
        <v>207.0347162092142</v>
      </c>
      <c r="AC57" s="136">
        <f>_xlfn.XLOOKUP($D57,'Maximum Demand Forecast'!$T$68:$T$494,'Maximum Demand Forecast'!AF$68:AF$494,"NA")</f>
        <v>211.35337863795701</v>
      </c>
      <c r="AD57" s="137"/>
      <c r="AE57" s="138">
        <v>0</v>
      </c>
      <c r="AF57" s="138">
        <v>0</v>
      </c>
      <c r="AG57" s="138">
        <v>0</v>
      </c>
      <c r="AH57" s="138">
        <v>0</v>
      </c>
      <c r="AI57" s="138">
        <v>0</v>
      </c>
      <c r="AJ57" s="138">
        <v>0</v>
      </c>
      <c r="AK57" s="138">
        <v>0</v>
      </c>
      <c r="AL57" s="138">
        <v>0</v>
      </c>
      <c r="AM57" s="138">
        <v>0</v>
      </c>
      <c r="AN57" s="138">
        <v>0</v>
      </c>
      <c r="AO57" s="138">
        <v>0</v>
      </c>
      <c r="AP57" s="138">
        <v>0</v>
      </c>
      <c r="AQ57" s="137"/>
      <c r="AR57" s="138" t="s">
        <v>13</v>
      </c>
      <c r="AS57" s="138">
        <v>10.85</v>
      </c>
      <c r="AT57" s="138">
        <v>0</v>
      </c>
      <c r="AU57" s="3"/>
      <c r="AV57" s="3"/>
      <c r="AW57" s="3"/>
      <c r="AX57" s="3"/>
    </row>
    <row r="58" spans="2:50" x14ac:dyDescent="0.25">
      <c r="B58" s="7" t="s">
        <v>4</v>
      </c>
      <c r="C58" s="7"/>
      <c r="D58" s="48">
        <v>10024</v>
      </c>
      <c r="E58" s="136">
        <f>_xlfn.XLOOKUP($D58,'Maximum Demand Forecast'!$D$68:$D$494,'Maximum Demand Forecast'!E$68:E$494,"NA")</f>
        <v>173.639713708329</v>
      </c>
      <c r="F58" s="136">
        <f>_xlfn.XLOOKUP($D58,'Maximum Demand Forecast'!$D$68:$D$494,'Maximum Demand Forecast'!F$68:F$494,"NA")</f>
        <v>113.26666640000001</v>
      </c>
      <c r="G58" s="136">
        <f>_xlfn.XLOOKUP($D58,'Maximum Demand Forecast'!$D$68:$D$494,'Maximum Demand Forecast'!G$68:G$494,"NA")</f>
        <v>116.47304841297303</v>
      </c>
      <c r="H58" s="136">
        <f>_xlfn.XLOOKUP($D58,'Maximum Demand Forecast'!$D$68:$D$494,'Maximum Demand Forecast'!H$68:H$494,"NA")</f>
        <v>116.11505605944737</v>
      </c>
      <c r="I58" s="136">
        <f>_xlfn.XLOOKUP($D58,'Maximum Demand Forecast'!$D$68:$D$494,'Maximum Demand Forecast'!I$68:I$494,"NA")</f>
        <v>114.15921887151214</v>
      </c>
      <c r="J58" s="136">
        <f>_xlfn.XLOOKUP($D58,'Maximum Demand Forecast'!$D$68:$D$494,'Maximum Demand Forecast'!J$68:J$494,"NA")</f>
        <v>112.77158726608701</v>
      </c>
      <c r="K58" s="136">
        <f>_xlfn.XLOOKUP($D58,'Maximum Demand Forecast'!$D$68:$D$494,'Maximum Demand Forecast'!K$68:K$494,"NA")</f>
        <v>112.84697196511301</v>
      </c>
      <c r="L58" s="136">
        <f>_xlfn.XLOOKUP($D58,'Maximum Demand Forecast'!$D$68:$D$494,'Maximum Demand Forecast'!L$68:L$494,"NA")</f>
        <v>112.62865618036265</v>
      </c>
      <c r="M58" s="136">
        <f>_xlfn.XLOOKUP($D58,'Maximum Demand Forecast'!$D$68:$D$494,'Maximum Demand Forecast'!M$68:M$494,"NA")</f>
        <v>115.19367550596907</v>
      </c>
      <c r="N58" s="136">
        <f>_xlfn.XLOOKUP($D58,'Maximum Demand Forecast'!$D$68:$D$494,'Maximum Demand Forecast'!N$68:N$494,"NA")</f>
        <v>122.13409826905396</v>
      </c>
      <c r="O58" s="136">
        <f>_xlfn.XLOOKUP($D58,'Maximum Demand Forecast'!$D$68:$D$494,'Maximum Demand Forecast'!O$68:O$494,"NA")</f>
        <v>128.28830990237881</v>
      </c>
      <c r="P58" s="136">
        <f>_xlfn.XLOOKUP($D58,'Maximum Demand Forecast'!$D$68:$D$494,'Maximum Demand Forecast'!P$68:P$494,"NA")</f>
        <v>131.60499606722666</v>
      </c>
      <c r="Q58" s="137"/>
      <c r="R58" s="136">
        <f>_xlfn.XLOOKUP($D58,'Maximum Demand Forecast'!$T$68:$T$494,'Maximum Demand Forecast'!U$68:U$494,"NA")</f>
        <v>230.095676957931</v>
      </c>
      <c r="S58" s="136">
        <f>_xlfn.XLOOKUP($D58,'Maximum Demand Forecast'!$T$68:$T$494,'Maximum Demand Forecast'!V$68:V$494,"NA")</f>
        <v>200.47353702619401</v>
      </c>
      <c r="T58" s="136">
        <f>_xlfn.XLOOKUP($D58,'Maximum Demand Forecast'!$T$68:$T$494,'Maximum Demand Forecast'!W$68:W$494,"NA")</f>
        <v>193.55823689109428</v>
      </c>
      <c r="U58" s="136">
        <f>_xlfn.XLOOKUP($D58,'Maximum Demand Forecast'!$T$68:$T$494,'Maximum Demand Forecast'!X$68:X$494,"NA")</f>
        <v>195.10995562707674</v>
      </c>
      <c r="V58" s="136">
        <f>_xlfn.XLOOKUP($D58,'Maximum Demand Forecast'!$T$68:$T$494,'Maximum Demand Forecast'!Y$68:Y$494,"NA")</f>
        <v>191.9299394205425</v>
      </c>
      <c r="W58" s="136">
        <f>_xlfn.XLOOKUP($D58,'Maximum Demand Forecast'!$T$68:$T$494,'Maximum Demand Forecast'!Z$68:Z$494,"NA")</f>
        <v>191.80808498330271</v>
      </c>
      <c r="X58" s="136">
        <f>_xlfn.XLOOKUP($D58,'Maximum Demand Forecast'!$T$68:$T$494,'Maximum Demand Forecast'!AA$68:AA$494,"NA")</f>
        <v>192.09099289392228</v>
      </c>
      <c r="Y58" s="136">
        <f>_xlfn.XLOOKUP($D58,'Maximum Demand Forecast'!$T$68:$T$494,'Maximum Demand Forecast'!AB$68:AB$494,"NA")</f>
        <v>192.94955366939629</v>
      </c>
      <c r="Z58" s="136">
        <f>_xlfn.XLOOKUP($D58,'Maximum Demand Forecast'!$T$68:$T$494,'Maximum Demand Forecast'!AC$68:AC$494,"NA")</f>
        <v>195.50525391070488</v>
      </c>
      <c r="AA58" s="136">
        <f>_xlfn.XLOOKUP($D58,'Maximum Demand Forecast'!$T$68:$T$494,'Maximum Demand Forecast'!AD$68:AD$494,"NA")</f>
        <v>203.57746203476609</v>
      </c>
      <c r="AB58" s="136">
        <f>_xlfn.XLOOKUP($D58,'Maximum Demand Forecast'!$T$68:$T$494,'Maximum Demand Forecast'!AE$68:AE$494,"NA")</f>
        <v>210.16933700865911</v>
      </c>
      <c r="AC58" s="136">
        <f>_xlfn.XLOOKUP($D58,'Maximum Demand Forecast'!$T$68:$T$494,'Maximum Demand Forecast'!AF$68:AF$494,"NA")</f>
        <v>214.55338638951693</v>
      </c>
      <c r="AD58" s="137"/>
      <c r="AE58" s="138">
        <v>0</v>
      </c>
      <c r="AF58" s="138">
        <v>0</v>
      </c>
      <c r="AG58" s="138">
        <v>0</v>
      </c>
      <c r="AH58" s="138">
        <v>0</v>
      </c>
      <c r="AI58" s="138">
        <v>0</v>
      </c>
      <c r="AJ58" s="138">
        <v>0</v>
      </c>
      <c r="AK58" s="138">
        <v>0</v>
      </c>
      <c r="AL58" s="138">
        <v>0</v>
      </c>
      <c r="AM58" s="138">
        <v>0</v>
      </c>
      <c r="AN58" s="138">
        <v>0</v>
      </c>
      <c r="AO58" s="138">
        <v>0</v>
      </c>
      <c r="AP58" s="138">
        <v>0</v>
      </c>
      <c r="AQ58" s="137"/>
      <c r="AR58" s="138" t="s">
        <v>12</v>
      </c>
      <c r="AS58" s="138">
        <v>13.516</v>
      </c>
      <c r="AT58" s="138">
        <v>2.4E-2</v>
      </c>
      <c r="AU58" s="3"/>
      <c r="AV58" s="3"/>
      <c r="AW58" s="3"/>
      <c r="AX58" s="3"/>
    </row>
    <row r="59" spans="2:50" x14ac:dyDescent="0.25">
      <c r="B59" s="7" t="s">
        <v>4</v>
      </c>
      <c r="C59" s="7"/>
      <c r="D59" s="48">
        <v>10026</v>
      </c>
      <c r="E59" s="136">
        <f>_xlfn.XLOOKUP($D59,'Maximum Demand Forecast'!$D$68:$D$494,'Maximum Demand Forecast'!E$68:E$494,"NA")</f>
        <v>121.315008118458</v>
      </c>
      <c r="F59" s="136">
        <f>_xlfn.XLOOKUP($D59,'Maximum Demand Forecast'!$D$68:$D$494,'Maximum Demand Forecast'!F$68:F$494,"NA")</f>
        <v>122.3499996</v>
      </c>
      <c r="G59" s="136">
        <f>_xlfn.XLOOKUP($D59,'Maximum Demand Forecast'!$D$68:$D$494,'Maximum Demand Forecast'!G$68:G$494,"NA")</f>
        <v>125.8135149525159</v>
      </c>
      <c r="H59" s="136">
        <f>_xlfn.XLOOKUP($D59,'Maximum Demand Forecast'!$D$68:$D$494,'Maximum Demand Forecast'!H$68:H$494,"NA")</f>
        <v>125.4268136775266</v>
      </c>
      <c r="I59" s="136">
        <f>_xlfn.XLOOKUP($D59,'Maximum Demand Forecast'!$D$68:$D$494,'Maximum Demand Forecast'!I$68:I$494,"NA")</f>
        <v>123.31412963051433</v>
      </c>
      <c r="J59" s="136">
        <f>_xlfn.XLOOKUP($D59,'Maximum Demand Forecast'!$D$68:$D$494,'Maximum Demand Forecast'!J$68:J$494,"NA")</f>
        <v>121.8152179757019</v>
      </c>
      <c r="K59" s="136">
        <f>_xlfn.XLOOKUP($D59,'Maximum Demand Forecast'!$D$68:$D$494,'Maximum Demand Forecast'!K$68:K$494,"NA")</f>
        <v>121.89664809268888</v>
      </c>
      <c r="L59" s="136">
        <f>_xlfn.XLOOKUP($D59,'Maximum Demand Forecast'!$D$68:$D$494,'Maximum Demand Forecast'!L$68:L$494,"NA")</f>
        <v>121.66082464148435</v>
      </c>
      <c r="M59" s="136">
        <f>_xlfn.XLOOKUP($D59,'Maximum Demand Forecast'!$D$68:$D$494,'Maximum Demand Forecast'!M$68:M$494,"NA")</f>
        <v>124.43154371918413</v>
      </c>
      <c r="N59" s="136">
        <f>_xlfn.XLOOKUP($D59,'Maximum Demand Forecast'!$D$68:$D$494,'Maximum Demand Forecast'!N$68:N$494,"NA")</f>
        <v>131.92854834796404</v>
      </c>
      <c r="O59" s="136">
        <f>_xlfn.XLOOKUP($D59,'Maximum Demand Forecast'!$D$68:$D$494,'Maximum Demand Forecast'!O$68:O$494,"NA")</f>
        <v>138.57629225009771</v>
      </c>
      <c r="P59" s="136">
        <f>_xlfn.XLOOKUP($D59,'Maximum Demand Forecast'!$D$68:$D$494,'Maximum Demand Forecast'!P$68:P$494,"NA")</f>
        <v>142.15895751111455</v>
      </c>
      <c r="Q59" s="137"/>
      <c r="R59" s="136">
        <f>_xlfn.XLOOKUP($D59,'Maximum Demand Forecast'!$T$68:$T$494,'Maximum Demand Forecast'!U$68:U$494,"NA")</f>
        <v>197.24169452871601</v>
      </c>
      <c r="S59" s="136">
        <f>_xlfn.XLOOKUP($D59,'Maximum Demand Forecast'!$T$68:$T$494,'Maximum Demand Forecast'!V$68:V$494,"NA")</f>
        <v>186.04572981229401</v>
      </c>
      <c r="T59" s="136">
        <f>_xlfn.XLOOKUP($D59,'Maximum Demand Forecast'!$T$68:$T$494,'Maximum Demand Forecast'!W$68:W$494,"NA")</f>
        <v>179.62811440234802</v>
      </c>
      <c r="U59" s="136">
        <f>_xlfn.XLOOKUP($D59,'Maximum Demand Forecast'!$T$68:$T$494,'Maximum Demand Forecast'!X$68:X$494,"NA")</f>
        <v>181.0681580558979</v>
      </c>
      <c r="V59" s="136">
        <f>_xlfn.XLOOKUP($D59,'Maximum Demand Forecast'!$T$68:$T$494,'Maximum Demand Forecast'!Y$68:Y$494,"NA")</f>
        <v>178.11700328137877</v>
      </c>
      <c r="W59" s="136">
        <f>_xlfn.XLOOKUP($D59,'Maximum Demand Forecast'!$T$68:$T$494,'Maximum Demand Forecast'!Z$68:Z$494,"NA")</f>
        <v>178.00391854189925</v>
      </c>
      <c r="X59" s="136">
        <f>_xlfn.XLOOKUP($D59,'Maximum Demand Forecast'!$T$68:$T$494,'Maximum Demand Forecast'!AA$68:AA$494,"NA")</f>
        <v>178.26646595579564</v>
      </c>
      <c r="Y59" s="136">
        <f>_xlfn.XLOOKUP($D59,'Maximum Demand Forecast'!$T$68:$T$494,'Maximum Demand Forecast'!AB$68:AB$494,"NA")</f>
        <v>179.06323728247904</v>
      </c>
      <c r="Z59" s="136">
        <f>_xlfn.XLOOKUP($D59,'Maximum Demand Forecast'!$T$68:$T$494,'Maximum Demand Forecast'!AC$68:AC$494,"NA")</f>
        <v>181.43500726084574</v>
      </c>
      <c r="AA59" s="136">
        <f>_xlfn.XLOOKUP($D59,'Maximum Demand Forecast'!$T$68:$T$494,'Maximum Demand Forecast'!AD$68:AD$494,"NA")</f>
        <v>188.92626956865584</v>
      </c>
      <c r="AB59" s="136">
        <f>_xlfn.XLOOKUP($D59,'Maximum Demand Forecast'!$T$68:$T$494,'Maximum Demand Forecast'!AE$68:AE$494,"NA")</f>
        <v>195.04373628541796</v>
      </c>
      <c r="AC59" s="136">
        <f>_xlfn.XLOOKUP($D59,'Maximum Demand Forecast'!$T$68:$T$494,'Maximum Demand Forecast'!AF$68:AF$494,"NA")</f>
        <v>199.11227160780447</v>
      </c>
      <c r="AD59" s="137"/>
      <c r="AE59" s="138">
        <v>0</v>
      </c>
      <c r="AF59" s="138">
        <v>0</v>
      </c>
      <c r="AG59" s="138">
        <v>0</v>
      </c>
      <c r="AH59" s="138">
        <v>0</v>
      </c>
      <c r="AI59" s="138">
        <v>0</v>
      </c>
      <c r="AJ59" s="138">
        <v>0</v>
      </c>
      <c r="AK59" s="138">
        <v>0</v>
      </c>
      <c r="AL59" s="138">
        <v>0</v>
      </c>
      <c r="AM59" s="138">
        <v>0</v>
      </c>
      <c r="AN59" s="138">
        <v>0</v>
      </c>
      <c r="AO59" s="138">
        <v>0</v>
      </c>
      <c r="AP59" s="138">
        <v>0</v>
      </c>
      <c r="AQ59" s="137"/>
      <c r="AR59" s="138" t="s">
        <v>17</v>
      </c>
      <c r="AS59" s="138">
        <v>8.702</v>
      </c>
      <c r="AT59" s="138">
        <v>3.2000000000000001E-2</v>
      </c>
      <c r="AU59" s="3"/>
      <c r="AV59" s="3"/>
      <c r="AW59" s="3"/>
      <c r="AX59" s="3"/>
    </row>
    <row r="60" spans="2:50" x14ac:dyDescent="0.25">
      <c r="B60" s="7" t="s">
        <v>58</v>
      </c>
      <c r="C60" s="7"/>
      <c r="D60" s="48">
        <v>55001</v>
      </c>
      <c r="E60" s="136">
        <f>_xlfn.XLOOKUP($D60,'Maximum Demand Forecast'!$D$68:$D$494,'Maximum Demand Forecast'!E$68:E$494,"NA")</f>
        <v>108.33333589999999</v>
      </c>
      <c r="F60" s="136">
        <f>_xlfn.XLOOKUP($D60,'Maximum Demand Forecast'!$D$68:$D$494,'Maximum Demand Forecast'!F$68:F$494,"NA")</f>
        <v>116.199800619177</v>
      </c>
      <c r="G60" s="136">
        <f>_xlfn.XLOOKUP($D60,'Maximum Demand Forecast'!$D$68:$D$494,'Maximum Demand Forecast'!G$68:G$494,"NA")</f>
        <v>119.48921455231611</v>
      </c>
      <c r="H60" s="136">
        <f>_xlfn.XLOOKUP($D60,'Maximum Demand Forecast'!$D$68:$D$494,'Maximum Demand Forecast'!H$68:H$494,"NA")</f>
        <v>119.12195169003705</v>
      </c>
      <c r="I60" s="136">
        <f>_xlfn.XLOOKUP($D60,'Maximum Demand Forecast'!$D$68:$D$494,'Maximum Demand Forecast'!I$68:I$494,"NA")</f>
        <v>117.11546647682303</v>
      </c>
      <c r="J60" s="136">
        <f>_xlfn.XLOOKUP($D60,'Maximum Demand Forecast'!$D$68:$D$494,'Maximum Demand Forecast'!J$68:J$494,"NA")</f>
        <v>115.69190100069396</v>
      </c>
      <c r="K60" s="136">
        <f>_xlfn.XLOOKUP($D60,'Maximum Demand Forecast'!$D$68:$D$494,'Maximum Demand Forecast'!K$68:K$494,"NA")</f>
        <v>115.76923784899162</v>
      </c>
      <c r="L60" s="136">
        <f>_xlfn.XLOOKUP($D60,'Maximum Demand Forecast'!$D$68:$D$494,'Maximum Demand Forecast'!L$68:L$494,"NA")</f>
        <v>115.54526859602161</v>
      </c>
      <c r="M60" s="136">
        <f>_xlfn.XLOOKUP($D60,'Maximum Demand Forecast'!$D$68:$D$494,'Maximum Demand Forecast'!M$68:M$494,"NA")</f>
        <v>118.17671122334521</v>
      </c>
      <c r="N60" s="136">
        <f>_xlfn.XLOOKUP($D60,'Maximum Demand Forecast'!$D$68:$D$494,'Maximum Demand Forecast'!N$68:N$494,"NA")</f>
        <v>125.29686198716483</v>
      </c>
      <c r="O60" s="136">
        <f>_xlfn.XLOOKUP($D60,'Maximum Demand Forecast'!$D$68:$D$494,'Maximum Demand Forecast'!O$68:O$494,"NA")</f>
        <v>131.61044203228715</v>
      </c>
      <c r="P60" s="136">
        <f>_xlfn.XLOOKUP($D60,'Maximum Demand Forecast'!$D$68:$D$494,'Maximum Demand Forecast'!P$68:P$494,"NA")</f>
        <v>135.01301653475088</v>
      </c>
      <c r="Q60" s="137"/>
      <c r="R60" s="136">
        <f>_xlfn.XLOOKUP($D60,'Maximum Demand Forecast'!$T$68:$T$494,'Maximum Demand Forecast'!U$68:U$494,"NA")</f>
        <v>78.465981508804404</v>
      </c>
      <c r="S60" s="136">
        <f>_xlfn.XLOOKUP($D60,'Maximum Demand Forecast'!$T$68:$T$494,'Maximum Demand Forecast'!V$68:V$494,"NA")</f>
        <v>36.91666635</v>
      </c>
      <c r="T60" s="136">
        <f>_xlfn.XLOOKUP($D60,'Maximum Demand Forecast'!$T$68:$T$494,'Maximum Demand Forecast'!W$68:W$494,"NA")</f>
        <v>35.643232301873091</v>
      </c>
      <c r="U60" s="136">
        <f>_xlfn.XLOOKUP($D60,'Maximum Demand Forecast'!$T$68:$T$494,'Maximum Demand Forecast'!X$68:X$494,"NA")</f>
        <v>35.928977162242482</v>
      </c>
      <c r="V60" s="136">
        <f>_xlfn.XLOOKUP($D60,'Maximum Demand Forecast'!$T$68:$T$494,'Maximum Demand Forecast'!Y$68:Y$494,"NA")</f>
        <v>35.343385672085461</v>
      </c>
      <c r="W60" s="136">
        <f>_xlfn.XLOOKUP($D60,'Maximum Demand Forecast'!$T$68:$T$494,'Maximum Demand Forecast'!Z$68:Z$494,"NA")</f>
        <v>35.320946502958314</v>
      </c>
      <c r="X60" s="136">
        <f>_xlfn.XLOOKUP($D60,'Maximum Demand Forecast'!$T$68:$T$494,'Maximum Demand Forecast'!AA$68:AA$494,"NA")</f>
        <v>35.373043239011579</v>
      </c>
      <c r="Y60" s="136">
        <f>_xlfn.XLOOKUP($D60,'Maximum Demand Forecast'!$T$68:$T$494,'Maximum Demand Forecast'!AB$68:AB$494,"NA")</f>
        <v>35.531144912476989</v>
      </c>
      <c r="Z60" s="136">
        <f>_xlfn.XLOOKUP($D60,'Maximum Demand Forecast'!$T$68:$T$494,'Maximum Demand Forecast'!AC$68:AC$494,"NA")</f>
        <v>36.001770285274581</v>
      </c>
      <c r="AA60" s="136">
        <f>_xlfn.XLOOKUP($D60,'Maximum Demand Forecast'!$T$68:$T$494,'Maximum Demand Forecast'!AD$68:AD$494,"NA")</f>
        <v>37.488245849302714</v>
      </c>
      <c r="AB60" s="136">
        <f>_xlfn.XLOOKUP($D60,'Maximum Demand Forecast'!$T$68:$T$494,'Maximum Demand Forecast'!AE$68:AE$494,"NA")</f>
        <v>38.702122017908088</v>
      </c>
      <c r="AC60" s="136">
        <f>_xlfn.XLOOKUP($D60,'Maximum Demand Forecast'!$T$68:$T$494,'Maximum Demand Forecast'!AF$68:AF$494,"NA")</f>
        <v>39.509433000972678</v>
      </c>
      <c r="AD60" s="137"/>
      <c r="AE60" s="138">
        <v>165.13149863999999</v>
      </c>
      <c r="AF60" s="138">
        <v>170.26609864</v>
      </c>
      <c r="AG60" s="138">
        <v>193.38705780480001</v>
      </c>
      <c r="AH60" s="138">
        <v>226.59377200699399</v>
      </c>
      <c r="AI60" s="138">
        <v>266.78011664802</v>
      </c>
      <c r="AJ60" s="138">
        <v>363.68715095881703</v>
      </c>
      <c r="AK60" s="138">
        <v>462.26420027271399</v>
      </c>
      <c r="AL60" s="138">
        <v>553.12672216380804</v>
      </c>
      <c r="AM60" s="138">
        <v>634.54391082310303</v>
      </c>
      <c r="AN60" s="138">
        <v>707.31977487819904</v>
      </c>
      <c r="AO60" s="138">
        <v>779.88924589015596</v>
      </c>
      <c r="AP60" s="138">
        <v>853.247381735413</v>
      </c>
      <c r="AQ60" s="137"/>
      <c r="AR60" s="138" t="s">
        <v>20</v>
      </c>
      <c r="AS60" s="138">
        <v>7.4660000000000002</v>
      </c>
      <c r="AT60" s="138">
        <v>0</v>
      </c>
      <c r="AU60" s="3"/>
      <c r="AV60" s="3"/>
      <c r="AW60" s="3"/>
      <c r="AX60" s="3"/>
    </row>
    <row r="61" spans="2:50" x14ac:dyDescent="0.25">
      <c r="B61" s="7" t="s">
        <v>58</v>
      </c>
      <c r="C61" s="7"/>
      <c r="D61" s="48">
        <v>55002</v>
      </c>
      <c r="E61" s="136">
        <f>_xlfn.XLOOKUP($D61,'Maximum Demand Forecast'!$D$68:$D$494,'Maximum Demand Forecast'!E$68:E$494,"NA")</f>
        <v>119.33333589999999</v>
      </c>
      <c r="F61" s="136">
        <f>_xlfn.XLOOKUP($D61,'Maximum Demand Forecast'!$D$68:$D$494,'Maximum Demand Forecast'!F$68:F$494,"NA")</f>
        <v>45.646101235882</v>
      </c>
      <c r="G61" s="136">
        <f>_xlfn.XLOOKUP($D61,'Maximum Demand Forecast'!$D$68:$D$494,'Maximum Demand Forecast'!G$68:G$494,"NA")</f>
        <v>46.938262845443397</v>
      </c>
      <c r="H61" s="136">
        <f>_xlfn.XLOOKUP($D61,'Maximum Demand Forecast'!$D$68:$D$494,'Maximum Demand Forecast'!H$68:H$494,"NA")</f>
        <v>46.793993081619007</v>
      </c>
      <c r="I61" s="136">
        <f>_xlfn.XLOOKUP($D61,'Maximum Demand Forecast'!$D$68:$D$494,'Maximum Demand Forecast'!I$68:I$494,"NA")</f>
        <v>46.005797003117713</v>
      </c>
      <c r="J61" s="136">
        <f>_xlfn.XLOOKUP($D61,'Maximum Demand Forecast'!$D$68:$D$494,'Maximum Demand Forecast'!J$68:J$494,"NA")</f>
        <v>45.446585941712755</v>
      </c>
      <c r="K61" s="136">
        <f>_xlfn.XLOOKUP($D61,'Maximum Demand Forecast'!$D$68:$D$494,'Maximum Demand Forecast'!K$68:K$494,"NA")</f>
        <v>45.476965732279083</v>
      </c>
      <c r="L61" s="136">
        <f>_xlfn.XLOOKUP($D61,'Maximum Demand Forecast'!$D$68:$D$494,'Maximum Demand Forecast'!L$68:L$494,"NA")</f>
        <v>45.388985175166951</v>
      </c>
      <c r="M61" s="136">
        <f>_xlfn.XLOOKUP($D61,'Maximum Demand Forecast'!$D$68:$D$494,'Maximum Demand Forecast'!M$68:M$494,"NA")</f>
        <v>46.422679690331243</v>
      </c>
      <c r="N61" s="136">
        <f>_xlfn.XLOOKUP($D61,'Maximum Demand Forecast'!$D$68:$D$494,'Maximum Demand Forecast'!N$68:N$494,"NA")</f>
        <v>49.219647678643057</v>
      </c>
      <c r="O61" s="136">
        <f>_xlfn.XLOOKUP($D61,'Maximum Demand Forecast'!$D$68:$D$494,'Maximum Demand Forecast'!O$68:O$494,"NA")</f>
        <v>51.699775117458444</v>
      </c>
      <c r="P61" s="136">
        <f>_xlfn.XLOOKUP($D61,'Maximum Demand Forecast'!$D$68:$D$494,'Maximum Demand Forecast'!P$68:P$494,"NA")</f>
        <v>53.036388944457194</v>
      </c>
      <c r="Q61" s="137"/>
      <c r="R61" s="136">
        <f>_xlfn.XLOOKUP($D61,'Maximum Demand Forecast'!$T$68:$T$494,'Maximum Demand Forecast'!U$68:U$494,"NA")</f>
        <v>115.796696689402</v>
      </c>
      <c r="S61" s="136">
        <f>_xlfn.XLOOKUP($D61,'Maximum Demand Forecast'!$T$68:$T$494,'Maximum Demand Forecast'!V$68:V$494,"NA")</f>
        <v>33.003570507318599</v>
      </c>
      <c r="T61" s="136">
        <f>_xlfn.XLOOKUP($D61,'Maximum Demand Forecast'!$T$68:$T$494,'Maximum Demand Forecast'!W$68:W$494,"NA")</f>
        <v>31.865118026389844</v>
      </c>
      <c r="U61" s="136">
        <f>_xlfn.XLOOKUP($D61,'Maximum Demand Forecast'!$T$68:$T$494,'Maximum Demand Forecast'!X$68:X$494,"NA")</f>
        <v>32.120574479496831</v>
      </c>
      <c r="V61" s="136">
        <f>_xlfn.XLOOKUP($D61,'Maximum Demand Forecast'!$T$68:$T$494,'Maximum Demand Forecast'!Y$68:Y$494,"NA")</f>
        <v>31.597054564381772</v>
      </c>
      <c r="W61" s="136">
        <f>_xlfn.XLOOKUP($D61,'Maximum Demand Forecast'!$T$68:$T$494,'Maximum Demand Forecast'!Z$68:Z$494,"NA")</f>
        <v>31.576993904153348</v>
      </c>
      <c r="X61" s="136">
        <f>_xlfn.XLOOKUP($D61,'Maximum Demand Forecast'!$T$68:$T$494,'Maximum Demand Forecast'!AA$68:AA$494,"NA")</f>
        <v>31.623568486084285</v>
      </c>
      <c r="Y61" s="136">
        <f>_xlfn.XLOOKUP($D61,'Maximum Demand Forecast'!$T$68:$T$494,'Maximum Demand Forecast'!AB$68:AB$494,"NA")</f>
        <v>31.764911685333932</v>
      </c>
      <c r="Z61" s="136">
        <f>_xlfn.XLOOKUP($D61,'Maximum Demand Forecast'!$T$68:$T$494,'Maximum Demand Forecast'!AC$68:AC$494,"NA")</f>
        <v>32.185651671073686</v>
      </c>
      <c r="AA61" s="136">
        <f>_xlfn.XLOOKUP($D61,'Maximum Demand Forecast'!$T$68:$T$494,'Maximum Demand Forecast'!AD$68:AD$494,"NA")</f>
        <v>33.514563675740888</v>
      </c>
      <c r="AB61" s="136">
        <f>_xlfn.XLOOKUP($D61,'Maximum Demand Forecast'!$T$68:$T$494,'Maximum Demand Forecast'!AE$68:AE$494,"NA")</f>
        <v>34.599771298170779</v>
      </c>
      <c r="AC61" s="136">
        <f>_xlfn.XLOOKUP($D61,'Maximum Demand Forecast'!$T$68:$T$494,'Maximum Demand Forecast'!AF$68:AF$494,"NA")</f>
        <v>35.321508865108619</v>
      </c>
      <c r="AD61" s="137"/>
      <c r="AE61" s="138">
        <v>53.712000000000003</v>
      </c>
      <c r="AF61" s="138">
        <v>56.590499999999999</v>
      </c>
      <c r="AG61" s="138">
        <v>60.543165000000002</v>
      </c>
      <c r="AH61" s="138">
        <v>89.259057728248095</v>
      </c>
      <c r="AI61" s="138">
        <v>138.80600719761799</v>
      </c>
      <c r="AJ61" s="138">
        <v>270.28387657500502</v>
      </c>
      <c r="AK61" s="138">
        <v>417.79237121244199</v>
      </c>
      <c r="AL61" s="138">
        <v>567.12372771126297</v>
      </c>
      <c r="AM61" s="138">
        <v>712.56966352420704</v>
      </c>
      <c r="AN61" s="138">
        <v>851.64681619216606</v>
      </c>
      <c r="AO61" s="138">
        <v>997.00157782653696</v>
      </c>
      <c r="AP61" s="138">
        <v>1145.85661319274</v>
      </c>
      <c r="AQ61" s="137"/>
      <c r="AR61" s="138" t="s">
        <v>18</v>
      </c>
      <c r="AS61" s="138">
        <v>18.762</v>
      </c>
      <c r="AT61" s="138">
        <v>1.0999999999999999E-2</v>
      </c>
      <c r="AU61" s="3"/>
      <c r="AV61" s="3"/>
      <c r="AW61" s="3"/>
      <c r="AX61" s="3"/>
    </row>
    <row r="62" spans="2:50" x14ac:dyDescent="0.25">
      <c r="B62" s="7" t="s">
        <v>58</v>
      </c>
      <c r="C62" s="7"/>
      <c r="D62" s="48">
        <v>55003</v>
      </c>
      <c r="E62" s="136">
        <f>_xlfn.XLOOKUP($D62,'Maximum Demand Forecast'!$D$68:$D$494,'Maximum Demand Forecast'!E$68:E$494,"NA")</f>
        <v>32.333332059999996</v>
      </c>
      <c r="F62" s="136">
        <f>_xlfn.XLOOKUP($D62,'Maximum Demand Forecast'!$D$68:$D$494,'Maximum Demand Forecast'!F$68:F$494,"NA")</f>
        <v>36.244972568588203</v>
      </c>
      <c r="G62" s="136">
        <f>_xlfn.XLOOKUP($D62,'Maximum Demand Forecast'!$D$68:$D$494,'Maximum Demand Forecast'!G$68:G$494,"NA")</f>
        <v>37.271004602533736</v>
      </c>
      <c r="H62" s="136">
        <f>_xlfn.XLOOKUP($D62,'Maximum Demand Forecast'!$D$68:$D$494,'Maximum Demand Forecast'!H$68:H$494,"NA")</f>
        <v>37.156448189374373</v>
      </c>
      <c r="I62" s="136">
        <f>_xlfn.XLOOKUP($D62,'Maximum Demand Forecast'!$D$68:$D$494,'Maximum Demand Forecast'!I$68:I$494,"NA")</f>
        <v>36.530586517282842</v>
      </c>
      <c r="J62" s="136">
        <f>_xlfn.XLOOKUP($D62,'Maximum Demand Forecast'!$D$68:$D$494,'Maximum Demand Forecast'!J$68:J$494,"NA")</f>
        <v>36.086548822235613</v>
      </c>
      <c r="K62" s="136">
        <f>_xlfn.XLOOKUP($D62,'Maximum Demand Forecast'!$D$68:$D$494,'Maximum Demand Forecast'!K$68:K$494,"NA")</f>
        <v>36.110671685873534</v>
      </c>
      <c r="L62" s="136">
        <f>_xlfn.XLOOKUP($D62,'Maximum Demand Forecast'!$D$68:$D$494,'Maximum Demand Forecast'!L$68:L$494,"NA")</f>
        <v>36.040811329944788</v>
      </c>
      <c r="M62" s="136">
        <f>_xlfn.XLOOKUP($D62,'Maximum Demand Forecast'!$D$68:$D$494,'Maximum Demand Forecast'!M$68:M$494,"NA")</f>
        <v>36.861609346248926</v>
      </c>
      <c r="N62" s="136">
        <f>_xlfn.XLOOKUP($D62,'Maximum Demand Forecast'!$D$68:$D$494,'Maximum Demand Forecast'!N$68:N$494,"NA")</f>
        <v>39.082522529780363</v>
      </c>
      <c r="O62" s="136">
        <f>_xlfn.XLOOKUP($D62,'Maximum Demand Forecast'!$D$68:$D$494,'Maximum Demand Forecast'!O$68:O$494,"NA")</f>
        <v>41.051850655350989</v>
      </c>
      <c r="P62" s="136">
        <f>_xlfn.XLOOKUP($D62,'Maximum Demand Forecast'!$D$68:$D$494,'Maximum Demand Forecast'!P$68:P$494,"NA")</f>
        <v>42.113179666650709</v>
      </c>
      <c r="Q62" s="137"/>
      <c r="R62" s="136">
        <f>_xlfn.XLOOKUP($D62,'Maximum Demand Forecast'!$T$68:$T$494,'Maximum Demand Forecast'!U$68:U$494,"NA")</f>
        <v>17.2372397235427</v>
      </c>
      <c r="S62" s="136">
        <f>_xlfn.XLOOKUP($D62,'Maximum Demand Forecast'!$T$68:$T$494,'Maximum Demand Forecast'!V$68:V$494,"NA")</f>
        <v>16.1296684667217</v>
      </c>
      <c r="T62" s="136">
        <f>_xlfn.XLOOKUP($D62,'Maximum Demand Forecast'!$T$68:$T$494,'Maximum Demand Forecast'!W$68:W$494,"NA")</f>
        <v>15.573278330738514</v>
      </c>
      <c r="U62" s="136">
        <f>_xlfn.XLOOKUP($D62,'Maximum Demand Forecast'!$T$68:$T$494,'Maximum Demand Forecast'!X$68:X$494,"NA")</f>
        <v>15.698126273944741</v>
      </c>
      <c r="V62" s="136">
        <f>_xlfn.XLOOKUP($D62,'Maximum Demand Forecast'!$T$68:$T$494,'Maximum Demand Forecast'!Y$68:Y$494,"NA")</f>
        <v>15.442269027691347</v>
      </c>
      <c r="W62" s="136">
        <f>_xlfn.XLOOKUP($D62,'Maximum Demand Forecast'!$T$68:$T$494,'Maximum Demand Forecast'!Z$68:Z$494,"NA")</f>
        <v>15.432464882450871</v>
      </c>
      <c r="X62" s="136">
        <f>_xlfn.XLOOKUP($D62,'Maximum Demand Forecast'!$T$68:$T$494,'Maximum Demand Forecast'!AA$68:AA$494,"NA")</f>
        <v>15.455227042846687</v>
      </c>
      <c r="Y62" s="136">
        <f>_xlfn.XLOOKUP($D62,'Maximum Demand Forecast'!$T$68:$T$494,'Maximum Demand Forecast'!AB$68:AB$494,"NA")</f>
        <v>15.524304991349775</v>
      </c>
      <c r="Z62" s="136">
        <f>_xlfn.XLOOKUP($D62,'Maximum Demand Forecast'!$T$68:$T$494,'Maximum Demand Forecast'!AC$68:AC$494,"NA")</f>
        <v>15.729931121382299</v>
      </c>
      <c r="AA62" s="136">
        <f>_xlfn.XLOOKUP($D62,'Maximum Demand Forecast'!$T$68:$T$494,'Maximum Demand Forecast'!AD$68:AD$494,"NA")</f>
        <v>16.37940357927819</v>
      </c>
      <c r="AB62" s="136">
        <f>_xlfn.XLOOKUP($D62,'Maximum Demand Forecast'!$T$68:$T$494,'Maximum Demand Forecast'!AE$68:AE$494,"NA")</f>
        <v>16.909771624259015</v>
      </c>
      <c r="AC62" s="136">
        <f>_xlfn.XLOOKUP($D62,'Maximum Demand Forecast'!$T$68:$T$494,'Maximum Demand Forecast'!AF$68:AF$494,"NA")</f>
        <v>17.262502783213595</v>
      </c>
      <c r="AD62" s="137"/>
      <c r="AE62" s="138">
        <v>18.28</v>
      </c>
      <c r="AF62" s="138">
        <v>18.28</v>
      </c>
      <c r="AG62" s="138">
        <v>24.303599999999999</v>
      </c>
      <c r="AH62" s="138">
        <v>36.748069154521097</v>
      </c>
      <c r="AI62" s="138">
        <v>51.015514205577801</v>
      </c>
      <c r="AJ62" s="138">
        <v>87.012538298573702</v>
      </c>
      <c r="AK62" s="138">
        <v>125.34271735276199</v>
      </c>
      <c r="AL62" s="138">
        <v>162.224092712301</v>
      </c>
      <c r="AM62" s="138">
        <v>196.51245699977099</v>
      </c>
      <c r="AN62" s="138">
        <v>228.030207963637</v>
      </c>
      <c r="AO62" s="138">
        <v>260.01339051250602</v>
      </c>
      <c r="AP62" s="138">
        <v>292.58518023898898</v>
      </c>
      <c r="AQ62" s="137"/>
      <c r="AR62" s="138" t="s">
        <v>10</v>
      </c>
      <c r="AS62" s="138">
        <v>7.1970000000000001</v>
      </c>
      <c r="AT62" s="138">
        <v>0</v>
      </c>
      <c r="AU62" s="3"/>
      <c r="AV62" s="3"/>
      <c r="AW62" s="3"/>
      <c r="AX62" s="3"/>
    </row>
    <row r="63" spans="2:50" x14ac:dyDescent="0.25">
      <c r="B63" s="7" t="s">
        <v>46</v>
      </c>
      <c r="C63" s="7"/>
      <c r="D63" s="48">
        <v>49621</v>
      </c>
      <c r="E63" s="136">
        <f>_xlfn.XLOOKUP($D63,'Maximum Demand Forecast'!$D$68:$D$494,'Maximum Demand Forecast'!E$68:E$494,"NA")</f>
        <v>0.34614172599999998</v>
      </c>
      <c r="F63" s="136">
        <f>_xlfn.XLOOKUP($D63,'Maximum Demand Forecast'!$D$68:$D$494,'Maximum Demand Forecast'!F$68:F$494,"NA")</f>
        <v>0.26068407684271699</v>
      </c>
      <c r="G63" s="136">
        <f>_xlfn.XLOOKUP($D63,'Maximum Demand Forecast'!$D$68:$D$494,'Maximum Demand Forecast'!G$68:G$494,"NA")</f>
        <v>0.26806358894122939</v>
      </c>
      <c r="H63" s="136">
        <f>_xlfn.XLOOKUP($D63,'Maximum Demand Forecast'!$D$68:$D$494,'Maximum Demand Forecast'!H$68:H$494,"NA")</f>
        <v>0.26723966687164163</v>
      </c>
      <c r="I63" s="136">
        <f>_xlfn.XLOOKUP($D63,'Maximum Demand Forecast'!$D$68:$D$494,'Maximum Demand Forecast'!I$68:I$494,"NA")</f>
        <v>0.26273829300767532</v>
      </c>
      <c r="J63" s="136">
        <f>_xlfn.XLOOKUP($D63,'Maximum Demand Forecast'!$D$68:$D$494,'Maximum Demand Forecast'!J$68:J$494,"NA")</f>
        <v>0.25954464852642462</v>
      </c>
      <c r="K63" s="136">
        <f>_xlfn.XLOOKUP($D63,'Maximum Demand Forecast'!$D$68:$D$494,'Maximum Demand Forecast'!K$68:K$494,"NA")</f>
        <v>0.25971814697303963</v>
      </c>
      <c r="L63" s="136">
        <f>_xlfn.XLOOKUP($D63,'Maximum Demand Forecast'!$D$68:$D$494,'Maximum Demand Forecast'!L$68:L$494,"NA")</f>
        <v>0.25921569156743196</v>
      </c>
      <c r="M63" s="136">
        <f>_xlfn.XLOOKUP($D63,'Maximum Demand Forecast'!$D$68:$D$494,'Maximum Demand Forecast'!M$68:M$494,"NA")</f>
        <v>0.26511910266119604</v>
      </c>
      <c r="N63" s="136">
        <f>_xlfn.XLOOKUP($D63,'Maximum Demand Forecast'!$D$68:$D$494,'Maximum Demand Forecast'!N$68:N$494,"NA")</f>
        <v>0.28109253737413792</v>
      </c>
      <c r="O63" s="136">
        <f>_xlfn.XLOOKUP($D63,'Maximum Demand Forecast'!$D$68:$D$494,'Maximum Demand Forecast'!O$68:O$494,"NA")</f>
        <v>0.29525650131267578</v>
      </c>
      <c r="P63" s="136">
        <f>_xlfn.XLOOKUP($D63,'Maximum Demand Forecast'!$D$68:$D$494,'Maximum Demand Forecast'!P$68:P$494,"NA")</f>
        <v>0.30288987923877297</v>
      </c>
      <c r="Q63" s="137"/>
      <c r="R63" s="136">
        <f>_xlfn.XLOOKUP($D63,'Maximum Demand Forecast'!$T$68:$T$494,'Maximum Demand Forecast'!U$68:U$494,"NA")</f>
        <v>0.41244703088510498</v>
      </c>
      <c r="S63" s="136">
        <f>_xlfn.XLOOKUP($D63,'Maximum Demand Forecast'!$T$68:$T$494,'Maximum Demand Forecast'!V$68:V$494,"NA")</f>
        <v>0.34369193416923999</v>
      </c>
      <c r="T63" s="136">
        <f>_xlfn.XLOOKUP($D63,'Maximum Demand Forecast'!$T$68:$T$494,'Maximum Demand Forecast'!W$68:W$494,"NA")</f>
        <v>0.33183634008909618</v>
      </c>
      <c r="U63" s="136">
        <f>_xlfn.XLOOKUP($D63,'Maximum Demand Forecast'!$T$68:$T$494,'Maximum Demand Forecast'!X$68:X$494,"NA")</f>
        <v>0.33449660748182836</v>
      </c>
      <c r="V63" s="136">
        <f>_xlfn.XLOOKUP($D63,'Maximum Demand Forecast'!$T$68:$T$494,'Maximum Demand Forecast'!Y$68:Y$494,"NA")</f>
        <v>0.32904478607474413</v>
      </c>
      <c r="W63" s="136">
        <f>_xlfn.XLOOKUP($D63,'Maximum Demand Forecast'!$T$68:$T$494,'Maximum Demand Forecast'!Z$68:Z$494,"NA")</f>
        <v>0.32883587876536408</v>
      </c>
      <c r="X63" s="136">
        <f>_xlfn.XLOOKUP($D63,'Maximum Demand Forecast'!$T$68:$T$494,'Maximum Demand Forecast'!AA$68:AA$494,"NA")</f>
        <v>0.32932089623168392</v>
      </c>
      <c r="Y63" s="136">
        <f>_xlfn.XLOOKUP($D63,'Maximum Demand Forecast'!$T$68:$T$494,'Maximum Demand Forecast'!AB$68:AB$494,"NA")</f>
        <v>0.33079281326323684</v>
      </c>
      <c r="Z63" s="136">
        <f>_xlfn.XLOOKUP($D63,'Maximum Demand Forecast'!$T$68:$T$494,'Maximum Demand Forecast'!AC$68:AC$494,"NA")</f>
        <v>0.33517430706098117</v>
      </c>
      <c r="AA63" s="136">
        <f>_xlfn.XLOOKUP($D63,'Maximum Demand Forecast'!$T$68:$T$494,'Maximum Demand Forecast'!AD$68:AD$494,"NA")</f>
        <v>0.34901330478771231</v>
      </c>
      <c r="AB63" s="136">
        <f>_xlfn.XLOOKUP($D63,'Maximum Demand Forecast'!$T$68:$T$494,'Maximum Demand Forecast'!AE$68:AE$494,"NA")</f>
        <v>0.36031441860645574</v>
      </c>
      <c r="AC63" s="136">
        <f>_xlfn.XLOOKUP($D63,'Maximum Demand Forecast'!$T$68:$T$494,'Maximum Demand Forecast'!AF$68:AF$494,"NA")</f>
        <v>0.36783043510195768</v>
      </c>
      <c r="AD63" s="137"/>
      <c r="AE63" s="138">
        <v>0</v>
      </c>
      <c r="AF63" s="138">
        <v>0</v>
      </c>
      <c r="AG63" s="138">
        <v>0</v>
      </c>
      <c r="AH63" s="138">
        <v>1.4502983421579401</v>
      </c>
      <c r="AI63" s="138">
        <v>3.6786470036639298</v>
      </c>
      <c r="AJ63" s="138">
        <v>8.8833042250376693</v>
      </c>
      <c r="AK63" s="138">
        <v>13.996848629146401</v>
      </c>
      <c r="AL63" s="138">
        <v>18.535043399216701</v>
      </c>
      <c r="AM63" s="138">
        <v>22.430712273582099</v>
      </c>
      <c r="AN63" s="138">
        <v>25.739585482911199</v>
      </c>
      <c r="AO63" s="138">
        <v>28.841964440958701</v>
      </c>
      <c r="AP63" s="138">
        <v>31.760710055899001</v>
      </c>
      <c r="AQ63" s="137"/>
      <c r="AR63" s="138" t="s">
        <v>76</v>
      </c>
      <c r="AS63" s="138">
        <v>0.80900000000000005</v>
      </c>
      <c r="AT63" s="138">
        <v>0</v>
      </c>
      <c r="AU63" s="3"/>
      <c r="AV63" s="3"/>
      <c r="AW63" s="3"/>
      <c r="AX63" s="3"/>
    </row>
    <row r="64" spans="2:50" x14ac:dyDescent="0.25">
      <c r="B64" s="7" t="s">
        <v>54</v>
      </c>
      <c r="C64" s="7"/>
      <c r="D64" s="48">
        <v>80001</v>
      </c>
      <c r="E64" s="136">
        <f>_xlfn.XLOOKUP($D64,'Maximum Demand Forecast'!$D$68:$D$494,'Maximum Demand Forecast'!E$68:E$494,"NA")</f>
        <v>83.022849863827105</v>
      </c>
      <c r="F64" s="136">
        <f>_xlfn.XLOOKUP($D64,'Maximum Demand Forecast'!$D$68:$D$494,'Maximum Demand Forecast'!F$68:F$494,"NA")</f>
        <v>61.09333445</v>
      </c>
      <c r="G64" s="136">
        <f>_xlfn.XLOOKUP($D64,'Maximum Demand Forecast'!$D$68:$D$494,'Maximum Demand Forecast'!G$68:G$494,"NA")</f>
        <v>62.82278032246213</v>
      </c>
      <c r="H64" s="136">
        <f>_xlfn.XLOOKUP($D64,'Maximum Demand Forecast'!$D$68:$D$494,'Maximum Demand Forecast'!H$68:H$494,"NA")</f>
        <v>62.629687797718361</v>
      </c>
      <c r="I64" s="136">
        <f>_xlfn.XLOOKUP($D64,'Maximum Demand Forecast'!$D$68:$D$494,'Maximum Demand Forecast'!I$68:I$494,"NA")</f>
        <v>61.57475593426701</v>
      </c>
      <c r="J64" s="136">
        <f>_xlfn.XLOOKUP($D64,'Maximum Demand Forecast'!$D$68:$D$494,'Maximum Demand Forecast'!J$68:J$494,"NA")</f>
        <v>60.826300590271579</v>
      </c>
      <c r="K64" s="136">
        <f>_xlfn.XLOOKUP($D64,'Maximum Demand Forecast'!$D$68:$D$494,'Maximum Demand Forecast'!K$68:K$494,"NA")</f>
        <v>60.866961296341486</v>
      </c>
      <c r="L64" s="136">
        <f>_xlfn.XLOOKUP($D64,'Maximum Demand Forecast'!$D$68:$D$494,'Maximum Demand Forecast'!L$68:L$494,"NA")</f>
        <v>60.749206976581014</v>
      </c>
      <c r="M64" s="136">
        <f>_xlfn.XLOOKUP($D64,'Maximum Demand Forecast'!$D$68:$D$494,'Maximum Demand Forecast'!M$68:M$494,"NA")</f>
        <v>62.132717134605642</v>
      </c>
      <c r="N64" s="136">
        <f>_xlfn.XLOOKUP($D64,'Maximum Demand Forecast'!$D$68:$D$494,'Maximum Demand Forecast'!N$68:N$494,"NA")</f>
        <v>65.876215399065359</v>
      </c>
      <c r="O64" s="136">
        <f>_xlfn.XLOOKUP($D64,'Maximum Demand Forecast'!$D$68:$D$494,'Maximum Demand Forecast'!O$68:O$494,"NA")</f>
        <v>69.19565015900632</v>
      </c>
      <c r="P64" s="136">
        <f>_xlfn.XLOOKUP($D64,'Maximum Demand Forecast'!$D$68:$D$494,'Maximum Demand Forecast'!P$68:P$494,"NA")</f>
        <v>70.984591456344063</v>
      </c>
      <c r="Q64" s="137"/>
      <c r="R64" s="136">
        <f>_xlfn.XLOOKUP($D64,'Maximum Demand Forecast'!$T$68:$T$494,'Maximum Demand Forecast'!U$68:U$494,"NA")</f>
        <v>91.298143422316897</v>
      </c>
      <c r="S64" s="136">
        <f>_xlfn.XLOOKUP($D64,'Maximum Demand Forecast'!$T$68:$T$494,'Maximum Demand Forecast'!V$68:V$494,"NA")</f>
        <v>211.63616670034901</v>
      </c>
      <c r="T64" s="136">
        <f>_xlfn.XLOOKUP($D64,'Maximum Demand Forecast'!$T$68:$T$494,'Maximum Demand Forecast'!W$68:W$494,"NA")</f>
        <v>204.33581357701539</v>
      </c>
      <c r="U64" s="136">
        <f>_xlfn.XLOOKUP($D64,'Maximum Demand Forecast'!$T$68:$T$494,'Maximum Demand Forecast'!X$68:X$494,"NA")</f>
        <v>205.9739340489335</v>
      </c>
      <c r="V64" s="136">
        <f>_xlfn.XLOOKUP($D64,'Maximum Demand Forecast'!$T$68:$T$494,'Maximum Demand Forecast'!Y$68:Y$494,"NA")</f>
        <v>202.61685036607335</v>
      </c>
      <c r="W64" s="136">
        <f>_xlfn.XLOOKUP($D64,'Maximum Demand Forecast'!$T$68:$T$494,'Maximum Demand Forecast'!Z$68:Z$494,"NA")</f>
        <v>202.4882109138274</v>
      </c>
      <c r="X64" s="136">
        <f>_xlfn.XLOOKUP($D64,'Maximum Demand Forecast'!$T$68:$T$494,'Maximum Demand Forecast'!AA$68:AA$494,"NA")</f>
        <v>202.78687150824246</v>
      </c>
      <c r="Y64" s="136">
        <f>_xlfn.XLOOKUP($D64,'Maximum Demand Forecast'!$T$68:$T$494,'Maximum Demand Forecast'!AB$68:AB$494,"NA")</f>
        <v>203.69323807460307</v>
      </c>
      <c r="Z64" s="136">
        <f>_xlfn.XLOOKUP($D64,'Maximum Demand Forecast'!$T$68:$T$494,'Maximum Demand Forecast'!AC$68:AC$494,"NA")</f>
        <v>206.39124305984475</v>
      </c>
      <c r="AA64" s="136">
        <f>_xlfn.XLOOKUP($D64,'Maximum Demand Forecast'!$T$68:$T$494,'Maximum Demand Forecast'!AD$68:AD$494,"NA")</f>
        <v>214.91292232747057</v>
      </c>
      <c r="AB64" s="136">
        <f>_xlfn.XLOOKUP($D64,'Maximum Demand Forecast'!$T$68:$T$494,'Maximum Demand Forecast'!AE$68:AE$494,"NA")</f>
        <v>221.87184155210818</v>
      </c>
      <c r="AC64" s="136">
        <f>_xlfn.XLOOKUP($D64,'Maximum Demand Forecast'!$T$68:$T$494,'Maximum Demand Forecast'!AF$68:AF$494,"NA")</f>
        <v>226.50000055679794</v>
      </c>
      <c r="AD64" s="137"/>
      <c r="AE64" s="138">
        <v>207.928215408</v>
      </c>
      <c r="AF64" s="138">
        <v>250.67156981799999</v>
      </c>
      <c r="AG64" s="138">
        <v>274.13888441239999</v>
      </c>
      <c r="AH64" s="138">
        <v>305.528969879481</v>
      </c>
      <c r="AI64" s="138">
        <v>334.61237883839601</v>
      </c>
      <c r="AJ64" s="138">
        <v>402.86369780211299</v>
      </c>
      <c r="AK64" s="138">
        <v>469.830579278681</v>
      </c>
      <c r="AL64" s="138">
        <v>528.71611108595005</v>
      </c>
      <c r="AM64" s="138">
        <v>578.34067197188301</v>
      </c>
      <c r="AN64" s="138">
        <v>619.31157028265397</v>
      </c>
      <c r="AO64" s="138">
        <v>656.26191386639596</v>
      </c>
      <c r="AP64" s="138">
        <v>689.37667273047703</v>
      </c>
      <c r="AQ64" s="137"/>
      <c r="AR64" s="138" t="s">
        <v>19</v>
      </c>
      <c r="AS64" s="138">
        <v>13.843</v>
      </c>
      <c r="AT64" s="138">
        <v>2.4E-2</v>
      </c>
      <c r="AU64" s="3"/>
      <c r="AV64" s="3"/>
      <c r="AW64" s="3"/>
      <c r="AX64" s="3"/>
    </row>
    <row r="65" spans="2:50" x14ac:dyDescent="0.25">
      <c r="B65" s="7" t="s">
        <v>54</v>
      </c>
      <c r="C65" s="7"/>
      <c r="D65" s="48">
        <v>80002</v>
      </c>
      <c r="E65" s="136">
        <f>_xlfn.XLOOKUP($D65,'Maximum Demand Forecast'!$D$68:$D$494,'Maximum Demand Forecast'!E$68:E$494,"NA")</f>
        <v>153.19360639342099</v>
      </c>
      <c r="F65" s="136">
        <f>_xlfn.XLOOKUP($D65,'Maximum Demand Forecast'!$D$68:$D$494,'Maximum Demand Forecast'!F$68:F$494,"NA")</f>
        <v>155.9333336</v>
      </c>
      <c r="G65" s="136">
        <f>_xlfn.XLOOKUP($D65,'Maximum Demand Forecast'!$D$68:$D$494,'Maximum Demand Forecast'!G$68:G$494,"NA")</f>
        <v>160.34753463521261</v>
      </c>
      <c r="H65" s="136">
        <f>_xlfn.XLOOKUP($D65,'Maximum Demand Forecast'!$D$68:$D$494,'Maximum Demand Forecast'!H$68:H$494,"NA")</f>
        <v>159.85468936252286</v>
      </c>
      <c r="I65" s="136">
        <f>_xlfn.XLOOKUP($D65,'Maximum Demand Forecast'!$D$68:$D$494,'Maximum Demand Forecast'!I$68:I$494,"NA")</f>
        <v>157.16210360550451</v>
      </c>
      <c r="J65" s="136">
        <f>_xlfn.XLOOKUP($D65,'Maximum Demand Forecast'!$D$68:$D$494,'Maximum Demand Forecast'!J$68:J$494,"NA")</f>
        <v>155.25176202911766</v>
      </c>
      <c r="K65" s="136">
        <f>_xlfn.XLOOKUP($D65,'Maximum Demand Forecast'!$D$68:$D$494,'Maximum Demand Forecast'!K$68:K$494,"NA")</f>
        <v>155.35554355456702</v>
      </c>
      <c r="L65" s="136">
        <f>_xlfn.XLOOKUP($D65,'Maximum Demand Forecast'!$D$68:$D$494,'Maximum Demand Forecast'!L$68:L$494,"NA")</f>
        <v>155.05498992148489</v>
      </c>
      <c r="M65" s="136">
        <f>_xlfn.XLOOKUP($D65,'Maximum Demand Forecast'!$D$68:$D$494,'Maximum Demand Forecast'!M$68:M$494,"NA")</f>
        <v>158.58623196208433</v>
      </c>
      <c r="N65" s="136">
        <f>_xlfn.XLOOKUP($D65,'Maximum Demand Forecast'!$D$68:$D$494,'Maximum Demand Forecast'!N$68:N$494,"NA")</f>
        <v>168.14105768829774</v>
      </c>
      <c r="O65" s="136">
        <f>_xlfn.XLOOKUP($D65,'Maximum Demand Forecast'!$D$68:$D$494,'Maximum Demand Forecast'!O$68:O$494,"NA")</f>
        <v>176.61351270233743</v>
      </c>
      <c r="P65" s="136">
        <f>_xlfn.XLOOKUP($D65,'Maximum Demand Forecast'!$D$68:$D$494,'Maximum Demand Forecast'!P$68:P$494,"NA")</f>
        <v>181.17956860057765</v>
      </c>
      <c r="Q65" s="137"/>
      <c r="R65" s="136">
        <f>_xlfn.XLOOKUP($D65,'Maximum Demand Forecast'!$T$68:$T$494,'Maximum Demand Forecast'!U$68:U$494,"NA")</f>
        <v>131.23030015278599</v>
      </c>
      <c r="S65" s="136">
        <f>_xlfn.XLOOKUP($D65,'Maximum Demand Forecast'!$T$68:$T$494,'Maximum Demand Forecast'!V$68:V$494,"NA")</f>
        <v>119.2733348</v>
      </c>
      <c r="T65" s="136">
        <f>_xlfn.XLOOKUP($D65,'Maximum Demand Forecast'!$T$68:$T$494,'Maximum Demand Forecast'!W$68:W$494,"NA")</f>
        <v>115.1590216567722</v>
      </c>
      <c r="U65" s="136">
        <f>_xlfn.XLOOKUP($D65,'Maximum Demand Forecast'!$T$68:$T$494,'Maximum Demand Forecast'!X$68:X$494,"NA")</f>
        <v>116.08222913371758</v>
      </c>
      <c r="V65" s="136">
        <f>_xlfn.XLOOKUP($D65,'Maximum Demand Forecast'!$T$68:$T$494,'Maximum Demand Forecast'!Y$68:Y$494,"NA")</f>
        <v>114.19025304900458</v>
      </c>
      <c r="W65" s="136">
        <f>_xlfn.XLOOKUP($D65,'Maximum Demand Forecast'!$T$68:$T$494,'Maximum Demand Forecast'!Z$68:Z$494,"NA")</f>
        <v>114.11775477663724</v>
      </c>
      <c r="X65" s="136">
        <f>_xlfn.XLOOKUP($D65,'Maximum Demand Forecast'!$T$68:$T$494,'Maximum Demand Forecast'!AA$68:AA$494,"NA")</f>
        <v>114.28607310154656</v>
      </c>
      <c r="Y65" s="136">
        <f>_xlfn.XLOOKUP($D65,'Maximum Demand Forecast'!$T$68:$T$494,'Maximum Demand Forecast'!AB$68:AB$494,"NA")</f>
        <v>114.79688070407758</v>
      </c>
      <c r="Z65" s="136">
        <f>_xlfn.XLOOKUP($D65,'Maximum Demand Forecast'!$T$68:$T$494,'Maximum Demand Forecast'!AC$68:AC$494,"NA")</f>
        <v>116.31741501025989</v>
      </c>
      <c r="AA65" s="136">
        <f>_xlfn.XLOOKUP($D65,'Maximum Demand Forecast'!$T$68:$T$494,'Maximum Demand Forecast'!AD$68:AD$494,"NA")</f>
        <v>121.12003981769587</v>
      </c>
      <c r="AB65" s="136">
        <f>_xlfn.XLOOKUP($D65,'Maximum Demand Forecast'!$T$68:$T$494,'Maximum Demand Forecast'!AE$68:AE$494,"NA")</f>
        <v>125.04192857360759</v>
      </c>
      <c r="AC65" s="136">
        <f>_xlfn.XLOOKUP($D65,'Maximum Demand Forecast'!$T$68:$T$494,'Maximum Demand Forecast'!AF$68:AF$494,"NA")</f>
        <v>127.65025382859855</v>
      </c>
      <c r="AD65" s="137"/>
      <c r="AE65" s="138">
        <v>35.222000000000001</v>
      </c>
      <c r="AF65" s="138">
        <v>35.222000000000001</v>
      </c>
      <c r="AG65" s="138">
        <v>35.222000000000001</v>
      </c>
      <c r="AH65" s="138">
        <v>37.057437190773697</v>
      </c>
      <c r="AI65" s="138">
        <v>39.753988674158599</v>
      </c>
      <c r="AJ65" s="138">
        <v>45.724366643784002</v>
      </c>
      <c r="AK65" s="138">
        <v>51.23749128035</v>
      </c>
      <c r="AL65" s="138">
        <v>55.799548107840302</v>
      </c>
      <c r="AM65" s="138">
        <v>59.425940990816102</v>
      </c>
      <c r="AN65" s="138">
        <v>62.262676793450197</v>
      </c>
      <c r="AO65" s="138">
        <v>64.701997411072</v>
      </c>
      <c r="AP65" s="138">
        <v>66.8014267634764</v>
      </c>
      <c r="AQ65" s="137"/>
      <c r="AR65" s="137"/>
      <c r="AS65" s="137"/>
      <c r="AT65" s="137"/>
      <c r="AU65" s="3"/>
      <c r="AV65" s="3"/>
      <c r="AW65" s="3"/>
      <c r="AX65" s="3"/>
    </row>
    <row r="66" spans="2:50" x14ac:dyDescent="0.25">
      <c r="B66" s="7" t="s">
        <v>54</v>
      </c>
      <c r="C66" s="7"/>
      <c r="D66" s="48">
        <v>80003</v>
      </c>
      <c r="E66" s="136">
        <f>_xlfn.XLOOKUP($D66,'Maximum Demand Forecast'!$D$68:$D$494,'Maximum Demand Forecast'!E$68:E$494,"NA")</f>
        <v>169.61015066424</v>
      </c>
      <c r="F66" s="136">
        <f>_xlfn.XLOOKUP($D66,'Maximum Demand Forecast'!$D$68:$D$494,'Maximum Demand Forecast'!F$68:F$494,"NA")</f>
        <v>150.7133331</v>
      </c>
      <c r="G66" s="136">
        <f>_xlfn.XLOOKUP($D66,'Maximum Demand Forecast'!$D$68:$D$494,'Maximum Demand Forecast'!G$68:G$494,"NA")</f>
        <v>154.97976501440348</v>
      </c>
      <c r="H66" s="136">
        <f>_xlfn.XLOOKUP($D66,'Maximum Demand Forecast'!$D$68:$D$494,'Maximum Demand Forecast'!H$68:H$494,"NA")</f>
        <v>154.50341815491677</v>
      </c>
      <c r="I66" s="136">
        <f>_xlfn.XLOOKUP($D66,'Maximum Demand Forecast'!$D$68:$D$494,'Maximum Demand Forecast'!I$68:I$494,"NA")</f>
        <v>151.90096898815426</v>
      </c>
      <c r="J66" s="136">
        <f>_xlfn.XLOOKUP($D66,'Maximum Demand Forecast'!$D$68:$D$494,'Maximum Demand Forecast'!J$68:J$494,"NA")</f>
        <v>150.05457771510339</v>
      </c>
      <c r="K66" s="136">
        <f>_xlfn.XLOOKUP($D66,'Maximum Demand Forecast'!$D$68:$D$494,'Maximum Demand Forecast'!K$68:K$494,"NA")</f>
        <v>150.15488506603069</v>
      </c>
      <c r="L66" s="136">
        <f>_xlfn.XLOOKUP($D66,'Maximum Demand Forecast'!$D$68:$D$494,'Maximum Demand Forecast'!L$68:L$494,"NA")</f>
        <v>149.86439272054332</v>
      </c>
      <c r="M66" s="136">
        <f>_xlfn.XLOOKUP($D66,'Maximum Demand Forecast'!$D$68:$D$494,'Maximum Demand Forecast'!M$68:M$494,"NA")</f>
        <v>153.27742344101006</v>
      </c>
      <c r="N66" s="136">
        <f>_xlfn.XLOOKUP($D66,'Maximum Demand Forecast'!$D$68:$D$494,'Maximum Demand Forecast'!N$68:N$494,"NA")</f>
        <v>162.51239327806388</v>
      </c>
      <c r="O66" s="136">
        <f>_xlfn.XLOOKUP($D66,'Maximum Demand Forecast'!$D$68:$D$494,'Maximum Demand Forecast'!O$68:O$494,"NA")</f>
        <v>170.70122567987261</v>
      </c>
      <c r="P66" s="136">
        <f>_xlfn.XLOOKUP($D66,'Maximum Demand Forecast'!$D$68:$D$494,'Maximum Demand Forecast'!P$68:P$494,"NA")</f>
        <v>175.11442898706272</v>
      </c>
      <c r="Q66" s="137"/>
      <c r="R66" s="136">
        <f>_xlfn.XLOOKUP($D66,'Maximum Demand Forecast'!$T$68:$T$494,'Maximum Demand Forecast'!U$68:U$494,"NA")</f>
        <v>181.592412447871</v>
      </c>
      <c r="S66" s="136">
        <f>_xlfn.XLOOKUP($D66,'Maximum Demand Forecast'!$T$68:$T$494,'Maximum Demand Forecast'!V$68:V$494,"NA")</f>
        <v>174.07940221029901</v>
      </c>
      <c r="T66" s="136">
        <f>_xlfn.XLOOKUP($D66,'Maximum Demand Forecast'!$T$68:$T$494,'Maximum Demand Forecast'!W$68:W$494,"NA")</f>
        <v>168.07456321019862</v>
      </c>
      <c r="U66" s="136">
        <f>_xlfn.XLOOKUP($D66,'Maximum Demand Forecast'!$T$68:$T$494,'Maximum Demand Forecast'!X$68:X$494,"NA")</f>
        <v>169.42198429113188</v>
      </c>
      <c r="V66" s="136">
        <f>_xlfn.XLOOKUP($D66,'Maximum Demand Forecast'!$T$68:$T$494,'Maximum Demand Forecast'!Y$68:Y$494,"NA")</f>
        <v>166.66064567026334</v>
      </c>
      <c r="W66" s="136">
        <f>_xlfn.XLOOKUP($D66,'Maximum Demand Forecast'!$T$68:$T$494,'Maximum Demand Forecast'!Z$68:Z$494,"NA")</f>
        <v>166.55483445993585</v>
      </c>
      <c r="X66" s="136">
        <f>_xlfn.XLOOKUP($D66,'Maximum Demand Forecast'!$T$68:$T$494,'Maximum Demand Forecast'!AA$68:AA$494,"NA")</f>
        <v>166.80049501290341</v>
      </c>
      <c r="Y66" s="136">
        <f>_xlfn.XLOOKUP($D66,'Maximum Demand Forecast'!$T$68:$T$494,'Maximum Demand Forecast'!AB$68:AB$494,"NA")</f>
        <v>167.54601858061599</v>
      </c>
      <c r="Z66" s="136">
        <f>_xlfn.XLOOKUP($D66,'Maximum Demand Forecast'!$T$68:$T$494,'Maximum Demand Forecast'!AC$68:AC$494,"NA")</f>
        <v>169.76523801892813</v>
      </c>
      <c r="AA66" s="136">
        <f>_xlfn.XLOOKUP($D66,'Maximum Demand Forecast'!$T$68:$T$494,'Maximum Demand Forecast'!AD$68:AD$494,"NA")</f>
        <v>176.77466772021629</v>
      </c>
      <c r="AB66" s="136">
        <f>_xlfn.XLOOKUP($D66,'Maximum Demand Forecast'!$T$68:$T$494,'Maximum Demand Forecast'!AE$68:AE$494,"NA")</f>
        <v>182.4986633753156</v>
      </c>
      <c r="AC66" s="136">
        <f>_xlfn.XLOOKUP($D66,'Maximum Demand Forecast'!$T$68:$T$494,'Maximum Demand Forecast'!AF$68:AF$494,"NA")</f>
        <v>186.30551343044505</v>
      </c>
      <c r="AD66" s="137"/>
      <c r="AE66" s="138">
        <v>395.70119973120001</v>
      </c>
      <c r="AF66" s="138">
        <v>445.90938822368003</v>
      </c>
      <c r="AG66" s="138">
        <v>492.08727595017899</v>
      </c>
      <c r="AH66" s="138">
        <v>536.66806339285995</v>
      </c>
      <c r="AI66" s="138">
        <v>602.46630716758898</v>
      </c>
      <c r="AJ66" s="138">
        <v>758.313330646488</v>
      </c>
      <c r="AK66" s="138">
        <v>913.09450099399601</v>
      </c>
      <c r="AL66" s="138">
        <v>1051.2121040438201</v>
      </c>
      <c r="AM66" s="138">
        <v>1169.6472933689699</v>
      </c>
      <c r="AN66" s="138">
        <v>1269.4764892722601</v>
      </c>
      <c r="AO66" s="138">
        <v>1361.82101246709</v>
      </c>
      <c r="AP66" s="138">
        <v>1445.7537606461501</v>
      </c>
      <c r="AQ66" s="137"/>
      <c r="AR66" s="137"/>
      <c r="AS66" s="137"/>
      <c r="AT66" s="137"/>
      <c r="AU66" s="3"/>
      <c r="AV66" s="3"/>
      <c r="AW66" s="3"/>
      <c r="AX66" s="3"/>
    </row>
    <row r="67" spans="2:50" x14ac:dyDescent="0.25">
      <c r="B67" s="7" t="s">
        <v>54</v>
      </c>
      <c r="C67" s="7"/>
      <c r="D67" s="48">
        <v>80004</v>
      </c>
      <c r="E67" s="136">
        <f>_xlfn.XLOOKUP($D67,'Maximum Demand Forecast'!$D$68:$D$494,'Maximum Demand Forecast'!E$68:E$494,"NA")</f>
        <v>56.474612109161498</v>
      </c>
      <c r="F67" s="136">
        <f>_xlfn.XLOOKUP($D67,'Maximum Demand Forecast'!$D$68:$D$494,'Maximum Demand Forecast'!F$68:F$494,"NA")</f>
        <v>92.186666740000007</v>
      </c>
      <c r="G67" s="136">
        <f>_xlfn.XLOOKUP($D67,'Maximum Demand Forecast'!$D$68:$D$494,'Maximum Demand Forecast'!G$68:G$494,"NA")</f>
        <v>94.796310684381822</v>
      </c>
      <c r="H67" s="136">
        <f>_xlfn.XLOOKUP($D67,'Maximum Demand Forecast'!$D$68:$D$494,'Maximum Demand Forecast'!H$68:H$494,"NA")</f>
        <v>94.504944099323225</v>
      </c>
      <c r="I67" s="136">
        <f>_xlfn.XLOOKUP($D67,'Maximum Demand Forecast'!$D$68:$D$494,'Maximum Demand Forecast'!I$68:I$494,"NA")</f>
        <v>92.91310674087967</v>
      </c>
      <c r="J67" s="136">
        <f>_xlfn.XLOOKUP($D67,'Maximum Demand Forecast'!$D$68:$D$494,'Maximum Demand Forecast'!J$68:J$494,"NA")</f>
        <v>91.783726523089328</v>
      </c>
      <c r="K67" s="136">
        <f>_xlfn.XLOOKUP($D67,'Maximum Demand Forecast'!$D$68:$D$494,'Maximum Demand Forecast'!K$68:K$494,"NA")</f>
        <v>91.845081415462204</v>
      </c>
      <c r="L67" s="136">
        <f>_xlfn.XLOOKUP($D67,'Maximum Demand Forecast'!$D$68:$D$494,'Maximum Demand Forecast'!L$68:L$494,"NA")</f>
        <v>91.667396266490044</v>
      </c>
      <c r="M67" s="136">
        <f>_xlfn.XLOOKUP($D67,'Maximum Demand Forecast'!$D$68:$D$494,'Maximum Demand Forecast'!M$68:M$494,"NA")</f>
        <v>93.755041195636977</v>
      </c>
      <c r="N67" s="136">
        <f>_xlfn.XLOOKUP($D67,'Maximum Demand Forecast'!$D$68:$D$494,'Maximum Demand Forecast'!N$68:N$494,"NA")</f>
        <v>99.403785531730705</v>
      </c>
      <c r="O67" s="136">
        <f>_xlfn.XLOOKUP($D67,'Maximum Demand Forecast'!$D$68:$D$494,'Maximum Demand Forecast'!O$68:O$494,"NA")</f>
        <v>104.41264007756158</v>
      </c>
      <c r="P67" s="136">
        <f>_xlfn.XLOOKUP($D67,'Maximum Demand Forecast'!$D$68:$D$494,'Maximum Demand Forecast'!P$68:P$494,"NA")</f>
        <v>107.11205952617703</v>
      </c>
      <c r="Q67" s="137"/>
      <c r="R67" s="136">
        <f>_xlfn.XLOOKUP($D67,'Maximum Demand Forecast'!$T$68:$T$494,'Maximum Demand Forecast'!U$68:U$494,"NA")</f>
        <v>99.626444154983304</v>
      </c>
      <c r="S67" s="136">
        <f>_xlfn.XLOOKUP($D67,'Maximum Demand Forecast'!$T$68:$T$494,'Maximum Demand Forecast'!V$68:V$494,"NA")</f>
        <v>98.858203398985694</v>
      </c>
      <c r="T67" s="136">
        <f>_xlfn.XLOOKUP($D67,'Maximum Demand Forecast'!$T$68:$T$494,'Maximum Demand Forecast'!W$68:W$494,"NA")</f>
        <v>95.448106697637044</v>
      </c>
      <c r="U67" s="136">
        <f>_xlfn.XLOOKUP($D67,'Maximum Demand Forecast'!$T$68:$T$494,'Maximum Demand Forecast'!X$68:X$494,"NA")</f>
        <v>96.213295603341479</v>
      </c>
      <c r="V67" s="136">
        <f>_xlfn.XLOOKUP($D67,'Maximum Demand Forecast'!$T$68:$T$494,'Maximum Demand Forecast'!Y$68:Y$494,"NA")</f>
        <v>94.64515502169175</v>
      </c>
      <c r="W67" s="136">
        <f>_xlfn.XLOOKUP($D67,'Maximum Demand Forecast'!$T$68:$T$494,'Maximum Demand Forecast'!Z$68:Z$494,"NA")</f>
        <v>94.5850657404808</v>
      </c>
      <c r="X67" s="136">
        <f>_xlfn.XLOOKUP($D67,'Maximum Demand Forecast'!$T$68:$T$494,'Maximum Demand Forecast'!AA$68:AA$494,"NA")</f>
        <v>94.724574267072796</v>
      </c>
      <c r="Y67" s="136">
        <f>_xlfn.XLOOKUP($D67,'Maximum Demand Forecast'!$T$68:$T$494,'Maximum Demand Forecast'!AB$68:AB$494,"NA")</f>
        <v>95.147950723792434</v>
      </c>
      <c r="Z67" s="136">
        <f>_xlfn.XLOOKUP($D67,'Maximum Demand Forecast'!$T$68:$T$494,'Maximum Demand Forecast'!AC$68:AC$494,"NA")</f>
        <v>96.408226459083664</v>
      </c>
      <c r="AA67" s="136">
        <f>_xlfn.XLOOKUP($D67,'Maximum Demand Forecast'!$T$68:$T$494,'Maximum Demand Forecast'!AD$68:AD$494,"NA")</f>
        <v>100.38882162613118</v>
      </c>
      <c r="AB67" s="136">
        <f>_xlfn.XLOOKUP($D67,'Maximum Demand Forecast'!$T$68:$T$494,'Maximum Demand Forecast'!AE$68:AE$494,"NA")</f>
        <v>103.6394297942539</v>
      </c>
      <c r="AC67" s="136">
        <f>_xlfn.XLOOKUP($D67,'Maximum Demand Forecast'!$T$68:$T$494,'Maximum Demand Forecast'!AF$68:AF$494,"NA")</f>
        <v>105.80130737586913</v>
      </c>
      <c r="AD67" s="137"/>
      <c r="AE67" s="138">
        <v>281.10798343824001</v>
      </c>
      <c r="AF67" s="138">
        <v>377.56395564422701</v>
      </c>
      <c r="AG67" s="138">
        <v>434.01567430861098</v>
      </c>
      <c r="AH67" s="138">
        <v>503.55424561037103</v>
      </c>
      <c r="AI67" s="138">
        <v>568.81134827509698</v>
      </c>
      <c r="AJ67" s="138">
        <v>724.12882865251197</v>
      </c>
      <c r="AK67" s="138">
        <v>879.01156103052904</v>
      </c>
      <c r="AL67" s="138">
        <v>1018.01728485943</v>
      </c>
      <c r="AM67" s="138">
        <v>1138.3950224334901</v>
      </c>
      <c r="AN67" s="138">
        <v>1241.43047384333</v>
      </c>
      <c r="AO67" s="138">
        <v>1338.6989151401799</v>
      </c>
      <c r="AP67" s="138">
        <v>1430.7183360930501</v>
      </c>
      <c r="AQ67" s="137"/>
      <c r="AR67" s="137"/>
      <c r="AS67" s="137"/>
      <c r="AT67" s="137"/>
      <c r="AU67" s="3"/>
      <c r="AV67" s="3"/>
      <c r="AW67" s="3"/>
      <c r="AX67" s="3"/>
    </row>
    <row r="68" spans="2:50" x14ac:dyDescent="0.25">
      <c r="B68" s="7" t="s">
        <v>54</v>
      </c>
      <c r="C68" s="7"/>
      <c r="D68" s="48">
        <v>80005</v>
      </c>
      <c r="E68" s="136">
        <f>_xlfn.XLOOKUP($D68,'Maximum Demand Forecast'!$D$68:$D$494,'Maximum Demand Forecast'!E$68:E$494,"NA")</f>
        <v>103.2000046</v>
      </c>
      <c r="F68" s="136">
        <f>_xlfn.XLOOKUP($D68,'Maximum Demand Forecast'!$D$68:$D$494,'Maximum Demand Forecast'!F$68:F$494,"NA")</f>
        <v>67.520000839999994</v>
      </c>
      <c r="G68" s="136">
        <f>_xlfn.XLOOKUP($D68,'Maximum Demand Forecast'!$D$68:$D$494,'Maximum Demand Forecast'!G$68:G$494,"NA")</f>
        <v>69.431374442580918</v>
      </c>
      <c r="H68" s="136">
        <f>_xlfn.XLOOKUP($D68,'Maximum Demand Forecast'!$D$68:$D$494,'Maximum Demand Forecast'!H$68:H$494,"NA")</f>
        <v>69.217969698016404</v>
      </c>
      <c r="I68" s="136">
        <f>_xlfn.XLOOKUP($D68,'Maximum Demand Forecast'!$D$68:$D$494,'Maximum Demand Forecast'!I$68:I$494,"NA")</f>
        <v>68.052065087511409</v>
      </c>
      <c r="J68" s="136">
        <f>_xlfn.XLOOKUP($D68,'Maximum Demand Forecast'!$D$68:$D$494,'Maximum Demand Forecast'!J$68:J$494,"NA")</f>
        <v>67.224876558513486</v>
      </c>
      <c r="K68" s="136">
        <f>_xlfn.XLOOKUP($D68,'Maximum Demand Forecast'!$D$68:$D$494,'Maximum Demand Forecast'!K$68:K$494,"NA")</f>
        <v>67.269814536325811</v>
      </c>
      <c r="L68" s="136">
        <f>_xlfn.XLOOKUP($D68,'Maximum Demand Forecast'!$D$68:$D$494,'Maximum Demand Forecast'!L$68:L$494,"NA")</f>
        <v>67.139673141348467</v>
      </c>
      <c r="M68" s="136">
        <f>_xlfn.XLOOKUP($D68,'Maximum Demand Forecast'!$D$68:$D$494,'Maximum Demand Forecast'!M$68:M$494,"NA")</f>
        <v>68.668720587734342</v>
      </c>
      <c r="N68" s="136">
        <f>_xlfn.XLOOKUP($D68,'Maximum Demand Forecast'!$D$68:$D$494,'Maximum Demand Forecast'!N$68:N$494,"NA")</f>
        <v>72.806013276640101</v>
      </c>
      <c r="O68" s="136">
        <f>_xlfn.XLOOKUP($D68,'Maximum Demand Forecast'!$D$68:$D$494,'Maximum Demand Forecast'!O$68:O$494,"NA")</f>
        <v>76.474633426404054</v>
      </c>
      <c r="P68" s="136">
        <f>_xlfn.XLOOKUP($D68,'Maximum Demand Forecast'!$D$68:$D$494,'Maximum Demand Forecast'!P$68:P$494,"NA")</f>
        <v>78.451761029380322</v>
      </c>
      <c r="Q68" s="137"/>
      <c r="R68" s="136">
        <f>_xlfn.XLOOKUP($D68,'Maximum Demand Forecast'!$T$68:$T$494,'Maximum Demand Forecast'!U$68:U$494,"NA")</f>
        <v>250.17734064119</v>
      </c>
      <c r="S68" s="136">
        <f>_xlfn.XLOOKUP($D68,'Maximum Demand Forecast'!$T$68:$T$494,'Maximum Demand Forecast'!V$68:V$494,"NA")</f>
        <v>206.82918403616401</v>
      </c>
      <c r="T68" s="136">
        <f>_xlfn.XLOOKUP($D68,'Maximum Demand Forecast'!$T$68:$T$494,'Maximum Demand Forecast'!W$68:W$494,"NA")</f>
        <v>199.69464695199531</v>
      </c>
      <c r="U68" s="136">
        <f>_xlfn.XLOOKUP($D68,'Maximum Demand Forecast'!$T$68:$T$494,'Maximum Demand Forecast'!X$68:X$494,"NA")</f>
        <v>201.29556009383779</v>
      </c>
      <c r="V68" s="136">
        <f>_xlfn.XLOOKUP($D68,'Maximum Demand Forecast'!$T$68:$T$494,'Maximum Demand Forecast'!Y$68:Y$494,"NA")</f>
        <v>198.01472728679593</v>
      </c>
      <c r="W68" s="136">
        <f>_xlfn.XLOOKUP($D68,'Maximum Demand Forecast'!$T$68:$T$494,'Maximum Demand Forecast'!Z$68:Z$494,"NA")</f>
        <v>197.88900967738297</v>
      </c>
      <c r="X68" s="136">
        <f>_xlfn.XLOOKUP($D68,'Maximum Demand Forecast'!$T$68:$T$494,'Maximum Demand Forecast'!AA$68:AA$494,"NA")</f>
        <v>198.18088666613076</v>
      </c>
      <c r="Y68" s="136">
        <f>_xlfn.XLOOKUP($D68,'Maximum Demand Forecast'!$T$68:$T$494,'Maximum Demand Forecast'!AB$68:AB$494,"NA")</f>
        <v>199.06666654147432</v>
      </c>
      <c r="Z68" s="136">
        <f>_xlfn.XLOOKUP($D68,'Maximum Demand Forecast'!$T$68:$T$494,'Maximum Demand Forecast'!AC$68:AC$494,"NA")</f>
        <v>201.70339058691189</v>
      </c>
      <c r="AA68" s="136">
        <f>_xlfn.XLOOKUP($D68,'Maximum Demand Forecast'!$T$68:$T$494,'Maximum Demand Forecast'!AD$68:AD$494,"NA")</f>
        <v>210.03151331291301</v>
      </c>
      <c r="AB68" s="136">
        <f>_xlfn.XLOOKUP($D68,'Maximum Demand Forecast'!$T$68:$T$494,'Maximum Demand Forecast'!AE$68:AE$494,"NA")</f>
        <v>216.83237163238567</v>
      </c>
      <c r="AC68" s="136">
        <f>_xlfn.XLOOKUP($D68,'Maximum Demand Forecast'!$T$68:$T$494,'Maximum Demand Forecast'!AF$68:AF$494,"NA")</f>
        <v>221.35540928447537</v>
      </c>
      <c r="AD68" s="137"/>
      <c r="AE68" s="138">
        <v>366.03029379216002</v>
      </c>
      <c r="AF68" s="138">
        <v>442.60467741553202</v>
      </c>
      <c r="AG68" s="138">
        <v>534.73760097953198</v>
      </c>
      <c r="AH68" s="138">
        <v>611.02161835796403</v>
      </c>
      <c r="AI68" s="138">
        <v>697.86312728136102</v>
      </c>
      <c r="AJ68" s="138">
        <v>905.64869237318101</v>
      </c>
      <c r="AK68" s="138">
        <v>1114.09481266803</v>
      </c>
      <c r="AL68" s="138">
        <v>1302.04609192629</v>
      </c>
      <c r="AM68" s="138">
        <v>1464.9763111515999</v>
      </c>
      <c r="AN68" s="138">
        <v>1603.7946576172999</v>
      </c>
      <c r="AO68" s="138">
        <v>1733.3589696429899</v>
      </c>
      <c r="AP68" s="138">
        <v>1853.7372722760001</v>
      </c>
      <c r="AQ68" s="137"/>
      <c r="AR68" s="137"/>
      <c r="AS68" s="137"/>
      <c r="AT68" s="137"/>
      <c r="AU68" s="3"/>
      <c r="AV68" s="3"/>
      <c r="AW68" s="3"/>
      <c r="AX68" s="3"/>
    </row>
    <row r="69" spans="2:50" x14ac:dyDescent="0.25">
      <c r="B69" s="7" t="s">
        <v>54</v>
      </c>
      <c r="C69" s="7"/>
      <c r="D69" s="48">
        <v>80006</v>
      </c>
      <c r="E69" s="136">
        <f>_xlfn.XLOOKUP($D69,'Maximum Demand Forecast'!$D$68:$D$494,'Maximum Demand Forecast'!E$68:E$494,"NA")</f>
        <v>205.831446640466</v>
      </c>
      <c r="F69" s="136">
        <f>_xlfn.XLOOKUP($D69,'Maximum Demand Forecast'!$D$68:$D$494,'Maximum Demand Forecast'!F$68:F$494,"NA")</f>
        <v>115.1600006</v>
      </c>
      <c r="G69" s="136">
        <f>_xlfn.XLOOKUP($D69,'Maximum Demand Forecast'!$D$68:$D$494,'Maximum Demand Forecast'!G$68:G$494,"NA")</f>
        <v>118.41997960594877</v>
      </c>
      <c r="H69" s="136">
        <f>_xlfn.XLOOKUP($D69,'Maximum Demand Forecast'!$D$68:$D$494,'Maximum Demand Forecast'!H$68:H$494,"NA")</f>
        <v>118.0560031514708</v>
      </c>
      <c r="I69" s="136">
        <f>_xlfn.XLOOKUP($D69,'Maximum Demand Forecast'!$D$68:$D$494,'Maximum Demand Forecast'!I$68:I$494,"NA")</f>
        <v>116.06747273122596</v>
      </c>
      <c r="J69" s="136">
        <f>_xlfn.XLOOKUP($D69,'Maximum Demand Forecast'!$D$68:$D$494,'Maximum Demand Forecast'!J$68:J$494,"NA")</f>
        <v>114.6566458605118</v>
      </c>
      <c r="K69" s="136">
        <f>_xlfn.XLOOKUP($D69,'Maximum Demand Forecast'!$D$68:$D$494,'Maximum Demand Forecast'!K$68:K$494,"NA")</f>
        <v>114.73329066927141</v>
      </c>
      <c r="L69" s="136">
        <f>_xlfn.XLOOKUP($D69,'Maximum Demand Forecast'!$D$68:$D$494,'Maximum Demand Forecast'!L$68:L$494,"NA")</f>
        <v>114.51132557837649</v>
      </c>
      <c r="M69" s="136">
        <f>_xlfn.XLOOKUP($D69,'Maximum Demand Forecast'!$D$68:$D$494,'Maximum Demand Forecast'!M$68:M$494,"NA")</f>
        <v>117.11922105605116</v>
      </c>
      <c r="N69" s="136">
        <f>_xlfn.XLOOKUP($D69,'Maximum Demand Forecast'!$D$68:$D$494,'Maximum Demand Forecast'!N$68:N$494,"NA")</f>
        <v>124.17565800227977</v>
      </c>
      <c r="O69" s="136">
        <f>_xlfn.XLOOKUP($D69,'Maximum Demand Forecast'!$D$68:$D$494,'Maximum Demand Forecast'!O$68:O$494,"NA")</f>
        <v>130.43274173142726</v>
      </c>
      <c r="P69" s="136">
        <f>_xlfn.XLOOKUP($D69,'Maximum Demand Forecast'!$D$68:$D$494,'Maximum Demand Forecast'!P$68:P$494,"NA")</f>
        <v>133.80486870287922</v>
      </c>
      <c r="Q69" s="137"/>
      <c r="R69" s="136">
        <f>_xlfn.XLOOKUP($D69,'Maximum Demand Forecast'!$T$68:$T$494,'Maximum Demand Forecast'!U$68:U$494,"NA")</f>
        <v>116.38967049230899</v>
      </c>
      <c r="S69" s="136">
        <f>_xlfn.XLOOKUP($D69,'Maximum Demand Forecast'!$T$68:$T$494,'Maximum Demand Forecast'!V$68:V$494,"NA")</f>
        <v>280.63358464068801</v>
      </c>
      <c r="T69" s="136">
        <f>_xlfn.XLOOKUP($D69,'Maximum Demand Forecast'!$T$68:$T$494,'Maximum Demand Forecast'!W$68:W$494,"NA")</f>
        <v>270.95317746791636</v>
      </c>
      <c r="U69" s="136">
        <f>_xlfn.XLOOKUP($D69,'Maximum Demand Forecast'!$T$68:$T$494,'Maximum Demand Forecast'!X$68:X$494,"NA")</f>
        <v>273.12535638834902</v>
      </c>
      <c r="V69" s="136">
        <f>_xlfn.XLOOKUP($D69,'Maximum Demand Forecast'!$T$68:$T$494,'Maximum Demand Forecast'!Y$68:Y$494,"NA")</f>
        <v>268.6737995370396</v>
      </c>
      <c r="W69" s="136">
        <f>_xlfn.XLOOKUP($D69,'Maximum Demand Forecast'!$T$68:$T$494,'Maximum Demand Forecast'!Z$68:Z$494,"NA")</f>
        <v>268.50322117525559</v>
      </c>
      <c r="X69" s="136">
        <f>_xlfn.XLOOKUP($D69,'Maximum Demand Forecast'!$T$68:$T$494,'Maximum Demand Forecast'!AA$68:AA$494,"NA")</f>
        <v>268.89925080718649</v>
      </c>
      <c r="Y69" s="136">
        <f>_xlfn.XLOOKUP($D69,'Maximum Demand Forecast'!$T$68:$T$494,'Maximum Demand Forecast'!AB$68:AB$494,"NA")</f>
        <v>270.1011101230207</v>
      </c>
      <c r="Z69" s="136">
        <f>_xlfn.XLOOKUP($D69,'Maximum Demand Forecast'!$T$68:$T$494,'Maximum Demand Forecast'!AC$68:AC$494,"NA")</f>
        <v>273.67871607852288</v>
      </c>
      <c r="AA69" s="136">
        <f>_xlfn.XLOOKUP($D69,'Maximum Demand Forecast'!$T$68:$T$494,'Maximum Demand Forecast'!AD$68:AD$494,"NA")</f>
        <v>284.97862496138453</v>
      </c>
      <c r="AB69" s="136">
        <f>_xlfn.XLOOKUP($D69,'Maximum Demand Forecast'!$T$68:$T$494,'Maximum Demand Forecast'!AE$68:AE$494,"NA")</f>
        <v>294.20628428674041</v>
      </c>
      <c r="AC69" s="136">
        <f>_xlfn.XLOOKUP($D69,'Maximum Demand Forecast'!$T$68:$T$494,'Maximum Demand Forecast'!AF$68:AF$494,"NA")</f>
        <v>300.34331120431892</v>
      </c>
      <c r="AD69" s="137"/>
      <c r="AE69" s="138">
        <v>455.90506895999999</v>
      </c>
      <c r="AF69" s="138">
        <v>497.38132243199999</v>
      </c>
      <c r="AG69" s="138">
        <v>536.80386775919999</v>
      </c>
      <c r="AH69" s="138">
        <v>602.82907008541997</v>
      </c>
      <c r="AI69" s="138">
        <v>646.48359124869103</v>
      </c>
      <c r="AJ69" s="138">
        <v>754.39629897557302</v>
      </c>
      <c r="AK69" s="138">
        <v>868.12728375591905</v>
      </c>
      <c r="AL69" s="138">
        <v>976.27334200234202</v>
      </c>
      <c r="AM69" s="138">
        <v>1075.0387905797199</v>
      </c>
      <c r="AN69" s="138">
        <v>1163.2438555244501</v>
      </c>
      <c r="AO69" s="138">
        <v>1248.9181330824499</v>
      </c>
      <c r="AP69" s="138">
        <v>1326.96912554187</v>
      </c>
      <c r="AQ69" s="137"/>
      <c r="AR69" s="137"/>
      <c r="AS69" s="137"/>
      <c r="AT69" s="137"/>
      <c r="AU69" s="3"/>
      <c r="AV69" s="3"/>
      <c r="AW69" s="3"/>
      <c r="AX69" s="3"/>
    </row>
    <row r="70" spans="2:50" x14ac:dyDescent="0.25">
      <c r="B70" s="7" t="s">
        <v>54</v>
      </c>
      <c r="C70" s="7"/>
      <c r="D70" s="48">
        <v>80007</v>
      </c>
      <c r="E70" s="136">
        <f>_xlfn.XLOOKUP($D70,'Maximum Demand Forecast'!$D$68:$D$494,'Maximum Demand Forecast'!E$68:E$494,"NA")</f>
        <v>91.308016119564201</v>
      </c>
      <c r="F70" s="136">
        <f>_xlfn.XLOOKUP($D70,'Maximum Demand Forecast'!$D$68:$D$494,'Maximum Demand Forecast'!F$68:F$494,"NA")</f>
        <v>103.7466682</v>
      </c>
      <c r="G70" s="136">
        <f>_xlfn.XLOOKUP($D70,'Maximum Demand Forecast'!$D$68:$D$494,'Maximum Demand Forecast'!G$68:G$494,"NA")</f>
        <v>106.68355564795937</v>
      </c>
      <c r="H70" s="136">
        <f>_xlfn.XLOOKUP($D70,'Maximum Demand Forecast'!$D$68:$D$494,'Maximum Demand Forecast'!H$68:H$494,"NA")</f>
        <v>106.35565234595697</v>
      </c>
      <c r="I70" s="136">
        <f>_xlfn.XLOOKUP($D70,'Maximum Demand Forecast'!$D$68:$D$494,'Maximum Demand Forecast'!I$68:I$494,"NA")</f>
        <v>104.56420214936199</v>
      </c>
      <c r="J70" s="136">
        <f>_xlfn.XLOOKUP($D70,'Maximum Demand Forecast'!$D$68:$D$494,'Maximum Demand Forecast'!J$68:J$494,"NA")</f>
        <v>103.293200182698</v>
      </c>
      <c r="K70" s="136">
        <f>_xlfn.XLOOKUP($D70,'Maximum Demand Forecast'!$D$68:$D$494,'Maximum Demand Forecast'!K$68:K$494,"NA")</f>
        <v>103.36224884110548</v>
      </c>
      <c r="L70" s="136">
        <f>_xlfn.XLOOKUP($D70,'Maximum Demand Forecast'!$D$68:$D$494,'Maximum Demand Forecast'!L$68:L$494,"NA")</f>
        <v>103.16228237256537</v>
      </c>
      <c r="M70" s="136">
        <f>_xlfn.XLOOKUP($D70,'Maximum Demand Forecast'!$D$68:$D$494,'Maximum Demand Forecast'!M$68:M$494,"NA")</f>
        <v>105.51171329834635</v>
      </c>
      <c r="N70" s="136">
        <f>_xlfn.XLOOKUP($D70,'Maximum Demand Forecast'!$D$68:$D$494,'Maximum Demand Forecast'!N$68:N$494,"NA")</f>
        <v>111.86879751787005</v>
      </c>
      <c r="O70" s="136">
        <f>_xlfn.XLOOKUP($D70,'Maximum Demand Forecast'!$D$68:$D$494,'Maximum Demand Forecast'!O$68:O$494,"NA")</f>
        <v>117.50575120113952</v>
      </c>
      <c r="P70" s="136">
        <f>_xlfn.XLOOKUP($D70,'Maximum Demand Forecast'!$D$68:$D$494,'Maximum Demand Forecast'!P$68:P$494,"NA")</f>
        <v>120.54367180041656</v>
      </c>
      <c r="Q70" s="137"/>
      <c r="R70" s="136">
        <f>_xlfn.XLOOKUP($D70,'Maximum Demand Forecast'!$T$68:$T$494,'Maximum Demand Forecast'!U$68:U$494,"NA")</f>
        <v>160.91145247807299</v>
      </c>
      <c r="S70" s="136">
        <f>_xlfn.XLOOKUP($D70,'Maximum Demand Forecast'!$T$68:$T$494,'Maximum Demand Forecast'!V$68:V$494,"NA")</f>
        <v>142.79165758305399</v>
      </c>
      <c r="T70" s="136">
        <f>_xlfn.XLOOKUP($D70,'Maximum Demand Forecast'!$T$68:$T$494,'Maximum Demand Forecast'!W$68:W$494,"NA")</f>
        <v>137.86608394564075</v>
      </c>
      <c r="U70" s="136">
        <f>_xlfn.XLOOKUP($D70,'Maximum Demand Forecast'!$T$68:$T$494,'Maximum Demand Forecast'!X$68:X$494,"NA")</f>
        <v>138.97132952418644</v>
      </c>
      <c r="V70" s="136">
        <f>_xlfn.XLOOKUP($D70,'Maximum Demand Forecast'!$T$68:$T$494,'Maximum Demand Forecast'!Y$68:Y$494,"NA")</f>
        <v>136.70629348996579</v>
      </c>
      <c r="W70" s="136">
        <f>_xlfn.XLOOKUP($D70,'Maximum Demand Forecast'!$T$68:$T$494,'Maximum Demand Forecast'!Z$68:Z$494,"NA")</f>
        <v>136.61950000422482</v>
      </c>
      <c r="X70" s="136">
        <f>_xlfn.XLOOKUP($D70,'Maximum Demand Forecast'!$T$68:$T$494,'Maximum Demand Forecast'!AA$68:AA$494,"NA")</f>
        <v>136.82100734579205</v>
      </c>
      <c r="Y70" s="136">
        <f>_xlfn.XLOOKUP($D70,'Maximum Demand Forecast'!$T$68:$T$494,'Maximum Demand Forecast'!AB$68:AB$494,"NA")</f>
        <v>137.43253601977216</v>
      </c>
      <c r="Z70" s="136">
        <f>_xlfn.XLOOKUP($D70,'Maximum Demand Forecast'!$T$68:$T$494,'Maximum Demand Forecast'!AC$68:AC$494,"NA")</f>
        <v>139.25288936493303</v>
      </c>
      <c r="AA70" s="136">
        <f>_xlfn.XLOOKUP($D70,'Maximum Demand Forecast'!$T$68:$T$494,'Maximum Demand Forecast'!AD$68:AD$494,"NA")</f>
        <v>145.00249599874769</v>
      </c>
      <c r="AB70" s="136">
        <f>_xlfn.XLOOKUP($D70,'Maximum Demand Forecast'!$T$68:$T$494,'Maximum Demand Forecast'!AE$68:AE$494,"NA")</f>
        <v>149.69770299746219</v>
      </c>
      <c r="AC70" s="136">
        <f>_xlfn.XLOOKUP($D70,'Maximum Demand Forecast'!$T$68:$T$494,'Maximum Demand Forecast'!AF$68:AF$494,"NA")</f>
        <v>152.82033797115875</v>
      </c>
      <c r="AD70" s="137"/>
      <c r="AE70" s="138">
        <v>541.49323512392004</v>
      </c>
      <c r="AF70" s="138">
        <v>646.88713254463801</v>
      </c>
      <c r="AG70" s="138">
        <v>731.63135918044804</v>
      </c>
      <c r="AH70" s="138">
        <v>801.36978281699305</v>
      </c>
      <c r="AI70" s="138">
        <v>885.62330770819301</v>
      </c>
      <c r="AJ70" s="138">
        <v>1089.39647572217</v>
      </c>
      <c r="AK70" s="138">
        <v>1296.83843298029</v>
      </c>
      <c r="AL70" s="138">
        <v>1487.7705175098899</v>
      </c>
      <c r="AM70" s="138">
        <v>1658.18354083446</v>
      </c>
      <c r="AN70" s="138">
        <v>1809.4258359466601</v>
      </c>
      <c r="AO70" s="138">
        <v>1958.5638256486</v>
      </c>
      <c r="AP70" s="138">
        <v>2107.1800354933998</v>
      </c>
      <c r="AQ70" s="137"/>
      <c r="AR70" s="137"/>
      <c r="AS70" s="137"/>
      <c r="AT70" s="137"/>
      <c r="AU70" s="3"/>
      <c r="AV70" s="3"/>
      <c r="AW70" s="3"/>
      <c r="AX70" s="3"/>
    </row>
    <row r="71" spans="2:50" x14ac:dyDescent="0.25">
      <c r="B71" s="7" t="s">
        <v>54</v>
      </c>
      <c r="C71" s="7"/>
      <c r="D71" s="48">
        <v>80008</v>
      </c>
      <c r="E71" s="136">
        <f>_xlfn.XLOOKUP($D71,'Maximum Demand Forecast'!$D$68:$D$494,'Maximum Demand Forecast'!E$68:E$494,"NA")</f>
        <v>163.468696222939</v>
      </c>
      <c r="F71" s="136">
        <f>_xlfn.XLOOKUP($D71,'Maximum Demand Forecast'!$D$68:$D$494,'Maximum Demand Forecast'!F$68:F$494,"NA")</f>
        <v>72.453333409999999</v>
      </c>
      <c r="G71" s="136">
        <f>_xlfn.XLOOKUP($D71,'Maximum Demand Forecast'!$D$68:$D$494,'Maximum Demand Forecast'!G$68:G$494,"NA")</f>
        <v>74.504361063673059</v>
      </c>
      <c r="H71" s="136">
        <f>_xlfn.XLOOKUP($D71,'Maximum Demand Forecast'!$D$68:$D$494,'Maximum Demand Forecast'!H$68:H$494,"NA")</f>
        <v>74.27536395293771</v>
      </c>
      <c r="I71" s="136">
        <f>_xlfn.XLOOKUP($D71,'Maximum Demand Forecast'!$D$68:$D$494,'Maximum Demand Forecast'!I$68:I$494,"NA")</f>
        <v>73.02427280337821</v>
      </c>
      <c r="J71" s="136">
        <f>_xlfn.XLOOKUP($D71,'Maximum Demand Forecast'!$D$68:$D$494,'Maximum Demand Forecast'!J$68:J$494,"NA")</f>
        <v>72.136645944094909</v>
      </c>
      <c r="K71" s="136">
        <f>_xlfn.XLOOKUP($D71,'Maximum Demand Forecast'!$D$68:$D$494,'Maximum Demand Forecast'!K$68:K$494,"NA")</f>
        <v>72.184867304413359</v>
      </c>
      <c r="L71" s="136">
        <f>_xlfn.XLOOKUP($D71,'Maximum Demand Forecast'!$D$68:$D$494,'Maximum Demand Forecast'!L$68:L$494,"NA")</f>
        <v>72.045217159812793</v>
      </c>
      <c r="M71" s="136">
        <f>_xlfn.XLOOKUP($D71,'Maximum Demand Forecast'!$D$68:$D$494,'Maximum Demand Forecast'!M$68:M$494,"NA")</f>
        <v>73.68598408893692</v>
      </c>
      <c r="N71" s="136">
        <f>_xlfn.XLOOKUP($D71,'Maximum Demand Forecast'!$D$68:$D$494,'Maximum Demand Forecast'!N$68:N$494,"NA")</f>
        <v>78.125567069902488</v>
      </c>
      <c r="O71" s="136">
        <f>_xlfn.XLOOKUP($D71,'Maximum Demand Forecast'!$D$68:$D$494,'Maximum Demand Forecast'!O$68:O$494,"NA")</f>
        <v>82.062234065736178</v>
      </c>
      <c r="P71" s="136">
        <f>_xlfn.XLOOKUP($D71,'Maximum Demand Forecast'!$D$68:$D$494,'Maximum Demand Forecast'!P$68:P$494,"NA")</f>
        <v>84.183820019978199</v>
      </c>
      <c r="Q71" s="137"/>
      <c r="R71" s="136">
        <f>_xlfn.XLOOKUP($D71,'Maximum Demand Forecast'!$T$68:$T$494,'Maximum Demand Forecast'!U$68:U$494,"NA")</f>
        <v>236.59329574024801</v>
      </c>
      <c r="S71" s="136">
        <f>_xlfn.XLOOKUP($D71,'Maximum Demand Forecast'!$T$68:$T$494,'Maximum Demand Forecast'!V$68:V$494,"NA")</f>
        <v>144.257235199436</v>
      </c>
      <c r="T71" s="136">
        <f>_xlfn.XLOOKUP($D71,'Maximum Demand Forecast'!$T$68:$T$494,'Maximum Demand Forecast'!W$68:W$494,"NA")</f>
        <v>139.28110671454061</v>
      </c>
      <c r="U71" s="136">
        <f>_xlfn.XLOOKUP($D71,'Maximum Demand Forecast'!$T$68:$T$494,'Maximum Demand Forecast'!X$68:X$494,"NA")</f>
        <v>140.39769625538733</v>
      </c>
      <c r="V71" s="136">
        <f>_xlfn.XLOOKUP($D71,'Maximum Demand Forecast'!$T$68:$T$494,'Maximum Demand Forecast'!Y$68:Y$494,"NA")</f>
        <v>138.10941246168096</v>
      </c>
      <c r="W71" s="136">
        <f>_xlfn.XLOOKUP($D71,'Maximum Demand Forecast'!$T$68:$T$494,'Maximum Demand Forecast'!Z$68:Z$494,"NA")</f>
        <v>138.02172814945826</v>
      </c>
      <c r="X71" s="136">
        <f>_xlfn.XLOOKUP($D71,'Maximum Demand Forecast'!$T$68:$T$494,'Maximum Demand Forecast'!AA$68:AA$494,"NA")</f>
        <v>138.2253037116368</v>
      </c>
      <c r="Y71" s="136">
        <f>_xlfn.XLOOKUP($D71,'Maximum Demand Forecast'!$T$68:$T$494,'Maximum Demand Forecast'!AB$68:AB$494,"NA")</f>
        <v>138.84310896193466</v>
      </c>
      <c r="Z71" s="136">
        <f>_xlfn.XLOOKUP($D71,'Maximum Demand Forecast'!$T$68:$T$494,'Maximum Demand Forecast'!AC$68:AC$494,"NA")</f>
        <v>140.68214595543839</v>
      </c>
      <c r="AA71" s="136">
        <f>_xlfn.XLOOKUP($D71,'Maximum Demand Forecast'!$T$68:$T$494,'Maximum Demand Forecast'!AD$68:AD$494,"NA")</f>
        <v>146.49076510390657</v>
      </c>
      <c r="AB71" s="136">
        <f>_xlfn.XLOOKUP($D71,'Maximum Demand Forecast'!$T$68:$T$494,'Maximum Demand Forecast'!AE$68:AE$494,"NA")</f>
        <v>151.23416252493334</v>
      </c>
      <c r="AC71" s="136">
        <f>_xlfn.XLOOKUP($D71,'Maximum Demand Forecast'!$T$68:$T$494,'Maximum Demand Forecast'!AF$68:AF$494,"NA")</f>
        <v>154.38884743767429</v>
      </c>
      <c r="AD71" s="137"/>
      <c r="AE71" s="138">
        <v>309.80176218000003</v>
      </c>
      <c r="AF71" s="138">
        <v>371.84886278419998</v>
      </c>
      <c r="AG71" s="138">
        <v>428.37477919125001</v>
      </c>
      <c r="AH71" s="138">
        <v>505.83150103141099</v>
      </c>
      <c r="AI71" s="138">
        <v>612.77331405991799</v>
      </c>
      <c r="AJ71" s="138">
        <v>871.96275659920195</v>
      </c>
      <c r="AK71" s="138">
        <v>1135.85322709514</v>
      </c>
      <c r="AL71" s="138">
        <v>1377.8803259556601</v>
      </c>
      <c r="AM71" s="138">
        <v>1591.8716523753701</v>
      </c>
      <c r="AN71" s="138">
        <v>1778.4977772750001</v>
      </c>
      <c r="AO71" s="138">
        <v>1957.61304835944</v>
      </c>
      <c r="AP71" s="138">
        <v>2129.642003419</v>
      </c>
      <c r="AQ71" s="137"/>
      <c r="AR71" s="137"/>
      <c r="AS71" s="137"/>
      <c r="AT71" s="137"/>
      <c r="AU71" s="3"/>
      <c r="AV71" s="3"/>
      <c r="AW71" s="3"/>
      <c r="AX71" s="3"/>
    </row>
    <row r="72" spans="2:50" x14ac:dyDescent="0.25">
      <c r="B72" s="7" t="s">
        <v>54</v>
      </c>
      <c r="C72" s="7"/>
      <c r="D72" s="48">
        <v>80009</v>
      </c>
      <c r="E72" s="136">
        <f>_xlfn.XLOOKUP($D72,'Maximum Demand Forecast'!$D$68:$D$494,'Maximum Demand Forecast'!E$68:E$494,"NA")</f>
        <v>83.675465098911005</v>
      </c>
      <c r="F72" s="136">
        <f>_xlfn.XLOOKUP($D72,'Maximum Demand Forecast'!$D$68:$D$494,'Maximum Demand Forecast'!F$68:F$494,"NA")</f>
        <v>77.686666489999993</v>
      </c>
      <c r="G72" s="136">
        <f>_xlfn.XLOOKUP($D72,'Maximum Demand Forecast'!$D$68:$D$494,'Maximum Demand Forecast'!G$68:G$494,"NA")</f>
        <v>79.885840686596367</v>
      </c>
      <c r="H72" s="136">
        <f>_xlfn.XLOOKUP($D72,'Maximum Demand Forecast'!$D$68:$D$494,'Maximum Demand Forecast'!H$68:H$494,"NA")</f>
        <v>79.640303023502241</v>
      </c>
      <c r="I72" s="136">
        <f>_xlfn.XLOOKUP($D72,'Maximum Demand Forecast'!$D$68:$D$494,'Maximum Demand Forecast'!I$68:I$494,"NA")</f>
        <v>78.29884506277017</v>
      </c>
      <c r="J72" s="136">
        <f>_xlfn.XLOOKUP($D72,'Maximum Demand Forecast'!$D$68:$D$494,'Maximum Demand Forecast'!J$68:J$494,"NA")</f>
        <v>77.347104562516122</v>
      </c>
      <c r="K72" s="136">
        <f>_xlfn.XLOOKUP($D72,'Maximum Demand Forecast'!$D$68:$D$494,'Maximum Demand Forecast'!K$68:K$494,"NA")</f>
        <v>77.398808970863413</v>
      </c>
      <c r="L72" s="136">
        <f>_xlfn.XLOOKUP($D72,'Maximum Demand Forecast'!$D$68:$D$494,'Maximum Demand Forecast'!L$68:L$494,"NA")</f>
        <v>77.24907184079278</v>
      </c>
      <c r="M72" s="136">
        <f>_xlfn.XLOOKUP($D72,'Maximum Demand Forecast'!$D$68:$D$494,'Maximum Demand Forecast'!M$68:M$494,"NA")</f>
        <v>79.0083520175844</v>
      </c>
      <c r="N72" s="136">
        <f>_xlfn.XLOOKUP($D72,'Maximum Demand Forecast'!$D$68:$D$494,'Maximum Demand Forecast'!N$68:N$494,"NA")</f>
        <v>83.76860784246476</v>
      </c>
      <c r="O72" s="136">
        <f>_xlfn.XLOOKUP($D72,'Maximum Demand Forecast'!$D$68:$D$494,'Maximum Demand Forecast'!O$68:O$494,"NA")</f>
        <v>87.989621860645357</v>
      </c>
      <c r="P72" s="136">
        <f>_xlfn.XLOOKUP($D72,'Maximum Demand Forecast'!$D$68:$D$494,'Maximum Demand Forecast'!P$68:P$494,"NA")</f>
        <v>90.264450811915125</v>
      </c>
      <c r="Q72" s="137"/>
      <c r="R72" s="136">
        <f>_xlfn.XLOOKUP($D72,'Maximum Demand Forecast'!$T$68:$T$494,'Maximum Demand Forecast'!U$68:U$494,"NA")</f>
        <v>146.71029036817399</v>
      </c>
      <c r="S72" s="136">
        <f>_xlfn.XLOOKUP($D72,'Maximum Demand Forecast'!$T$68:$T$494,'Maximum Demand Forecast'!V$68:V$494,"NA")</f>
        <v>170.61464775935499</v>
      </c>
      <c r="T72" s="136">
        <f>_xlfn.XLOOKUP($D72,'Maximum Demand Forecast'!$T$68:$T$494,'Maximum Demand Forecast'!W$68:W$494,"NA")</f>
        <v>164.72932486735604</v>
      </c>
      <c r="U72" s="136">
        <f>_xlfn.XLOOKUP($D72,'Maximum Demand Forecast'!$T$68:$T$494,'Maximum Demand Forecast'!X$68:X$494,"NA")</f>
        <v>166.04992782317981</v>
      </c>
      <c r="V72" s="136">
        <f>_xlfn.XLOOKUP($D72,'Maximum Demand Forecast'!$T$68:$T$494,'Maximum Demand Forecast'!Y$68:Y$494,"NA")</f>
        <v>163.34354895145876</v>
      </c>
      <c r="W72" s="136">
        <f>_xlfn.XLOOKUP($D72,'Maximum Demand Forecast'!$T$68:$T$494,'Maximum Demand Forecast'!Z$68:Z$494,"NA")</f>
        <v>163.23984373332382</v>
      </c>
      <c r="X72" s="136">
        <f>_xlfn.XLOOKUP($D72,'Maximum Demand Forecast'!$T$68:$T$494,'Maximum Demand Forecast'!AA$68:AA$494,"NA")</f>
        <v>163.48061483076989</v>
      </c>
      <c r="Y72" s="136">
        <f>_xlfn.XLOOKUP($D72,'Maximum Demand Forecast'!$T$68:$T$494,'Maximum Demand Forecast'!AB$68:AB$494,"NA")</f>
        <v>164.21130001975004</v>
      </c>
      <c r="Z72" s="136">
        <f>_xlfn.XLOOKUP($D72,'Maximum Demand Forecast'!$T$68:$T$494,'Maximum Demand Forecast'!AC$68:AC$494,"NA")</f>
        <v>166.38634966928251</v>
      </c>
      <c r="AA72" s="136">
        <f>_xlfn.XLOOKUP($D72,'Maximum Demand Forecast'!$T$68:$T$494,'Maximum Demand Forecast'!AD$68:AD$494,"NA")</f>
        <v>173.25626859303034</v>
      </c>
      <c r="AB72" s="136">
        <f>_xlfn.XLOOKUP($D72,'Maximum Demand Forecast'!$T$68:$T$494,'Maximum Demand Forecast'!AE$68:AE$494,"NA")</f>
        <v>178.86633784919113</v>
      </c>
      <c r="AC72" s="136">
        <f>_xlfn.XLOOKUP($D72,'Maximum Demand Forecast'!$T$68:$T$494,'Maximum Demand Forecast'!AF$68:AF$494,"NA")</f>
        <v>182.59741902813468</v>
      </c>
      <c r="AD72" s="137"/>
      <c r="AE72" s="138">
        <v>327.49080447999899</v>
      </c>
      <c r="AF72" s="138">
        <v>371.80486864</v>
      </c>
      <c r="AG72" s="138">
        <v>415.76362762560001</v>
      </c>
      <c r="AH72" s="138">
        <v>472.699842551784</v>
      </c>
      <c r="AI72" s="138">
        <v>558.00388876855595</v>
      </c>
      <c r="AJ72" s="138">
        <v>763.71612670319303</v>
      </c>
      <c r="AK72" s="138">
        <v>971.48392227000295</v>
      </c>
      <c r="AL72" s="138">
        <v>1159.7997525995099</v>
      </c>
      <c r="AM72" s="138">
        <v>1323.60241569698</v>
      </c>
      <c r="AN72" s="138">
        <v>1463.4625519057399</v>
      </c>
      <c r="AO72" s="138">
        <v>1594.3571881202899</v>
      </c>
      <c r="AP72" s="138">
        <v>1716.79559267435</v>
      </c>
      <c r="AQ72" s="137"/>
      <c r="AR72" s="137"/>
      <c r="AS72" s="137"/>
      <c r="AT72" s="137"/>
      <c r="AU72" s="3"/>
      <c r="AV72" s="3"/>
      <c r="AW72" s="3"/>
      <c r="AX72" s="3"/>
    </row>
    <row r="73" spans="2:50" x14ac:dyDescent="0.25">
      <c r="B73" s="7" t="s">
        <v>54</v>
      </c>
      <c r="C73" s="7"/>
      <c r="D73" s="48">
        <v>80010</v>
      </c>
      <c r="E73" s="136">
        <f>_xlfn.XLOOKUP($D73,'Maximum Demand Forecast'!$D$68:$D$494,'Maximum Demand Forecast'!E$68:E$494,"NA")</f>
        <v>105.504342769215</v>
      </c>
      <c r="F73" s="136">
        <f>_xlfn.XLOOKUP($D73,'Maximum Demand Forecast'!$D$68:$D$494,'Maximum Demand Forecast'!F$68:F$494,"NA")</f>
        <v>73.466666669999995</v>
      </c>
      <c r="G73" s="136">
        <f>_xlfn.XLOOKUP($D73,'Maximum Demand Forecast'!$D$68:$D$494,'Maximum Demand Forecast'!G$68:G$494,"NA")</f>
        <v>75.546380023016738</v>
      </c>
      <c r="H73" s="136">
        <f>_xlfn.XLOOKUP($D73,'Maximum Demand Forecast'!$D$68:$D$494,'Maximum Demand Forecast'!H$68:H$494,"NA")</f>
        <v>75.314180155723051</v>
      </c>
      <c r="I73" s="136">
        <f>_xlfn.XLOOKUP($D73,'Maximum Demand Forecast'!$D$68:$D$494,'Maximum Demand Forecast'!I$68:I$494,"NA")</f>
        <v>74.045591229132839</v>
      </c>
      <c r="J73" s="136">
        <f>_xlfn.XLOOKUP($D73,'Maximum Demand Forecast'!$D$68:$D$494,'Maximum Demand Forecast'!J$68:J$494,"NA")</f>
        <v>73.145550009092787</v>
      </c>
      <c r="K73" s="136">
        <f>_xlfn.XLOOKUP($D73,'Maximum Demand Forecast'!$D$68:$D$494,'Maximum Demand Forecast'!K$68:K$494,"NA")</f>
        <v>73.194445793981558</v>
      </c>
      <c r="L73" s="136">
        <f>_xlfn.XLOOKUP($D73,'Maximum Demand Forecast'!$D$68:$D$494,'Maximum Demand Forecast'!L$68:L$494,"NA")</f>
        <v>73.052842500648865</v>
      </c>
      <c r="M73" s="136">
        <f>_xlfn.XLOOKUP($D73,'Maximum Demand Forecast'!$D$68:$D$494,'Maximum Demand Forecast'!M$68:M$494,"NA")</f>
        <v>74.716557217306544</v>
      </c>
      <c r="N73" s="136">
        <f>_xlfn.XLOOKUP($D73,'Maximum Demand Forecast'!$D$68:$D$494,'Maximum Demand Forecast'!N$68:N$494,"NA")</f>
        <v>79.218232263376748</v>
      </c>
      <c r="O73" s="136">
        <f>_xlfn.XLOOKUP($D73,'Maximum Demand Forecast'!$D$68:$D$494,'Maximum Demand Forecast'!O$68:O$494,"NA")</f>
        <v>83.209957534829712</v>
      </c>
      <c r="P73" s="136">
        <f>_xlfn.XLOOKUP($D73,'Maximum Demand Forecast'!$D$68:$D$494,'Maximum Demand Forecast'!P$68:P$494,"NA")</f>
        <v>85.361216017721546</v>
      </c>
      <c r="Q73" s="137"/>
      <c r="R73" s="136">
        <f>_xlfn.XLOOKUP($D73,'Maximum Demand Forecast'!$T$68:$T$494,'Maximum Demand Forecast'!U$68:U$494,"NA")</f>
        <v>182</v>
      </c>
      <c r="S73" s="136">
        <f>_xlfn.XLOOKUP($D73,'Maximum Demand Forecast'!$T$68:$T$494,'Maximum Demand Forecast'!V$68:V$494,"NA")</f>
        <v>186.04588831525101</v>
      </c>
      <c r="T73" s="136">
        <f>_xlfn.XLOOKUP($D73,'Maximum Demand Forecast'!$T$68:$T$494,'Maximum Demand Forecast'!W$68:W$494,"NA")</f>
        <v>179.62826743777279</v>
      </c>
      <c r="U73" s="136">
        <f>_xlfn.XLOOKUP($D73,'Maximum Demand Forecast'!$T$68:$T$494,'Maximum Demand Forecast'!X$68:X$494,"NA")</f>
        <v>181.0683123181779</v>
      </c>
      <c r="V73" s="136">
        <f>_xlfn.XLOOKUP($D73,'Maximum Demand Forecast'!$T$68:$T$494,'Maximum Demand Forecast'!Y$68:Y$494,"NA")</f>
        <v>178.11715502940189</v>
      </c>
      <c r="W73" s="136">
        <f>_xlfn.XLOOKUP($D73,'Maximum Demand Forecast'!$T$68:$T$494,'Maximum Demand Forecast'!Z$68:Z$494,"NA")</f>
        <v>178.00407019357905</v>
      </c>
      <c r="X73" s="136">
        <f>_xlfn.XLOOKUP($D73,'Maximum Demand Forecast'!$T$68:$T$494,'Maximum Demand Forecast'!AA$68:AA$494,"NA")</f>
        <v>178.26661783115455</v>
      </c>
      <c r="Y73" s="136">
        <f>_xlfn.XLOOKUP($D73,'Maximum Demand Forecast'!$T$68:$T$494,'Maximum Demand Forecast'!AB$68:AB$494,"NA")</f>
        <v>179.06338983665282</v>
      </c>
      <c r="Z73" s="136">
        <f>_xlfn.XLOOKUP($D73,'Maximum Demand Forecast'!$T$68:$T$494,'Maximum Demand Forecast'!AC$68:AC$494,"NA")</f>
        <v>181.4351618356655</v>
      </c>
      <c r="AA73" s="136">
        <f>_xlfn.XLOOKUP($D73,'Maximum Demand Forecast'!$T$68:$T$494,'Maximum Demand Forecast'!AD$68:AD$494,"NA")</f>
        <v>188.92643052570875</v>
      </c>
      <c r="AB73" s="136">
        <f>_xlfn.XLOOKUP($D73,'Maximum Demand Forecast'!$T$68:$T$494,'Maximum Demand Forecast'!AE$68:AE$494,"NA")</f>
        <v>195.04390245428931</v>
      </c>
      <c r="AC73" s="136">
        <f>_xlfn.XLOOKUP($D73,'Maximum Demand Forecast'!$T$68:$T$494,'Maximum Demand Forecast'!AF$68:AF$494,"NA")</f>
        <v>199.11244124289286</v>
      </c>
      <c r="AD73" s="137"/>
      <c r="AE73" s="138">
        <v>981.826430543995</v>
      </c>
      <c r="AF73" s="138">
        <v>1233.0834890082101</v>
      </c>
      <c r="AG73" s="138">
        <v>1397.29283663462</v>
      </c>
      <c r="AH73" s="138">
        <v>1507.5120964124601</v>
      </c>
      <c r="AI73" s="138">
        <v>1613.9173943201999</v>
      </c>
      <c r="AJ73" s="138">
        <v>1869.98732068701</v>
      </c>
      <c r="AK73" s="138">
        <v>2128.8631203167402</v>
      </c>
      <c r="AL73" s="138">
        <v>2364.6603872400201</v>
      </c>
      <c r="AM73" s="138">
        <v>2571.8870638488002</v>
      </c>
      <c r="AN73" s="138">
        <v>2751.93473115182</v>
      </c>
      <c r="AO73" s="138">
        <v>2924.87819421529</v>
      </c>
      <c r="AP73" s="138">
        <v>3092.33818044387</v>
      </c>
      <c r="AQ73" s="137"/>
      <c r="AR73" s="137"/>
      <c r="AS73" s="137"/>
      <c r="AT73" s="137"/>
      <c r="AU73" s="3"/>
      <c r="AV73" s="3"/>
      <c r="AW73" s="3"/>
      <c r="AX73" s="3"/>
    </row>
    <row r="74" spans="2:50" x14ac:dyDescent="0.25">
      <c r="B74" s="7" t="s">
        <v>54</v>
      </c>
      <c r="C74" s="7"/>
      <c r="D74" s="48">
        <v>80011</v>
      </c>
      <c r="E74" s="136">
        <f>_xlfn.XLOOKUP($D74,'Maximum Demand Forecast'!$D$68:$D$494,'Maximum Demand Forecast'!E$68:E$494,"NA")</f>
        <v>92.0007014193489</v>
      </c>
      <c r="F74" s="136">
        <f>_xlfn.XLOOKUP($D74,'Maximum Demand Forecast'!$D$68:$D$494,'Maximum Demand Forecast'!F$68:F$494,"NA")</f>
        <v>88.506667710000002</v>
      </c>
      <c r="G74" s="136">
        <f>_xlfn.XLOOKUP($D74,'Maximum Demand Forecast'!$D$68:$D$494,'Maximum Demand Forecast'!G$68:G$494,"NA")</f>
        <v>91.012137292474833</v>
      </c>
      <c r="H74" s="136">
        <f>_xlfn.XLOOKUP($D74,'Maximum Demand Forecast'!$D$68:$D$494,'Maximum Demand Forecast'!H$68:H$494,"NA")</f>
        <v>90.732401768482958</v>
      </c>
      <c r="I74" s="136">
        <f>_xlfn.XLOOKUP($D74,'Maximum Demand Forecast'!$D$68:$D$494,'Maximum Demand Forecast'!I$68:I$494,"NA")</f>
        <v>89.204108956578992</v>
      </c>
      <c r="J74" s="136">
        <f>_xlfn.XLOOKUP($D74,'Maximum Demand Forecast'!$D$68:$D$494,'Maximum Demand Forecast'!J$68:J$494,"NA")</f>
        <v>88.119812461337077</v>
      </c>
      <c r="K74" s="136">
        <f>_xlfn.XLOOKUP($D74,'Maximum Demand Forecast'!$D$68:$D$494,'Maximum Demand Forecast'!K$68:K$494,"NA")</f>
        <v>88.178718128107135</v>
      </c>
      <c r="L74" s="136">
        <f>_xlfn.XLOOKUP($D74,'Maximum Demand Forecast'!$D$68:$D$494,'Maximum Demand Forecast'!L$68:L$494,"NA")</f>
        <v>88.008125991595307</v>
      </c>
      <c r="M74" s="136">
        <f>_xlfn.XLOOKUP($D74,'Maximum Demand Forecast'!$D$68:$D$494,'Maximum Demand Forecast'!M$68:M$494,"NA")</f>
        <v>90.012434234582273</v>
      </c>
      <c r="N74" s="136">
        <f>_xlfn.XLOOKUP($D74,'Maximum Demand Forecast'!$D$68:$D$494,'Maximum Demand Forecast'!N$68:N$494,"NA")</f>
        <v>95.435686377361634</v>
      </c>
      <c r="O74" s="136">
        <f>_xlfn.XLOOKUP($D74,'Maximum Demand Forecast'!$D$68:$D$494,'Maximum Demand Forecast'!O$68:O$494,"NA")</f>
        <v>100.24459248680903</v>
      </c>
      <c r="P74" s="136">
        <f>_xlfn.XLOOKUP($D74,'Maximum Demand Forecast'!$D$68:$D$494,'Maximum Demand Forecast'!P$68:P$494,"NA")</f>
        <v>102.83625382567</v>
      </c>
      <c r="Q74" s="137"/>
      <c r="R74" s="136">
        <f>_xlfn.XLOOKUP($D74,'Maximum Demand Forecast'!$T$68:$T$494,'Maximum Demand Forecast'!U$68:U$494,"NA")</f>
        <v>156</v>
      </c>
      <c r="S74" s="136">
        <f>_xlfn.XLOOKUP($D74,'Maximum Demand Forecast'!$T$68:$T$494,'Maximum Demand Forecast'!V$68:V$494,"NA")</f>
        <v>156.37253223701299</v>
      </c>
      <c r="T74" s="136">
        <f>_xlfn.XLOOKUP($D74,'Maximum Demand Forecast'!$T$68:$T$494,'Maximum Demand Forecast'!W$68:W$494,"NA")</f>
        <v>150.97848866724641</v>
      </c>
      <c r="U74" s="136">
        <f>_xlfn.XLOOKUP($D74,'Maximum Demand Forecast'!$T$68:$T$494,'Maximum Demand Forecast'!X$68:X$494,"NA")</f>
        <v>152.18885384394048</v>
      </c>
      <c r="V74" s="136">
        <f>_xlfn.XLOOKUP($D74,'Maximum Demand Forecast'!$T$68:$T$494,'Maximum Demand Forecast'!Y$68:Y$494,"NA")</f>
        <v>149.70839086540019</v>
      </c>
      <c r="W74" s="136">
        <f>_xlfn.XLOOKUP($D74,'Maximum Demand Forecast'!$T$68:$T$494,'Maximum Demand Forecast'!Z$68:Z$494,"NA")</f>
        <v>149.6133424754822</v>
      </c>
      <c r="X74" s="136">
        <f>_xlfn.XLOOKUP($D74,'Maximum Demand Forecast'!$T$68:$T$494,'Maximum Demand Forecast'!AA$68:AA$494,"NA")</f>
        <v>149.83401512400081</v>
      </c>
      <c r="Y74" s="136">
        <f>_xlfn.XLOOKUP($D74,'Maximum Demand Forecast'!$T$68:$T$494,'Maximum Demand Forecast'!AB$68:AB$494,"NA")</f>
        <v>150.50370611929017</v>
      </c>
      <c r="Z74" s="136">
        <f>_xlfn.XLOOKUP($D74,'Maximum Demand Forecast'!$T$68:$T$494,'Maximum Demand Forecast'!AC$68:AC$494,"NA")</f>
        <v>152.49719276246717</v>
      </c>
      <c r="AA74" s="136">
        <f>_xlfn.XLOOKUP($D74,'Maximum Demand Forecast'!$T$68:$T$494,'Maximum Demand Forecast'!AD$68:AD$494,"NA")</f>
        <v>158.79364287667207</v>
      </c>
      <c r="AB74" s="136">
        <f>_xlfn.XLOOKUP($D74,'Maximum Demand Forecast'!$T$68:$T$494,'Maximum Demand Forecast'!AE$68:AE$494,"NA")</f>
        <v>163.93540970110217</v>
      </c>
      <c r="AC74" s="136">
        <f>_xlfn.XLOOKUP($D74,'Maximum Demand Forecast'!$T$68:$T$494,'Maximum Demand Forecast'!AF$68:AF$494,"NA")</f>
        <v>167.35503761462212</v>
      </c>
      <c r="AD74" s="137"/>
      <c r="AE74" s="138">
        <v>529.77043151765997</v>
      </c>
      <c r="AF74" s="138">
        <v>632.23861347250499</v>
      </c>
      <c r="AG74" s="138">
        <v>743.33656442436097</v>
      </c>
      <c r="AH74" s="138">
        <v>799.90065143828201</v>
      </c>
      <c r="AI74" s="138">
        <v>870.76645421190096</v>
      </c>
      <c r="AJ74" s="138">
        <v>1043.01322397381</v>
      </c>
      <c r="AK74" s="138">
        <v>1220.9476956672399</v>
      </c>
      <c r="AL74" s="138">
        <v>1387.4689692601801</v>
      </c>
      <c r="AM74" s="138">
        <v>1538.3102632461</v>
      </c>
      <c r="AN74" s="138">
        <v>1673.2718137081299</v>
      </c>
      <c r="AO74" s="138">
        <v>1805.90514917672</v>
      </c>
      <c r="AP74" s="138">
        <v>1935.66748050819</v>
      </c>
      <c r="AQ74" s="137"/>
      <c r="AR74" s="137"/>
      <c r="AS74" s="137"/>
      <c r="AT74" s="137"/>
      <c r="AU74" s="3"/>
      <c r="AV74" s="3"/>
      <c r="AW74" s="3"/>
      <c r="AX74" s="3"/>
    </row>
    <row r="75" spans="2:50" x14ac:dyDescent="0.25">
      <c r="B75" s="7" t="s">
        <v>64</v>
      </c>
      <c r="C75" s="7"/>
      <c r="D75" s="48">
        <v>33271</v>
      </c>
      <c r="E75" s="136">
        <f>_xlfn.XLOOKUP($D75,'Maximum Demand Forecast'!$D$68:$D$494,'Maximum Demand Forecast'!E$68:E$494,"NA")</f>
        <v>109.9648361</v>
      </c>
      <c r="F75" s="136">
        <f>_xlfn.XLOOKUP($D75,'Maximum Demand Forecast'!$D$68:$D$494,'Maximum Demand Forecast'!F$68:F$494,"NA")</f>
        <v>95.050152940000004</v>
      </c>
      <c r="G75" s="136">
        <f>_xlfn.XLOOKUP($D75,'Maximum Demand Forecast'!$D$68:$D$494,'Maximum Demand Forecast'!G$68:G$494,"NA")</f>
        <v>97.740857190453255</v>
      </c>
      <c r="H75" s="136">
        <f>_xlfn.XLOOKUP($D75,'Maximum Demand Forecast'!$D$68:$D$494,'Maximum Demand Forecast'!H$68:H$494,"NA")</f>
        <v>97.44044022723304</v>
      </c>
      <c r="I75" s="136">
        <f>_xlfn.XLOOKUP($D75,'Maximum Demand Forecast'!$D$68:$D$494,'Maximum Demand Forecast'!I$68:I$494,"NA")</f>
        <v>95.799157493772256</v>
      </c>
      <c r="J75" s="136">
        <f>_xlfn.XLOOKUP($D75,'Maximum Demand Forecast'!$D$68:$D$494,'Maximum Demand Forecast'!J$68:J$494,"NA")</f>
        <v>94.634696664191097</v>
      </c>
      <c r="K75" s="136">
        <f>_xlfn.XLOOKUP($D75,'Maximum Demand Forecast'!$D$68:$D$494,'Maximum Demand Forecast'!K$68:K$494,"NA")</f>
        <v>94.69795735155391</v>
      </c>
      <c r="L75" s="136">
        <f>_xlfn.XLOOKUP($D75,'Maximum Demand Forecast'!$D$68:$D$494,'Maximum Demand Forecast'!L$68:L$494,"NA")</f>
        <v>94.514752977405067</v>
      </c>
      <c r="M75" s="136">
        <f>_xlfn.XLOOKUP($D75,'Maximum Demand Forecast'!$D$68:$D$494,'Maximum Demand Forecast'!M$68:M$494,"NA")</f>
        <v>96.667243970050237</v>
      </c>
      <c r="N75" s="136">
        <f>_xlfn.XLOOKUP($D75,'Maximum Demand Forecast'!$D$68:$D$494,'Maximum Demand Forecast'!N$68:N$494,"NA")</f>
        <v>102.49144861972002</v>
      </c>
      <c r="O75" s="136">
        <f>_xlfn.XLOOKUP($D75,'Maximum Demand Forecast'!$D$68:$D$494,'Maximum Demand Forecast'!O$68:O$494,"NA")</f>
        <v>107.65588733381512</v>
      </c>
      <c r="P75" s="136">
        <f>_xlfn.XLOOKUP($D75,'Maximum Demand Forecast'!$D$68:$D$494,'Maximum Demand Forecast'!P$68:P$494,"NA")</f>
        <v>110.43915567959183</v>
      </c>
      <c r="Q75" s="137"/>
      <c r="R75" s="136">
        <f>_xlfn.XLOOKUP($D75,'Maximum Demand Forecast'!$T$68:$T$494,'Maximum Demand Forecast'!U$68:U$494,"NA")</f>
        <v>183.65863453441801</v>
      </c>
      <c r="S75" s="136">
        <f>_xlfn.XLOOKUP($D75,'Maximum Demand Forecast'!$T$68:$T$494,'Maximum Demand Forecast'!V$68:V$494,"NA")</f>
        <v>158.620004396409</v>
      </c>
      <c r="T75" s="136">
        <f>_xlfn.XLOOKUP($D75,'Maximum Demand Forecast'!$T$68:$T$494,'Maximum Demand Forecast'!W$68:W$494,"NA")</f>
        <v>153.14843466155327</v>
      </c>
      <c r="U75" s="136">
        <f>_xlfn.XLOOKUP($D75,'Maximum Demand Forecast'!$T$68:$T$494,'Maximum Demand Forecast'!X$68:X$494,"NA")</f>
        <v>154.37619587320569</v>
      </c>
      <c r="V75" s="136">
        <f>_xlfn.XLOOKUP($D75,'Maximum Demand Forecast'!$T$68:$T$494,'Maximum Demand Forecast'!Y$68:Y$494,"NA")</f>
        <v>151.86008231456074</v>
      </c>
      <c r="W75" s="136">
        <f>_xlfn.XLOOKUP($D75,'Maximum Demand Forecast'!$T$68:$T$494,'Maximum Demand Forecast'!Z$68:Z$494,"NA")</f>
        <v>151.76366783683258</v>
      </c>
      <c r="X75" s="136">
        <f>_xlfn.XLOOKUP($D75,'Maximum Demand Forecast'!$T$68:$T$494,'Maximum Demand Forecast'!AA$68:AA$494,"NA")</f>
        <v>151.98751211419668</v>
      </c>
      <c r="Y75" s="136">
        <f>_xlfn.XLOOKUP($D75,'Maximum Demand Forecast'!$T$68:$T$494,'Maximum Demand Forecast'!AB$68:AB$494,"NA")</f>
        <v>152.66682827731941</v>
      </c>
      <c r="Z75" s="136">
        <f>_xlfn.XLOOKUP($D75,'Maximum Demand Forecast'!$T$68:$T$494,'Maximum Demand Forecast'!AC$68:AC$494,"NA")</f>
        <v>154.68896640849479</v>
      </c>
      <c r="AA75" s="136">
        <f>_xlfn.XLOOKUP($D75,'Maximum Demand Forecast'!$T$68:$T$494,'Maximum Demand Forecast'!AD$68:AD$494,"NA")</f>
        <v>161.07591257166854</v>
      </c>
      <c r="AB75" s="136">
        <f>_xlfn.XLOOKUP($D75,'Maximum Demand Forecast'!$T$68:$T$494,'Maximum Demand Forecast'!AE$68:AE$494,"NA")</f>
        <v>166.29157970085612</v>
      </c>
      <c r="AC75" s="136">
        <f>_xlfn.XLOOKUP($D75,'Maximum Demand Forecast'!$T$68:$T$494,'Maximum Demand Forecast'!AF$68:AF$494,"NA")</f>
        <v>169.76035639019483</v>
      </c>
      <c r="AD75" s="137"/>
      <c r="AE75" s="138">
        <v>345.57189185999999</v>
      </c>
      <c r="AF75" s="138">
        <v>437.63391860500002</v>
      </c>
      <c r="AG75" s="138">
        <v>502.85211041067998</v>
      </c>
      <c r="AH75" s="138">
        <v>543.01852574756197</v>
      </c>
      <c r="AI75" s="138">
        <v>571.92848024774901</v>
      </c>
      <c r="AJ75" s="138">
        <v>640.08027998866203</v>
      </c>
      <c r="AK75" s="138">
        <v>707.43292363416003</v>
      </c>
      <c r="AL75" s="138">
        <v>768.04723639726399</v>
      </c>
      <c r="AM75" s="138">
        <v>820.50226284104201</v>
      </c>
      <c r="AN75" s="138">
        <v>864.996590285862</v>
      </c>
      <c r="AO75" s="138">
        <v>906.14437660588999</v>
      </c>
      <c r="AP75" s="138">
        <v>942.63470469974902</v>
      </c>
      <c r="AQ75" s="137"/>
      <c r="AR75" s="137"/>
      <c r="AS75" s="137"/>
      <c r="AT75" s="137"/>
      <c r="AU75" s="3"/>
      <c r="AV75" s="3"/>
      <c r="AW75" s="3"/>
      <c r="AX75" s="3"/>
    </row>
    <row r="76" spans="2:50" x14ac:dyDescent="0.25">
      <c r="B76" s="7" t="s">
        <v>64</v>
      </c>
      <c r="C76" s="7"/>
      <c r="D76" s="48">
        <v>33272</v>
      </c>
      <c r="E76" s="136">
        <f>_xlfn.XLOOKUP($D76,'Maximum Demand Forecast'!$D$68:$D$494,'Maximum Demand Forecast'!E$68:E$494,"NA")</f>
        <v>154.98242189999999</v>
      </c>
      <c r="F76" s="136">
        <f>_xlfn.XLOOKUP($D76,'Maximum Demand Forecast'!$D$68:$D$494,'Maximum Demand Forecast'!F$68:F$494,"NA")</f>
        <v>115.95817265321</v>
      </c>
      <c r="G76" s="136">
        <f>_xlfn.XLOOKUP($D76,'Maximum Demand Forecast'!$D$68:$D$494,'Maximum Demand Forecast'!G$68:G$494,"NA")</f>
        <v>119.24074651955337</v>
      </c>
      <c r="H76" s="136">
        <f>_xlfn.XLOOKUP($D76,'Maximum Demand Forecast'!$D$68:$D$494,'Maximum Demand Forecast'!H$68:H$494,"NA")</f>
        <v>118.87424735030919</v>
      </c>
      <c r="I76" s="136">
        <f>_xlfn.XLOOKUP($D76,'Maximum Demand Forecast'!$D$68:$D$494,'Maximum Demand Forecast'!I$68:I$494,"NA")</f>
        <v>116.87193445871902</v>
      </c>
      <c r="J76" s="136">
        <f>_xlfn.XLOOKUP($D76,'Maximum Demand Forecast'!$D$68:$D$494,'Maximum Demand Forecast'!J$68:J$494,"NA")</f>
        <v>115.451329170375</v>
      </c>
      <c r="K76" s="136">
        <f>_xlfn.XLOOKUP($D76,'Maximum Demand Forecast'!$D$68:$D$494,'Maximum Demand Forecast'!K$68:K$494,"NA")</f>
        <v>115.5285052030323</v>
      </c>
      <c r="L76" s="136">
        <f>_xlfn.XLOOKUP($D76,'Maximum Demand Forecast'!$D$68:$D$494,'Maximum Demand Forecast'!L$68:L$494,"NA")</f>
        <v>115.30500167577563</v>
      </c>
      <c r="M76" s="136">
        <f>_xlfn.XLOOKUP($D76,'Maximum Demand Forecast'!$D$68:$D$494,'Maximum Demand Forecast'!M$68:M$494,"NA")</f>
        <v>117.93097243373103</v>
      </c>
      <c r="N76" s="136">
        <f>_xlfn.XLOOKUP($D76,'Maximum Demand Forecast'!$D$68:$D$494,'Maximum Demand Forecast'!N$68:N$494,"NA")</f>
        <v>125.03631742734044</v>
      </c>
      <c r="O76" s="136">
        <f>_xlfn.XLOOKUP($D76,'Maximum Demand Forecast'!$D$68:$D$494,'Maximum Demand Forecast'!O$68:O$494,"NA")</f>
        <v>131.33676889998549</v>
      </c>
      <c r="P76" s="136">
        <f>_xlfn.XLOOKUP($D76,'Maximum Demand Forecast'!$D$68:$D$494,'Maximum Demand Forecast'!P$68:P$494,"NA")</f>
        <v>134.73226802752001</v>
      </c>
      <c r="Q76" s="137"/>
      <c r="R76" s="136">
        <f>_xlfn.XLOOKUP($D76,'Maximum Demand Forecast'!$T$68:$T$494,'Maximum Demand Forecast'!U$68:U$494,"NA")</f>
        <v>250.444962918144</v>
      </c>
      <c r="S76" s="136">
        <f>_xlfn.XLOOKUP($D76,'Maximum Demand Forecast'!$T$68:$T$494,'Maximum Demand Forecast'!V$68:V$494,"NA")</f>
        <v>251.742124446828</v>
      </c>
      <c r="T76" s="136">
        <f>_xlfn.XLOOKUP($D76,'Maximum Demand Forecast'!$T$68:$T$494,'Maximum Demand Forecast'!W$68:W$494,"NA")</f>
        <v>243.05832321789086</v>
      </c>
      <c r="U76" s="136">
        <f>_xlfn.XLOOKUP($D76,'Maximum Demand Forecast'!$T$68:$T$494,'Maximum Demand Forecast'!X$68:X$494,"NA")</f>
        <v>245.00687451765234</v>
      </c>
      <c r="V76" s="136">
        <f>_xlfn.XLOOKUP($D76,'Maximum Demand Forecast'!$T$68:$T$494,'Maximum Demand Forecast'!Y$68:Y$494,"NA")</f>
        <v>241.01360913468221</v>
      </c>
      <c r="W76" s="136">
        <f>_xlfn.XLOOKUP($D76,'Maximum Demand Forecast'!$T$68:$T$494,'Maximum Demand Forecast'!Z$68:Z$494,"NA")</f>
        <v>240.86059195665931</v>
      </c>
      <c r="X76" s="136">
        <f>_xlfn.XLOOKUP($D76,'Maximum Demand Forecast'!$T$68:$T$494,'Maximum Demand Forecast'!AA$68:AA$494,"NA")</f>
        <v>241.2158500096605</v>
      </c>
      <c r="Y76" s="136">
        <f>_xlfn.XLOOKUP($D76,'Maximum Demand Forecast'!$T$68:$T$494,'Maximum Demand Forecast'!AB$68:AB$494,"NA")</f>
        <v>242.29397691254596</v>
      </c>
      <c r="Z76" s="136">
        <f>_xlfn.XLOOKUP($D76,'Maximum Demand Forecast'!$T$68:$T$494,'Maximum Demand Forecast'!AC$68:AC$494,"NA")</f>
        <v>245.50326536896816</v>
      </c>
      <c r="AA76" s="136">
        <f>_xlfn.XLOOKUP($D76,'Maximum Demand Forecast'!$T$68:$T$494,'Maximum Demand Forecast'!AD$68:AD$494,"NA")</f>
        <v>255.63983926431774</v>
      </c>
      <c r="AB76" s="136">
        <f>_xlfn.XLOOKUP($D76,'Maximum Demand Forecast'!$T$68:$T$494,'Maximum Demand Forecast'!AE$68:AE$494,"NA")</f>
        <v>263.91750341207444</v>
      </c>
      <c r="AC76" s="136">
        <f>_xlfn.XLOOKUP($D76,'Maximum Demand Forecast'!$T$68:$T$494,'Maximum Demand Forecast'!AF$68:AF$494,"NA")</f>
        <v>269.42271832067729</v>
      </c>
      <c r="AD76" s="137"/>
      <c r="AE76" s="138">
        <v>517.25287495999999</v>
      </c>
      <c r="AF76" s="138">
        <v>553.20569895999995</v>
      </c>
      <c r="AG76" s="138">
        <v>607.59539184000005</v>
      </c>
      <c r="AH76" s="138">
        <v>669.49640552515405</v>
      </c>
      <c r="AI76" s="138">
        <v>736.95792168861703</v>
      </c>
      <c r="AJ76" s="138">
        <v>903.84203532503705</v>
      </c>
      <c r="AK76" s="138">
        <v>1078.3458861884101</v>
      </c>
      <c r="AL76" s="138">
        <v>1243.1478011342299</v>
      </c>
      <c r="AM76" s="138">
        <v>1392.9816681969601</v>
      </c>
      <c r="AN76" s="138">
        <v>1526.6191815980101</v>
      </c>
      <c r="AO76" s="138">
        <v>1656.74799706006</v>
      </c>
      <c r="AP76" s="138">
        <v>1777.47224609878</v>
      </c>
      <c r="AQ76" s="137"/>
      <c r="AR76" s="137"/>
      <c r="AS76" s="137"/>
      <c r="AT76" s="137"/>
      <c r="AU76" s="3"/>
      <c r="AV76" s="3"/>
      <c r="AW76" s="3"/>
      <c r="AX76" s="3"/>
    </row>
    <row r="77" spans="2:50" x14ac:dyDescent="0.25">
      <c r="B77" s="7" t="s">
        <v>64</v>
      </c>
      <c r="C77" s="7"/>
      <c r="D77" s="48">
        <v>33273</v>
      </c>
      <c r="E77" s="136">
        <f>_xlfn.XLOOKUP($D77,'Maximum Demand Forecast'!$D$68:$D$494,'Maximum Demand Forecast'!E$68:E$494,"NA")</f>
        <v>18.085025443804302</v>
      </c>
      <c r="F77" s="136">
        <f>_xlfn.XLOOKUP($D77,'Maximum Demand Forecast'!$D$68:$D$494,'Maximum Demand Forecast'!F$68:F$494,"NA")</f>
        <v>1.0681907429999999</v>
      </c>
      <c r="G77" s="136">
        <f>_xlfn.XLOOKUP($D77,'Maximum Demand Forecast'!$D$68:$D$494,'Maximum Demand Forecast'!G$68:G$494,"NA")</f>
        <v>1.0984293621245713</v>
      </c>
      <c r="H77" s="136">
        <f>_xlfn.XLOOKUP($D77,'Maximum Demand Forecast'!$D$68:$D$494,'Maximum Demand Forecast'!H$68:H$494,"NA")</f>
        <v>1.0950532221687044</v>
      </c>
      <c r="I77" s="136">
        <f>_xlfn.XLOOKUP($D77,'Maximum Demand Forecast'!$D$68:$D$494,'Maximum Demand Forecast'!I$68:I$494,"NA")</f>
        <v>1.0766081911161478</v>
      </c>
      <c r="J77" s="136">
        <f>_xlfn.XLOOKUP($D77,'Maximum Demand Forecast'!$D$68:$D$494,'Maximum Demand Forecast'!J$68:J$494,"NA")</f>
        <v>1.0635217705237487</v>
      </c>
      <c r="K77" s="136">
        <f>_xlfn.XLOOKUP($D77,'Maximum Demand Forecast'!$D$68:$D$494,'Maximum Demand Forecast'!K$68:K$494,"NA")</f>
        <v>1.064232705525394</v>
      </c>
      <c r="L77" s="136">
        <f>_xlfn.XLOOKUP($D77,'Maximum Demand Forecast'!$D$68:$D$494,'Maximum Demand Forecast'!L$68:L$494,"NA")</f>
        <v>1.0621738217625614</v>
      </c>
      <c r="M77" s="136">
        <f>_xlfn.XLOOKUP($D77,'Maximum Demand Forecast'!$D$68:$D$494,'Maximum Demand Forecast'!M$68:M$494,"NA")</f>
        <v>1.0863639033312451</v>
      </c>
      <c r="N77" s="136">
        <f>_xlfn.XLOOKUP($D77,'Maximum Demand Forecast'!$D$68:$D$494,'Maximum Demand Forecast'!N$68:N$494,"NA")</f>
        <v>1.1518173644744589</v>
      </c>
      <c r="O77" s="136">
        <f>_xlfn.XLOOKUP($D77,'Maximum Demand Forecast'!$D$68:$D$494,'Maximum Demand Forecast'!O$68:O$494,"NA")</f>
        <v>1.2098562571700817</v>
      </c>
      <c r="P77" s="136">
        <f>_xlfn.XLOOKUP($D77,'Maximum Demand Forecast'!$D$68:$D$494,'Maximum Demand Forecast'!P$68:P$494,"NA")</f>
        <v>1.2411351282742697</v>
      </c>
      <c r="Q77" s="137"/>
      <c r="R77" s="136">
        <f>_xlfn.XLOOKUP($D77,'Maximum Demand Forecast'!$T$68:$T$494,'Maximum Demand Forecast'!U$68:U$494,"NA")</f>
        <v>16.638388951015202</v>
      </c>
      <c r="S77" s="136">
        <f>_xlfn.XLOOKUP($D77,'Maximum Demand Forecast'!$T$68:$T$494,'Maximum Demand Forecast'!V$68:V$494,"NA")</f>
        <v>0.92102640989991102</v>
      </c>
      <c r="T77" s="136">
        <f>_xlfn.XLOOKUP($D77,'Maximum Demand Forecast'!$T$68:$T$494,'Maximum Demand Forecast'!W$68:W$494,"NA")</f>
        <v>0.88925576250529226</v>
      </c>
      <c r="U77" s="136">
        <f>_xlfn.XLOOKUP($D77,'Maximum Demand Forecast'!$T$68:$T$494,'Maximum Demand Forecast'!X$68:X$494,"NA")</f>
        <v>0.89638475298342013</v>
      </c>
      <c r="V77" s="136">
        <f>_xlfn.XLOOKUP($D77,'Maximum Demand Forecast'!$T$68:$T$494,'Maximum Demand Forecast'!Y$68:Y$494,"NA")</f>
        <v>0.88177494984643501</v>
      </c>
      <c r="W77" s="136">
        <f>_xlfn.XLOOKUP($D77,'Maximum Demand Forecast'!$T$68:$T$494,'Maximum Demand Forecast'!Z$68:Z$494,"NA")</f>
        <v>0.88121511957394039</v>
      </c>
      <c r="X77" s="136">
        <f>_xlfn.XLOOKUP($D77,'Maximum Demand Forecast'!$T$68:$T$494,'Maximum Demand Forecast'!AA$68:AA$494,"NA")</f>
        <v>0.88251487045934618</v>
      </c>
      <c r="Y77" s="136">
        <f>_xlfn.XLOOKUP($D77,'Maximum Demand Forecast'!$T$68:$T$494,'Maximum Demand Forecast'!AB$68:AB$494,"NA")</f>
        <v>0.88645931699551117</v>
      </c>
      <c r="Z77" s="136">
        <f>_xlfn.XLOOKUP($D77,'Maximum Demand Forecast'!$T$68:$T$494,'Maximum Demand Forecast'!AC$68:AC$494,"NA")</f>
        <v>0.89820085382351267</v>
      </c>
      <c r="AA77" s="136">
        <f>_xlfn.XLOOKUP($D77,'Maximum Demand Forecast'!$T$68:$T$494,'Maximum Demand Forecast'!AD$68:AD$494,"NA")</f>
        <v>0.93528663072332152</v>
      </c>
      <c r="AB77" s="136">
        <f>_xlfn.XLOOKUP($D77,'Maximum Demand Forecast'!$T$68:$T$494,'Maximum Demand Forecast'!AE$68:AE$494,"NA")</f>
        <v>0.96557138067972337</v>
      </c>
      <c r="AC77" s="136">
        <f>_xlfn.XLOOKUP($D77,'Maximum Demand Forecast'!$T$68:$T$494,'Maximum Demand Forecast'!AF$68:AF$494,"NA")</f>
        <v>0.98571281840747604</v>
      </c>
      <c r="AD77" s="137"/>
      <c r="AE77" s="138">
        <v>0</v>
      </c>
      <c r="AF77" s="138">
        <v>0</v>
      </c>
      <c r="AG77" s="138">
        <v>0</v>
      </c>
      <c r="AH77" s="138">
        <v>0.26548069111741701</v>
      </c>
      <c r="AI77" s="138">
        <v>0.69024979690528399</v>
      </c>
      <c r="AJ77" s="138">
        <v>1.72562449226321</v>
      </c>
      <c r="AK77" s="138">
        <v>2.7875472567328701</v>
      </c>
      <c r="AL77" s="138">
        <v>3.7698258138673202</v>
      </c>
      <c r="AM77" s="138">
        <v>4.6459120945547898</v>
      </c>
      <c r="AN77" s="138">
        <v>5.4158060987952998</v>
      </c>
      <c r="AO77" s="138">
        <v>6.1591520339240704</v>
      </c>
      <c r="AP77" s="138">
        <v>6.8759498999410997</v>
      </c>
      <c r="AQ77" s="137"/>
      <c r="AR77" s="137"/>
      <c r="AS77" s="137"/>
      <c r="AT77" s="137"/>
      <c r="AU77" s="3"/>
      <c r="AV77" s="3"/>
      <c r="AW77" s="3"/>
      <c r="AX77" s="3"/>
    </row>
    <row r="78" spans="2:50" x14ac:dyDescent="0.25">
      <c r="B78" s="7" t="s">
        <v>64</v>
      </c>
      <c r="C78" s="7"/>
      <c r="D78" s="48">
        <v>33274</v>
      </c>
      <c r="E78" s="136">
        <f>_xlfn.XLOOKUP($D78,'Maximum Demand Forecast'!$D$68:$D$494,'Maximum Demand Forecast'!E$68:E$494,"NA")</f>
        <v>180.07034300000001</v>
      </c>
      <c r="F78" s="136">
        <f>_xlfn.XLOOKUP($D78,'Maximum Demand Forecast'!$D$68:$D$494,'Maximum Demand Forecast'!F$68:F$494,"NA")</f>
        <v>144.49843158791299</v>
      </c>
      <c r="G78" s="136">
        <f>_xlfn.XLOOKUP($D78,'Maximum Demand Forecast'!$D$68:$D$494,'Maximum Demand Forecast'!G$68:G$494,"NA")</f>
        <v>148.58893046699271</v>
      </c>
      <c r="H78" s="136">
        <f>_xlfn.XLOOKUP($D78,'Maximum Demand Forecast'!$D$68:$D$494,'Maximum Demand Forecast'!H$68:H$494,"NA")</f>
        <v>148.13222652002352</v>
      </c>
      <c r="I78" s="136">
        <f>_xlfn.XLOOKUP($D78,'Maximum Demand Forecast'!$D$68:$D$494,'Maximum Demand Forecast'!I$68:I$494,"NA")</f>
        <v>145.6370934408888</v>
      </c>
      <c r="J78" s="136">
        <f>_xlfn.XLOOKUP($D78,'Maximum Demand Forecast'!$D$68:$D$494,'Maximum Demand Forecast'!J$68:J$494,"NA")</f>
        <v>143.86684101818884</v>
      </c>
      <c r="K78" s="136">
        <f>_xlfn.XLOOKUP($D78,'Maximum Demand Forecast'!$D$68:$D$494,'Maximum Demand Forecast'!K$68:K$494,"NA")</f>
        <v>143.9630120376176</v>
      </c>
      <c r="L78" s="136">
        <f>_xlfn.XLOOKUP($D78,'Maximum Demand Forecast'!$D$68:$D$494,'Maximum Demand Forecast'!L$68:L$494,"NA")</f>
        <v>143.68449860122931</v>
      </c>
      <c r="M78" s="136">
        <f>_xlfn.XLOOKUP($D78,'Maximum Demand Forecast'!$D$68:$D$494,'Maximum Demand Forecast'!M$68:M$494,"NA")</f>
        <v>146.95678762785164</v>
      </c>
      <c r="N78" s="136">
        <f>_xlfn.XLOOKUP($D78,'Maximum Demand Forecast'!$D$68:$D$494,'Maximum Demand Forecast'!N$68:N$494,"NA")</f>
        <v>155.81093894789805</v>
      </c>
      <c r="O78" s="136">
        <f>_xlfn.XLOOKUP($D78,'Maximum Demand Forecast'!$D$68:$D$494,'Maximum Demand Forecast'!O$68:O$494,"NA")</f>
        <v>163.66209195645459</v>
      </c>
      <c r="P78" s="136">
        <f>_xlfn.XLOOKUP($D78,'Maximum Demand Forecast'!$D$68:$D$494,'Maximum Demand Forecast'!P$68:P$494,"NA")</f>
        <v>167.89330987892225</v>
      </c>
      <c r="Q78" s="137"/>
      <c r="R78" s="136">
        <f>_xlfn.XLOOKUP($D78,'Maximum Demand Forecast'!$T$68:$T$494,'Maximum Demand Forecast'!U$68:U$494,"NA")</f>
        <v>263.52250182951798</v>
      </c>
      <c r="S78" s="136">
        <f>_xlfn.XLOOKUP($D78,'Maximum Demand Forecast'!$T$68:$T$494,'Maximum Demand Forecast'!V$68:V$494,"NA")</f>
        <v>238.63181409372999</v>
      </c>
      <c r="T78" s="136">
        <f>_xlfn.XLOOKUP($D78,'Maximum Demand Forecast'!$T$68:$T$494,'Maximum Demand Forecast'!W$68:W$494,"NA")</f>
        <v>230.40025076262637</v>
      </c>
      <c r="U78" s="136">
        <f>_xlfn.XLOOKUP($D78,'Maximum Demand Forecast'!$T$68:$T$494,'Maximum Demand Forecast'!X$68:X$494,"NA")</f>
        <v>232.24732475764617</v>
      </c>
      <c r="V78" s="136">
        <f>_xlfn.XLOOKUP($D78,'Maximum Demand Forecast'!$T$68:$T$494,'Maximum Demand Forecast'!Y$68:Y$494,"NA")</f>
        <v>228.4620219816814</v>
      </c>
      <c r="W78" s="136">
        <f>_xlfn.XLOOKUP($D78,'Maximum Demand Forecast'!$T$68:$T$494,'Maximum Demand Forecast'!Z$68:Z$494,"NA")</f>
        <v>228.3169736833112</v>
      </c>
      <c r="X78" s="136">
        <f>_xlfn.XLOOKUP($D78,'Maximum Demand Forecast'!$T$68:$T$494,'Maximum Demand Forecast'!AA$68:AA$494,"NA")</f>
        <v>228.65373048889293</v>
      </c>
      <c r="Y78" s="136">
        <f>_xlfn.XLOOKUP($D78,'Maximum Demand Forecast'!$T$68:$T$494,'Maximum Demand Forecast'!AB$68:AB$494,"NA")</f>
        <v>229.67571033920265</v>
      </c>
      <c r="Z78" s="136">
        <f>_xlfn.XLOOKUP($D78,'Maximum Demand Forecast'!$T$68:$T$494,'Maximum Demand Forecast'!AC$68:AC$494,"NA")</f>
        <v>232.71786440058165</v>
      </c>
      <c r="AA78" s="136">
        <f>_xlfn.XLOOKUP($D78,'Maximum Demand Forecast'!$T$68:$T$494,'Maximum Demand Forecast'!AD$68:AD$494,"NA")</f>
        <v>242.32654241844486</v>
      </c>
      <c r="AB78" s="136">
        <f>_xlfn.XLOOKUP($D78,'Maximum Demand Forecast'!$T$68:$T$494,'Maximum Demand Forecast'!AE$68:AE$494,"NA")</f>
        <v>250.17311961079326</v>
      </c>
      <c r="AC78" s="136">
        <f>_xlfn.XLOOKUP($D78,'Maximum Demand Forecast'!$T$68:$T$494,'Maximum Demand Forecast'!AF$68:AF$494,"NA")</f>
        <v>255.39163210051854</v>
      </c>
      <c r="AD78" s="137"/>
      <c r="AE78" s="138">
        <v>533.34922583566504</v>
      </c>
      <c r="AF78" s="138">
        <v>609.89002222276395</v>
      </c>
      <c r="AG78" s="138">
        <v>749.09102618617601</v>
      </c>
      <c r="AH78" s="138">
        <v>809.54135762220005</v>
      </c>
      <c r="AI78" s="138">
        <v>853.22500355316697</v>
      </c>
      <c r="AJ78" s="138">
        <v>957.23757790512002</v>
      </c>
      <c r="AK78" s="138">
        <v>1060.8679949044399</v>
      </c>
      <c r="AL78" s="138">
        <v>1153.43375840053</v>
      </c>
      <c r="AM78" s="138">
        <v>1232.67639356986</v>
      </c>
      <c r="AN78" s="138">
        <v>1299.1199580042501</v>
      </c>
      <c r="AO78" s="138">
        <v>1359.9534691644801</v>
      </c>
      <c r="AP78" s="138">
        <v>1415.2764402668199</v>
      </c>
      <c r="AQ78" s="137"/>
      <c r="AR78" s="137"/>
      <c r="AS78" s="137"/>
      <c r="AT78" s="137"/>
      <c r="AU78" s="3"/>
      <c r="AV78" s="3"/>
      <c r="AW78" s="3"/>
      <c r="AX78" s="3"/>
    </row>
    <row r="79" spans="2:50" x14ac:dyDescent="0.25">
      <c r="B79" s="7" t="s">
        <v>64</v>
      </c>
      <c r="C79" s="7"/>
      <c r="D79" s="48">
        <v>33275</v>
      </c>
      <c r="E79" s="136">
        <f>_xlfn.XLOOKUP($D79,'Maximum Demand Forecast'!$D$68:$D$494,'Maximum Demand Forecast'!E$68:E$494,"NA")</f>
        <v>8.0821377076536205</v>
      </c>
      <c r="F79" s="136">
        <f>_xlfn.XLOOKUP($D79,'Maximum Demand Forecast'!$D$68:$D$494,'Maximum Demand Forecast'!F$68:F$494,"NA")</f>
        <v>24.615931440000001</v>
      </c>
      <c r="G79" s="136">
        <f>_xlfn.XLOOKUP($D79,'Maximum Demand Forecast'!$D$68:$D$494,'Maximum Demand Forecast'!G$68:G$494,"NA")</f>
        <v>25.312765577618737</v>
      </c>
      <c r="H79" s="136">
        <f>_xlfn.XLOOKUP($D79,'Maximum Demand Forecast'!$D$68:$D$494,'Maximum Demand Forecast'!H$68:H$494,"NA")</f>
        <v>25.234964089232811</v>
      </c>
      <c r="I79" s="136">
        <f>_xlfn.XLOOKUP($D79,'Maximum Demand Forecast'!$D$68:$D$494,'Maximum Demand Forecast'!I$68:I$494,"NA")</f>
        <v>24.809907400833477</v>
      </c>
      <c r="J79" s="136">
        <f>_xlfn.XLOOKUP($D79,'Maximum Demand Forecast'!$D$68:$D$494,'Maximum Demand Forecast'!J$68:J$494,"NA")</f>
        <v>24.508337260660959</v>
      </c>
      <c r="K79" s="136">
        <f>_xlfn.XLOOKUP($D79,'Maximum Demand Forecast'!$D$68:$D$494,'Maximum Demand Forecast'!K$68:K$494,"NA")</f>
        <v>24.524720408870653</v>
      </c>
      <c r="L79" s="136">
        <f>_xlfn.XLOOKUP($D79,'Maximum Demand Forecast'!$D$68:$D$494,'Maximum Demand Forecast'!L$68:L$494,"NA")</f>
        <v>24.477274442987749</v>
      </c>
      <c r="M79" s="136">
        <f>_xlfn.XLOOKUP($D79,'Maximum Demand Forecast'!$D$68:$D$494,'Maximum Demand Forecast'!M$68:M$494,"NA")</f>
        <v>25.034723001051805</v>
      </c>
      <c r="N79" s="136">
        <f>_xlfn.XLOOKUP($D79,'Maximum Demand Forecast'!$D$68:$D$494,'Maximum Demand Forecast'!N$68:N$494,"NA")</f>
        <v>26.543065890718712</v>
      </c>
      <c r="O79" s="136">
        <f>_xlfn.XLOOKUP($D79,'Maximum Demand Forecast'!$D$68:$D$494,'Maximum Demand Forecast'!O$68:O$494,"NA")</f>
        <v>27.880543689334093</v>
      </c>
      <c r="P79" s="136">
        <f>_xlfn.XLOOKUP($D79,'Maximum Demand Forecast'!$D$68:$D$494,'Maximum Demand Forecast'!P$68:P$494,"NA")</f>
        <v>28.601349923302074</v>
      </c>
      <c r="Q79" s="137"/>
      <c r="R79" s="136">
        <f>_xlfn.XLOOKUP($D79,'Maximum Demand Forecast'!$T$68:$T$494,'Maximum Demand Forecast'!U$68:U$494,"NA")</f>
        <v>12.188404372755601</v>
      </c>
      <c r="S79" s="136">
        <f>_xlfn.XLOOKUP($D79,'Maximum Demand Forecast'!$T$68:$T$494,'Maximum Demand Forecast'!V$68:V$494,"NA")</f>
        <v>8.5076856870000004</v>
      </c>
      <c r="T79" s="136">
        <f>_xlfn.XLOOKUP($D79,'Maximum Demand Forecast'!$T$68:$T$494,'Maximum Demand Forecast'!W$68:W$494,"NA")</f>
        <v>8.2142145343809396</v>
      </c>
      <c r="U79" s="136">
        <f>_xlfn.XLOOKUP($D79,'Maximum Demand Forecast'!$T$68:$T$494,'Maximum Demand Forecast'!X$68:X$494,"NA")</f>
        <v>8.2800662945493784</v>
      </c>
      <c r="V79" s="136">
        <f>_xlfn.XLOOKUP($D79,'Maximum Demand Forecast'!$T$68:$T$494,'Maximum Demand Forecast'!Y$68:Y$494,"NA")</f>
        <v>8.1451129298006713</v>
      </c>
      <c r="W79" s="136">
        <f>_xlfn.XLOOKUP($D79,'Maximum Demand Forecast'!$T$68:$T$494,'Maximum Demand Forecast'!Z$68:Z$494,"NA")</f>
        <v>8.1399416774399818</v>
      </c>
      <c r="X79" s="136">
        <f>_xlfn.XLOOKUP($D79,'Maximum Demand Forecast'!$T$68:$T$494,'Maximum Demand Forecast'!AA$68:AA$494,"NA")</f>
        <v>8.1519477088475227</v>
      </c>
      <c r="Y79" s="136">
        <f>_xlfn.XLOOKUP($D79,'Maximum Demand Forecast'!$T$68:$T$494,'Maximum Demand Forecast'!AB$68:AB$494,"NA")</f>
        <v>8.1883832670227932</v>
      </c>
      <c r="Z79" s="136">
        <f>_xlfn.XLOOKUP($D79,'Maximum Demand Forecast'!$T$68:$T$494,'Maximum Demand Forecast'!AC$68:AC$494,"NA")</f>
        <v>8.2968419428449405</v>
      </c>
      <c r="AA79" s="136">
        <f>_xlfn.XLOOKUP($D79,'Maximum Demand Forecast'!$T$68:$T$494,'Maximum Demand Forecast'!AD$68:AD$494,"NA")</f>
        <v>8.6394098973904203</v>
      </c>
      <c r="AB79" s="136">
        <f>_xlfn.XLOOKUP($D79,'Maximum Demand Forecast'!$T$68:$T$494,'Maximum Demand Forecast'!AE$68:AE$494,"NA")</f>
        <v>8.9191555495986492</v>
      </c>
      <c r="AC79" s="136">
        <f>_xlfn.XLOOKUP($D79,'Maximum Demand Forecast'!$T$68:$T$494,'Maximum Demand Forecast'!AF$68:AF$494,"NA")</f>
        <v>9.1052056124742897</v>
      </c>
      <c r="AD79" s="137"/>
      <c r="AE79" s="138">
        <v>527.68485158800001</v>
      </c>
      <c r="AF79" s="138">
        <v>563.61072450747997</v>
      </c>
      <c r="AG79" s="138">
        <v>611.28925158819902</v>
      </c>
      <c r="AH79" s="138">
        <v>683.54394681802796</v>
      </c>
      <c r="AI79" s="138">
        <v>779.74289837410004</v>
      </c>
      <c r="AJ79" s="138">
        <v>1020.567570327</v>
      </c>
      <c r="AK79" s="138">
        <v>1274.3334915211899</v>
      </c>
      <c r="AL79" s="138">
        <v>1515.0413138434801</v>
      </c>
      <c r="AM79" s="138">
        <v>1734.5882534188399</v>
      </c>
      <c r="AN79" s="138">
        <v>1931.4173767525799</v>
      </c>
      <c r="AO79" s="138">
        <v>2124.9435975788201</v>
      </c>
      <c r="AP79" s="138">
        <v>2306.8101654608599</v>
      </c>
      <c r="AQ79" s="137"/>
      <c r="AR79" s="137"/>
      <c r="AS79" s="137"/>
      <c r="AT79" s="137"/>
      <c r="AU79" s="3"/>
      <c r="AV79" s="3"/>
      <c r="AW79" s="3"/>
      <c r="AX79" s="3"/>
    </row>
    <row r="80" spans="2:50" x14ac:dyDescent="0.25">
      <c r="B80" s="7" t="s">
        <v>64</v>
      </c>
      <c r="C80" s="7"/>
      <c r="D80" s="48">
        <v>33276</v>
      </c>
      <c r="E80" s="136">
        <f>_xlfn.XLOOKUP($D80,'Maximum Demand Forecast'!$D$68:$D$494,'Maximum Demand Forecast'!E$68:E$494,"NA")</f>
        <v>165.06448359999999</v>
      </c>
      <c r="F80" s="136">
        <f>_xlfn.XLOOKUP($D80,'Maximum Demand Forecast'!$D$68:$D$494,'Maximum Demand Forecast'!F$68:F$494,"NA")</f>
        <v>130.21415339999999</v>
      </c>
      <c r="G80" s="136">
        <f>_xlfn.XLOOKUP($D80,'Maximum Demand Forecast'!$D$68:$D$494,'Maximum Demand Forecast'!G$68:G$494,"NA")</f>
        <v>133.9002892470798</v>
      </c>
      <c r="H80" s="136">
        <f>_xlfn.XLOOKUP($D80,'Maximum Demand Forecast'!$D$68:$D$494,'Maximum Demand Forecast'!H$68:H$494,"NA")</f>
        <v>133.48873240763513</v>
      </c>
      <c r="I80" s="136">
        <f>_xlfn.XLOOKUP($D80,'Maximum Demand Forecast'!$D$68:$D$494,'Maximum Demand Forecast'!I$68:I$494,"NA")</f>
        <v>131.24025373593278</v>
      </c>
      <c r="J80" s="136">
        <f>_xlfn.XLOOKUP($D80,'Maximum Demand Forecast'!$D$68:$D$494,'Maximum Demand Forecast'!J$68:J$494,"NA")</f>
        <v>129.6449982165957</v>
      </c>
      <c r="K80" s="136">
        <f>_xlfn.XLOOKUP($D80,'Maximum Demand Forecast'!$D$68:$D$494,'Maximum Demand Forecast'!K$68:K$494,"NA")</f>
        <v>129.73166232594909</v>
      </c>
      <c r="L80" s="136">
        <f>_xlfn.XLOOKUP($D80,'Maximum Demand Forecast'!$D$68:$D$494,'Maximum Demand Forecast'!L$68:L$494,"NA")</f>
        <v>129.48068111507163</v>
      </c>
      <c r="M80" s="136">
        <f>_xlfn.XLOOKUP($D80,'Maximum Demand Forecast'!$D$68:$D$494,'Maximum Demand Forecast'!M$68:M$494,"NA")</f>
        <v>132.42949059763339</v>
      </c>
      <c r="N80" s="136">
        <f>_xlfn.XLOOKUP($D80,'Maximum Demand Forecast'!$D$68:$D$494,'Maximum Demand Forecast'!N$68:N$494,"NA")</f>
        <v>140.40837179063712</v>
      </c>
      <c r="O80" s="136">
        <f>_xlfn.XLOOKUP($D80,'Maximum Demand Forecast'!$D$68:$D$494,'Maximum Demand Forecast'!O$68:O$494,"NA")</f>
        <v>147.48340527708064</v>
      </c>
      <c r="P80" s="136">
        <f>_xlfn.XLOOKUP($D80,'Maximum Demand Forecast'!$D$68:$D$494,'Maximum Demand Forecast'!P$68:P$494,"NA")</f>
        <v>151.29634949779231</v>
      </c>
      <c r="Q80" s="137"/>
      <c r="R80" s="136">
        <f>_xlfn.XLOOKUP($D80,'Maximum Demand Forecast'!$T$68:$T$494,'Maximum Demand Forecast'!U$68:U$494,"NA")</f>
        <v>240.26497664453399</v>
      </c>
      <c r="S80" s="136">
        <f>_xlfn.XLOOKUP($D80,'Maximum Demand Forecast'!$T$68:$T$494,'Maximum Demand Forecast'!V$68:V$494,"NA")</f>
        <v>243.23990279853001</v>
      </c>
      <c r="T80" s="136">
        <f>_xlfn.XLOOKUP($D80,'Maximum Demand Forecast'!$T$68:$T$494,'Maximum Demand Forecast'!W$68:W$494,"NA")</f>
        <v>234.8493842411379</v>
      </c>
      <c r="U80" s="136">
        <f>_xlfn.XLOOKUP($D80,'Maximum Demand Forecast'!$T$68:$T$494,'Maximum Demand Forecast'!X$68:X$494,"NA")</f>
        <v>236.73212607385028</v>
      </c>
      <c r="V80" s="136">
        <f>_xlfn.XLOOKUP($D80,'Maximum Demand Forecast'!$T$68:$T$494,'Maximum Demand Forecast'!Y$68:Y$494,"NA")</f>
        <v>232.87372738218616</v>
      </c>
      <c r="W80" s="136">
        <f>_xlfn.XLOOKUP($D80,'Maximum Demand Forecast'!$T$68:$T$494,'Maximum Demand Forecast'!Z$68:Z$494,"NA")</f>
        <v>232.72587813530075</v>
      </c>
      <c r="X80" s="136">
        <f>_xlfn.XLOOKUP($D80,'Maximum Demand Forecast'!$T$68:$T$494,'Maximum Demand Forecast'!AA$68:AA$494,"NA")</f>
        <v>233.0691378677364</v>
      </c>
      <c r="Y80" s="136">
        <f>_xlfn.XLOOKUP($D80,'Maximum Demand Forecast'!$T$68:$T$494,'Maximum Demand Forecast'!AB$68:AB$494,"NA")</f>
        <v>234.11085261308779</v>
      </c>
      <c r="Z80" s="136">
        <f>_xlfn.XLOOKUP($D80,'Maximum Demand Forecast'!$T$68:$T$494,'Maximum Demand Forecast'!AC$68:AC$494,"NA")</f>
        <v>237.21175205098643</v>
      </c>
      <c r="AA80" s="136">
        <f>_xlfn.XLOOKUP($D80,'Maximum Demand Forecast'!$T$68:$T$494,'Maximum Demand Forecast'!AD$68:AD$494,"NA")</f>
        <v>247.00597800515615</v>
      </c>
      <c r="AB80" s="136">
        <f>_xlfn.XLOOKUP($D80,'Maximum Demand Forecast'!$T$68:$T$494,'Maximum Demand Forecast'!AE$68:AE$494,"NA")</f>
        <v>255.00407616661224</v>
      </c>
      <c r="AC80" s="136">
        <f>_xlfn.XLOOKUP($D80,'Maximum Demand Forecast'!$T$68:$T$494,'Maximum Demand Forecast'!AF$68:AF$494,"NA")</f>
        <v>260.32336050250183</v>
      </c>
      <c r="AD80" s="137"/>
      <c r="AE80" s="138">
        <v>735.24200115600001</v>
      </c>
      <c r="AF80" s="138">
        <v>771.95070450944002</v>
      </c>
      <c r="AG80" s="138">
        <v>824.90063760544001</v>
      </c>
      <c r="AH80" s="138">
        <v>919.58069113049203</v>
      </c>
      <c r="AI80" s="138">
        <v>1005.73025024097</v>
      </c>
      <c r="AJ80" s="138">
        <v>1217.2120870132701</v>
      </c>
      <c r="AK80" s="138">
        <v>1436.1821607642501</v>
      </c>
      <c r="AL80" s="138">
        <v>1642.45603723822</v>
      </c>
      <c r="AM80" s="138">
        <v>1830.7112018405501</v>
      </c>
      <c r="AN80" s="138">
        <v>2000.1994255126499</v>
      </c>
      <c r="AO80" s="138">
        <v>2167.5063064138799</v>
      </c>
      <c r="AP80" s="138">
        <v>2328.7077251488299</v>
      </c>
      <c r="AQ80" s="137"/>
      <c r="AR80" s="137"/>
      <c r="AS80" s="137"/>
      <c r="AT80" s="137"/>
      <c r="AU80" s="3"/>
      <c r="AV80" s="3"/>
      <c r="AW80" s="3"/>
      <c r="AX80" s="3"/>
    </row>
    <row r="81" spans="2:50" x14ac:dyDescent="0.25">
      <c r="B81" s="7" t="s">
        <v>64</v>
      </c>
      <c r="C81" s="7"/>
      <c r="D81" s="48">
        <v>33277</v>
      </c>
      <c r="E81" s="136">
        <f>_xlfn.XLOOKUP($D81,'Maximum Demand Forecast'!$D$68:$D$494,'Maximum Demand Forecast'!E$68:E$494,"NA")</f>
        <v>0</v>
      </c>
      <c r="F81" s="136">
        <f>_xlfn.XLOOKUP($D81,'Maximum Demand Forecast'!$D$68:$D$494,'Maximum Demand Forecast'!F$68:F$494,"NA")</f>
        <v>0</v>
      </c>
      <c r="G81" s="136">
        <f>_xlfn.XLOOKUP($D81,'Maximum Demand Forecast'!$D$68:$D$494,'Maximum Demand Forecast'!G$68:G$494,"NA")</f>
        <v>0</v>
      </c>
      <c r="H81" s="136">
        <f>_xlfn.XLOOKUP($D81,'Maximum Demand Forecast'!$D$68:$D$494,'Maximum Demand Forecast'!H$68:H$494,"NA")</f>
        <v>0</v>
      </c>
      <c r="I81" s="136">
        <f>_xlfn.XLOOKUP($D81,'Maximum Demand Forecast'!$D$68:$D$494,'Maximum Demand Forecast'!I$68:I$494,"NA")</f>
        <v>0</v>
      </c>
      <c r="J81" s="136">
        <f>_xlfn.XLOOKUP($D81,'Maximum Demand Forecast'!$D$68:$D$494,'Maximum Demand Forecast'!J$68:J$494,"NA")</f>
        <v>0</v>
      </c>
      <c r="K81" s="136">
        <f>_xlfn.XLOOKUP($D81,'Maximum Demand Forecast'!$D$68:$D$494,'Maximum Demand Forecast'!K$68:K$494,"NA")</f>
        <v>0</v>
      </c>
      <c r="L81" s="136">
        <f>_xlfn.XLOOKUP($D81,'Maximum Demand Forecast'!$D$68:$D$494,'Maximum Demand Forecast'!L$68:L$494,"NA")</f>
        <v>0</v>
      </c>
      <c r="M81" s="136">
        <f>_xlfn.XLOOKUP($D81,'Maximum Demand Forecast'!$D$68:$D$494,'Maximum Demand Forecast'!M$68:M$494,"NA")</f>
        <v>0</v>
      </c>
      <c r="N81" s="136">
        <f>_xlfn.XLOOKUP($D81,'Maximum Demand Forecast'!$D$68:$D$494,'Maximum Demand Forecast'!N$68:N$494,"NA")</f>
        <v>0</v>
      </c>
      <c r="O81" s="136">
        <f>_xlfn.XLOOKUP($D81,'Maximum Demand Forecast'!$D$68:$D$494,'Maximum Demand Forecast'!O$68:O$494,"NA")</f>
        <v>0</v>
      </c>
      <c r="P81" s="136">
        <f>_xlfn.XLOOKUP($D81,'Maximum Demand Forecast'!$D$68:$D$494,'Maximum Demand Forecast'!P$68:P$494,"NA")</f>
        <v>0</v>
      </c>
      <c r="Q81" s="137"/>
      <c r="R81" s="136">
        <f>_xlfn.XLOOKUP($D81,'Maximum Demand Forecast'!$T$68:$T$494,'Maximum Demand Forecast'!U$68:U$494,"NA")</f>
        <v>0</v>
      </c>
      <c r="S81" s="136">
        <f>_xlfn.XLOOKUP($D81,'Maximum Demand Forecast'!$T$68:$T$494,'Maximum Demand Forecast'!V$68:V$494,"NA")</f>
        <v>0</v>
      </c>
      <c r="T81" s="136">
        <f>_xlfn.XLOOKUP($D81,'Maximum Demand Forecast'!$T$68:$T$494,'Maximum Demand Forecast'!W$68:W$494,"NA")</f>
        <v>0</v>
      </c>
      <c r="U81" s="136">
        <f>_xlfn.XLOOKUP($D81,'Maximum Demand Forecast'!$T$68:$T$494,'Maximum Demand Forecast'!X$68:X$494,"NA")</f>
        <v>0</v>
      </c>
      <c r="V81" s="136">
        <f>_xlfn.XLOOKUP($D81,'Maximum Demand Forecast'!$T$68:$T$494,'Maximum Demand Forecast'!Y$68:Y$494,"NA")</f>
        <v>0</v>
      </c>
      <c r="W81" s="136">
        <f>_xlfn.XLOOKUP($D81,'Maximum Demand Forecast'!$T$68:$T$494,'Maximum Demand Forecast'!Z$68:Z$494,"NA")</f>
        <v>0</v>
      </c>
      <c r="X81" s="136">
        <f>_xlfn.XLOOKUP($D81,'Maximum Demand Forecast'!$T$68:$T$494,'Maximum Demand Forecast'!AA$68:AA$494,"NA")</f>
        <v>0</v>
      </c>
      <c r="Y81" s="136">
        <f>_xlfn.XLOOKUP($D81,'Maximum Demand Forecast'!$T$68:$T$494,'Maximum Demand Forecast'!AB$68:AB$494,"NA")</f>
        <v>0</v>
      </c>
      <c r="Z81" s="136">
        <f>_xlfn.XLOOKUP($D81,'Maximum Demand Forecast'!$T$68:$T$494,'Maximum Demand Forecast'!AC$68:AC$494,"NA")</f>
        <v>0</v>
      </c>
      <c r="AA81" s="136">
        <f>_xlfn.XLOOKUP($D81,'Maximum Demand Forecast'!$T$68:$T$494,'Maximum Demand Forecast'!AD$68:AD$494,"NA")</f>
        <v>0</v>
      </c>
      <c r="AB81" s="136">
        <f>_xlfn.XLOOKUP($D81,'Maximum Demand Forecast'!$T$68:$T$494,'Maximum Demand Forecast'!AE$68:AE$494,"NA")</f>
        <v>0</v>
      </c>
      <c r="AC81" s="136">
        <f>_xlfn.XLOOKUP($D81,'Maximum Demand Forecast'!$T$68:$T$494,'Maximum Demand Forecast'!AF$68:AF$494,"NA")</f>
        <v>0</v>
      </c>
      <c r="AD81" s="137"/>
      <c r="AE81" s="138">
        <v>0</v>
      </c>
      <c r="AF81" s="138">
        <v>0</v>
      </c>
      <c r="AG81" s="138">
        <v>0</v>
      </c>
      <c r="AH81" s="138">
        <v>0</v>
      </c>
      <c r="AI81" s="138">
        <v>0</v>
      </c>
      <c r="AJ81" s="138">
        <v>0</v>
      </c>
      <c r="AK81" s="138">
        <v>0</v>
      </c>
      <c r="AL81" s="138">
        <v>0</v>
      </c>
      <c r="AM81" s="138">
        <v>0</v>
      </c>
      <c r="AN81" s="138">
        <v>0</v>
      </c>
      <c r="AO81" s="138">
        <v>0</v>
      </c>
      <c r="AP81" s="138">
        <v>0</v>
      </c>
      <c r="AQ81" s="137"/>
      <c r="AR81" s="137"/>
      <c r="AS81" s="137"/>
      <c r="AT81" s="137"/>
      <c r="AU81" s="3"/>
      <c r="AV81" s="3"/>
      <c r="AW81" s="3"/>
      <c r="AX81" s="3"/>
    </row>
    <row r="82" spans="2:50" x14ac:dyDescent="0.25">
      <c r="B82" s="7" t="s">
        <v>104</v>
      </c>
      <c r="C82" s="7"/>
      <c r="D82" s="48">
        <v>90019</v>
      </c>
      <c r="E82" s="136">
        <f>_xlfn.XLOOKUP($D82,'Maximum Demand Forecast'!$D$68:$D$494,'Maximum Demand Forecast'!E$68:E$494,"NA")</f>
        <v>408.13947310650798</v>
      </c>
      <c r="F82" s="136">
        <f>_xlfn.XLOOKUP($D82,'Maximum Demand Forecast'!$D$68:$D$494,'Maximum Demand Forecast'!F$68:F$494,"NA")</f>
        <v>0</v>
      </c>
      <c r="G82" s="136">
        <f>_xlfn.XLOOKUP($D82,'Maximum Demand Forecast'!$D$68:$D$494,'Maximum Demand Forecast'!G$68:G$494,"NA")</f>
        <v>0</v>
      </c>
      <c r="H82" s="136">
        <f>_xlfn.XLOOKUP($D82,'Maximum Demand Forecast'!$D$68:$D$494,'Maximum Demand Forecast'!H$68:H$494,"NA")</f>
        <v>0</v>
      </c>
      <c r="I82" s="136">
        <f>_xlfn.XLOOKUP($D82,'Maximum Demand Forecast'!$D$68:$D$494,'Maximum Demand Forecast'!I$68:I$494,"NA")</f>
        <v>0</v>
      </c>
      <c r="J82" s="136">
        <f>_xlfn.XLOOKUP($D82,'Maximum Demand Forecast'!$D$68:$D$494,'Maximum Demand Forecast'!J$68:J$494,"NA")</f>
        <v>0</v>
      </c>
      <c r="K82" s="136">
        <f>_xlfn.XLOOKUP($D82,'Maximum Demand Forecast'!$D$68:$D$494,'Maximum Demand Forecast'!K$68:K$494,"NA")</f>
        <v>0</v>
      </c>
      <c r="L82" s="136">
        <f>_xlfn.XLOOKUP($D82,'Maximum Demand Forecast'!$D$68:$D$494,'Maximum Demand Forecast'!L$68:L$494,"NA")</f>
        <v>0</v>
      </c>
      <c r="M82" s="136">
        <f>_xlfn.XLOOKUP($D82,'Maximum Demand Forecast'!$D$68:$D$494,'Maximum Demand Forecast'!M$68:M$494,"NA")</f>
        <v>0</v>
      </c>
      <c r="N82" s="136">
        <f>_xlfn.XLOOKUP($D82,'Maximum Demand Forecast'!$D$68:$D$494,'Maximum Demand Forecast'!N$68:N$494,"NA")</f>
        <v>0</v>
      </c>
      <c r="O82" s="136">
        <f>_xlfn.XLOOKUP($D82,'Maximum Demand Forecast'!$D$68:$D$494,'Maximum Demand Forecast'!O$68:O$494,"NA")</f>
        <v>0</v>
      </c>
      <c r="P82" s="136">
        <f>_xlfn.XLOOKUP($D82,'Maximum Demand Forecast'!$D$68:$D$494,'Maximum Demand Forecast'!P$68:P$494,"NA")</f>
        <v>0</v>
      </c>
      <c r="Q82" s="137"/>
      <c r="R82" s="136">
        <f>_xlfn.XLOOKUP($D82,'Maximum Demand Forecast'!$T$68:$T$494,'Maximum Demand Forecast'!U$68:U$494,"NA")</f>
        <v>401.75028263534199</v>
      </c>
      <c r="S82" s="136">
        <f>_xlfn.XLOOKUP($D82,'Maximum Demand Forecast'!$T$68:$T$494,'Maximum Demand Forecast'!V$68:V$494,"NA")</f>
        <v>0.24000001000000001</v>
      </c>
      <c r="T82" s="136">
        <f>_xlfn.XLOOKUP($D82,'Maximum Demand Forecast'!$T$68:$T$494,'Maximum Demand Forecast'!W$68:W$494,"NA")</f>
        <v>0.23172125098673393</v>
      </c>
      <c r="U82" s="136">
        <f>_xlfn.XLOOKUP($D82,'Maximum Demand Forecast'!$T$68:$T$494,'Maximum Demand Forecast'!X$68:X$494,"NA")</f>
        <v>0.23357891518360155</v>
      </c>
      <c r="V82" s="136">
        <f>_xlfn.XLOOKUP($D82,'Maximum Demand Forecast'!$T$68:$T$494,'Maximum Demand Forecast'!Y$68:Y$494,"NA")</f>
        <v>0.22977190936782318</v>
      </c>
      <c r="W82" s="136">
        <f>_xlfn.XLOOKUP($D82,'Maximum Demand Forecast'!$T$68:$T$494,'Maximum Demand Forecast'!Z$68:Z$494,"NA")</f>
        <v>0.22962602943479105</v>
      </c>
      <c r="X82" s="136">
        <f>_xlfn.XLOOKUP($D82,'Maximum Demand Forecast'!$T$68:$T$494,'Maximum Demand Forecast'!AA$68:AA$494,"NA")</f>
        <v>0.22996471703608232</v>
      </c>
      <c r="Y82" s="136">
        <f>_xlfn.XLOOKUP($D82,'Maximum Demand Forecast'!$T$68:$T$494,'Maximum Demand Forecast'!AB$68:AB$494,"NA")</f>
        <v>0.23099255640957753</v>
      </c>
      <c r="Z82" s="136">
        <f>_xlfn.XLOOKUP($D82,'Maximum Demand Forecast'!$T$68:$T$494,'Maximum Demand Forecast'!AC$68:AC$494,"NA")</f>
        <v>0.23405215266636886</v>
      </c>
      <c r="AA82" s="136">
        <f>_xlfn.XLOOKUP($D82,'Maximum Demand Forecast'!$T$68:$T$494,'Maximum Demand Forecast'!AD$68:AD$494,"NA")</f>
        <v>0.24371592205576034</v>
      </c>
      <c r="AB82" s="136">
        <f>_xlfn.XLOOKUP($D82,'Maximum Demand Forecast'!$T$68:$T$494,'Maximum Demand Forecast'!AE$68:AE$494,"NA")</f>
        <v>0.25160748761159907</v>
      </c>
      <c r="AC82" s="136">
        <f>_xlfn.XLOOKUP($D82,'Maximum Demand Forecast'!$T$68:$T$494,'Maximum Demand Forecast'!AF$68:AF$494,"NA")</f>
        <v>0.25685592045143518</v>
      </c>
      <c r="AD82" s="137"/>
      <c r="AE82" s="138">
        <v>0</v>
      </c>
      <c r="AF82" s="138">
        <v>0</v>
      </c>
      <c r="AG82" s="138">
        <v>0</v>
      </c>
      <c r="AH82" s="138">
        <v>0</v>
      </c>
      <c r="AI82" s="138">
        <v>0</v>
      </c>
      <c r="AJ82" s="138">
        <v>0</v>
      </c>
      <c r="AK82" s="138">
        <v>0</v>
      </c>
      <c r="AL82" s="138">
        <v>0</v>
      </c>
      <c r="AM82" s="138">
        <v>0</v>
      </c>
      <c r="AN82" s="138">
        <v>0</v>
      </c>
      <c r="AO82" s="138">
        <v>0</v>
      </c>
      <c r="AP82" s="138">
        <v>0</v>
      </c>
      <c r="AQ82" s="137"/>
      <c r="AR82" s="137"/>
      <c r="AS82" s="137"/>
      <c r="AT82" s="137"/>
      <c r="AU82" s="3"/>
      <c r="AV82" s="3"/>
      <c r="AW82" s="3"/>
      <c r="AX82" s="3"/>
    </row>
    <row r="83" spans="2:50" x14ac:dyDescent="0.25">
      <c r="B83" s="7" t="s">
        <v>104</v>
      </c>
      <c r="C83" s="7"/>
      <c r="D83" s="48">
        <v>90020</v>
      </c>
      <c r="E83" s="136">
        <f>_xlfn.XLOOKUP($D83,'Maximum Demand Forecast'!$D$68:$D$494,'Maximum Demand Forecast'!E$68:E$494,"NA")</f>
        <v>98.486189683105493</v>
      </c>
      <c r="F83" s="136">
        <f>_xlfn.XLOOKUP($D83,'Maximum Demand Forecast'!$D$68:$D$494,'Maximum Demand Forecast'!F$68:F$494,"NA")</f>
        <v>71.473334949999995</v>
      </c>
      <c r="G83" s="136">
        <f>_xlfn.XLOOKUP($D83,'Maximum Demand Forecast'!$D$68:$D$494,'Maximum Demand Forecast'!G$68:G$494,"NA")</f>
        <v>73.496620554447489</v>
      </c>
      <c r="H83" s="136">
        <f>_xlfn.XLOOKUP($D83,'Maximum Demand Forecast'!$D$68:$D$494,'Maximum Demand Forecast'!H$68:H$494,"NA")</f>
        <v>73.270720841793107</v>
      </c>
      <c r="I83" s="136">
        <f>_xlfn.XLOOKUP($D83,'Maximum Demand Forecast'!$D$68:$D$494,'Maximum Demand Forecast'!I$68:I$494,"NA")</f>
        <v>72.036551859126192</v>
      </c>
      <c r="J83" s="136">
        <f>_xlfn.XLOOKUP($D83,'Maximum Demand Forecast'!$D$68:$D$494,'Maximum Demand Forecast'!J$68:J$494,"NA")</f>
        <v>71.1609309754718</v>
      </c>
      <c r="K83" s="136">
        <f>_xlfn.XLOOKUP($D83,'Maximum Demand Forecast'!$D$68:$D$494,'Maximum Demand Forecast'!K$68:K$494,"NA")</f>
        <v>71.208500097216429</v>
      </c>
      <c r="L83" s="136">
        <f>_xlfn.XLOOKUP($D83,'Maximum Demand Forecast'!$D$68:$D$494,'Maximum Demand Forecast'!L$68:L$494,"NA")</f>
        <v>71.070738850202858</v>
      </c>
      <c r="M83" s="136">
        <f>_xlfn.XLOOKUP($D83,'Maximum Demand Forecast'!$D$68:$D$494,'Maximum Demand Forecast'!M$68:M$494,"NA")</f>
        <v>72.689312886493994</v>
      </c>
      <c r="N83" s="136">
        <f>_xlfn.XLOOKUP($D83,'Maximum Demand Forecast'!$D$68:$D$494,'Maximum Demand Forecast'!N$68:N$494,"NA")</f>
        <v>77.068846394514424</v>
      </c>
      <c r="O83" s="136">
        <f>_xlfn.XLOOKUP($D83,'Maximum Demand Forecast'!$D$68:$D$494,'Maximum Demand Forecast'!O$68:O$494,"NA")</f>
        <v>80.952266322037019</v>
      </c>
      <c r="P83" s="136">
        <f>_xlfn.XLOOKUP($D83,'Maximum Demand Forecast'!$D$68:$D$494,'Maximum Demand Forecast'!P$68:P$494,"NA")</f>
        <v>83.045155860668316</v>
      </c>
      <c r="Q83" s="137"/>
      <c r="R83" s="136">
        <f>_xlfn.XLOOKUP($D83,'Maximum Demand Forecast'!$T$68:$T$494,'Maximum Demand Forecast'!U$68:U$494,"NA")</f>
        <v>122.697946294186</v>
      </c>
      <c r="S83" s="136">
        <f>_xlfn.XLOOKUP($D83,'Maximum Demand Forecast'!$T$68:$T$494,'Maximum Demand Forecast'!V$68:V$494,"NA")</f>
        <v>96.671018458797207</v>
      </c>
      <c r="T83" s="136">
        <f>_xlfn.XLOOKUP($D83,'Maximum Demand Forecast'!$T$68:$T$494,'Maximum Demand Forecast'!W$68:W$494,"NA")</f>
        <v>93.336368325293549</v>
      </c>
      <c r="U83" s="136">
        <f>_xlfn.XLOOKUP($D83,'Maximum Demand Forecast'!$T$68:$T$494,'Maximum Demand Forecast'!X$68:X$494,"NA")</f>
        <v>94.084627835222889</v>
      </c>
      <c r="V83" s="136">
        <f>_xlfn.XLOOKUP($D83,'Maximum Demand Forecast'!$T$68:$T$494,'Maximum Demand Forecast'!Y$68:Y$494,"NA")</f>
        <v>92.551181526242075</v>
      </c>
      <c r="W83" s="136">
        <f>_xlfn.XLOOKUP($D83,'Maximum Demand Forecast'!$T$68:$T$494,'Maximum Demand Forecast'!Z$68:Z$494,"NA")</f>
        <v>92.492421688278242</v>
      </c>
      <c r="X83" s="136">
        <f>_xlfn.XLOOKUP($D83,'Maximum Demand Forecast'!$T$68:$T$494,'Maximum Demand Forecast'!AA$68:AA$494,"NA")</f>
        <v>92.628843663244794</v>
      </c>
      <c r="Y83" s="136">
        <f>_xlfn.XLOOKUP($D83,'Maximum Demand Forecast'!$T$68:$T$494,'Maximum Demand Forecast'!AB$68:AB$494,"NA")</f>
        <v>93.042853142027042</v>
      </c>
      <c r="Z83" s="136">
        <f>_xlfn.XLOOKUP($D83,'Maximum Demand Forecast'!$T$68:$T$494,'Maximum Demand Forecast'!AC$68:AC$494,"NA")</f>
        <v>94.275245949913767</v>
      </c>
      <c r="AA83" s="136">
        <f>_xlfn.XLOOKUP($D83,'Maximum Demand Forecast'!$T$68:$T$494,'Maximum Demand Forecast'!AD$68:AD$494,"NA")</f>
        <v>98.167772575322758</v>
      </c>
      <c r="AB83" s="136">
        <f>_xlfn.XLOOKUP($D83,'Maximum Demand Forecast'!$T$68:$T$494,'Maximum Demand Forecast'!AE$68:AE$494,"NA")</f>
        <v>101.3464627741994</v>
      </c>
      <c r="AC83" s="136">
        <f>_xlfn.XLOOKUP($D83,'Maximum Demand Forecast'!$T$68:$T$494,'Maximum Demand Forecast'!AF$68:AF$494,"NA")</f>
        <v>103.46050996919556</v>
      </c>
      <c r="AD83" s="137"/>
      <c r="AE83" s="138">
        <v>0</v>
      </c>
      <c r="AF83" s="138">
        <v>0</v>
      </c>
      <c r="AG83" s="138">
        <v>0</v>
      </c>
      <c r="AH83" s="138">
        <v>7.5889912274478499</v>
      </c>
      <c r="AI83" s="138">
        <v>20.377386941786298</v>
      </c>
      <c r="AJ83" s="138">
        <v>52.473447784633798</v>
      </c>
      <c r="AK83" s="138">
        <v>85.527257694650004</v>
      </c>
      <c r="AL83" s="138">
        <v>115.48967876294699</v>
      </c>
      <c r="AM83" s="138">
        <v>141.12934375132599</v>
      </c>
      <c r="AN83" s="138">
        <v>162.38056657918401</v>
      </c>
      <c r="AO83" s="138">
        <v>181.474092309383</v>
      </c>
      <c r="AP83" s="138">
        <v>198.42858801463001</v>
      </c>
      <c r="AQ83" s="137"/>
      <c r="AR83" s="137"/>
      <c r="AS83" s="137"/>
      <c r="AT83" s="137"/>
      <c r="AU83" s="3"/>
      <c r="AV83" s="3"/>
      <c r="AW83" s="3"/>
      <c r="AX83" s="3"/>
    </row>
    <row r="84" spans="2:50" x14ac:dyDescent="0.25">
      <c r="B84" s="7" t="s">
        <v>104</v>
      </c>
      <c r="C84" s="7"/>
      <c r="D84" s="48">
        <v>90021</v>
      </c>
      <c r="E84" s="136">
        <f>_xlfn.XLOOKUP($D84,'Maximum Demand Forecast'!$D$68:$D$494,'Maximum Demand Forecast'!E$68:E$494,"NA")</f>
        <v>67.548066697361904</v>
      </c>
      <c r="F84" s="136">
        <f>_xlfn.XLOOKUP($D84,'Maximum Demand Forecast'!$D$68:$D$494,'Maximum Demand Forecast'!F$68:F$494,"NA")</f>
        <v>0.57499999999999996</v>
      </c>
      <c r="G84" s="136">
        <f>_xlfn.XLOOKUP($D84,'Maximum Demand Forecast'!$D$68:$D$494,'Maximum Demand Forecast'!G$68:G$494,"NA")</f>
        <v>0.59127724833843509</v>
      </c>
      <c r="H84" s="136">
        <f>_xlfn.XLOOKUP($D84,'Maximum Demand Forecast'!$D$68:$D$494,'Maximum Demand Forecast'!H$68:H$494,"NA")</f>
        <v>0.58945989456772985</v>
      </c>
      <c r="I84" s="136">
        <f>_xlfn.XLOOKUP($D84,'Maximum Demand Forecast'!$D$68:$D$494,'Maximum Demand Forecast'!I$68:I$494,"NA")</f>
        <v>0.57953105655380588</v>
      </c>
      <c r="J84" s="136">
        <f>_xlfn.XLOOKUP($D84,'Maximum Demand Forecast'!$D$68:$D$494,'Maximum Demand Forecast'!J$68:J$494,"NA")</f>
        <v>0.5724867230488212</v>
      </c>
      <c r="K84" s="136">
        <f>_xlfn.XLOOKUP($D84,'Maximum Demand Forecast'!$D$68:$D$494,'Maximum Demand Forecast'!K$68:K$494,"NA")</f>
        <v>0.57286941465013375</v>
      </c>
      <c r="L84" s="136">
        <f>_xlfn.XLOOKUP($D84,'Maximum Demand Forecast'!$D$68:$D$494,'Maximum Demand Forecast'!L$68:L$494,"NA")</f>
        <v>0.57176113116107841</v>
      </c>
      <c r="M84" s="136">
        <f>_xlfn.XLOOKUP($D84,'Maximum Demand Forecast'!$D$68:$D$494,'Maximum Demand Forecast'!M$68:M$494,"NA")</f>
        <v>0.58478249180583464</v>
      </c>
      <c r="N84" s="136">
        <f>_xlfn.XLOOKUP($D84,'Maximum Demand Forecast'!$D$68:$D$494,'Maximum Demand Forecast'!N$68:N$494,"NA")</f>
        <v>0.62001565629820654</v>
      </c>
      <c r="O84" s="136">
        <f>_xlfn.XLOOKUP($D84,'Maximum Demand Forecast'!$D$68:$D$494,'Maximum Demand Forecast'!O$68:O$494,"NA")</f>
        <v>0.65125760771809738</v>
      </c>
      <c r="P84" s="136">
        <f>_xlfn.XLOOKUP($D84,'Maximum Demand Forecast'!$D$68:$D$494,'Maximum Demand Forecast'!P$68:P$494,"NA")</f>
        <v>0.66809481680530269</v>
      </c>
      <c r="Q84" s="137"/>
      <c r="R84" s="136">
        <f>_xlfn.XLOOKUP($D84,'Maximum Demand Forecast'!$T$68:$T$494,'Maximum Demand Forecast'!U$68:U$494,"NA")</f>
        <v>88.361650232082596</v>
      </c>
      <c r="S84" s="136">
        <f>_xlfn.XLOOKUP($D84,'Maximum Demand Forecast'!$T$68:$T$494,'Maximum Demand Forecast'!V$68:V$494,"NA")</f>
        <v>78.873335010000005</v>
      </c>
      <c r="T84" s="136">
        <f>_xlfn.XLOOKUP($D84,'Maximum Demand Forecast'!$T$68:$T$494,'Maximum Demand Forecast'!W$68:W$494,"NA")</f>
        <v>76.152612902028451</v>
      </c>
      <c r="U84" s="136">
        <f>_xlfn.XLOOKUP($D84,'Maximum Demand Forecast'!$T$68:$T$494,'Maximum Demand Forecast'!X$68:X$494,"NA")</f>
        <v>76.763113587156028</v>
      </c>
      <c r="V84" s="136">
        <f>_xlfn.XLOOKUP($D84,'Maximum Demand Forecast'!$T$68:$T$494,'Maximum Demand Forecast'!Y$68:Y$494,"NA")</f>
        <v>75.511983451399331</v>
      </c>
      <c r="W84" s="136">
        <f>_xlfn.XLOOKUP($D84,'Maximum Demand Forecast'!$T$68:$T$494,'Maximum Demand Forecast'!Z$68:Z$494,"NA")</f>
        <v>75.464041633274917</v>
      </c>
      <c r="X84" s="136">
        <f>_xlfn.XLOOKUP($D84,'Maximum Demand Forecast'!$T$68:$T$494,'Maximum Demand Forecast'!AA$68:AA$494,"NA")</f>
        <v>75.575347547972072</v>
      </c>
      <c r="Y84" s="136">
        <f>_xlfn.XLOOKUP($D84,'Maximum Demand Forecast'!$T$68:$T$494,'Maximum Demand Forecast'!AB$68:AB$494,"NA")</f>
        <v>75.913135530739893</v>
      </c>
      <c r="Z84" s="136">
        <f>_xlfn.XLOOKUP($D84,'Maximum Demand Forecast'!$T$68:$T$494,'Maximum Demand Forecast'!AC$68:AC$494,"NA")</f>
        <v>76.918637824499157</v>
      </c>
      <c r="AA84" s="136">
        <f>_xlfn.XLOOKUP($D84,'Maximum Demand Forecast'!$T$68:$T$494,'Maximum Demand Forecast'!AD$68:AD$494,"NA")</f>
        <v>80.094528194290632</v>
      </c>
      <c r="AB84" s="136">
        <f>_xlfn.XLOOKUP($D84,'Maximum Demand Forecast'!$T$68:$T$494,'Maximum Demand Forecast'!AE$68:AE$494,"NA")</f>
        <v>82.68800347722518</v>
      </c>
      <c r="AC84" s="136">
        <f>_xlfn.XLOOKUP($D84,'Maximum Demand Forecast'!$T$68:$T$494,'Maximum Demand Forecast'!AF$68:AF$494,"NA")</f>
        <v>84.412842578914706</v>
      </c>
      <c r="AD84" s="137"/>
      <c r="AE84" s="138">
        <v>0</v>
      </c>
      <c r="AF84" s="138">
        <v>0</v>
      </c>
      <c r="AG84" s="138">
        <v>0</v>
      </c>
      <c r="AH84" s="138">
        <v>9.7671544677929205</v>
      </c>
      <c r="AI84" s="138">
        <v>25.2575424902709</v>
      </c>
      <c r="AJ84" s="138">
        <v>62.653020136074701</v>
      </c>
      <c r="AK84" s="138">
        <v>100.52570865051101</v>
      </c>
      <c r="AL84" s="138">
        <v>134.88772114109801</v>
      </c>
      <c r="AM84" s="138">
        <v>164.62309662659499</v>
      </c>
      <c r="AN84" s="138">
        <v>189.61771169976899</v>
      </c>
      <c r="AO84" s="138">
        <v>212.33861458082501</v>
      </c>
      <c r="AP84" s="138">
        <v>232.65348157687399</v>
      </c>
      <c r="AQ84" s="137"/>
      <c r="AR84" s="137"/>
      <c r="AS84" s="137"/>
      <c r="AT84" s="137"/>
      <c r="AU84" s="3"/>
      <c r="AV84" s="3"/>
      <c r="AW84" s="3"/>
      <c r="AX84" s="3"/>
    </row>
    <row r="85" spans="2:50" x14ac:dyDescent="0.25">
      <c r="B85" s="7" t="s">
        <v>104</v>
      </c>
      <c r="C85" s="7"/>
      <c r="D85" s="48">
        <v>90023</v>
      </c>
      <c r="E85" s="136">
        <f>_xlfn.XLOOKUP($D85,'Maximum Demand Forecast'!$D$68:$D$494,'Maximum Demand Forecast'!E$68:E$494,"NA")</f>
        <v>86.318538130263207</v>
      </c>
      <c r="F85" s="136">
        <f>_xlfn.XLOOKUP($D85,'Maximum Demand Forecast'!$D$68:$D$494,'Maximum Demand Forecast'!F$68:F$494,"NA")</f>
        <v>65.725001340000006</v>
      </c>
      <c r="G85" s="136">
        <f>_xlfn.XLOOKUP($D85,'Maximum Demand Forecast'!$D$68:$D$494,'Maximum Demand Forecast'!G$68:G$494,"NA")</f>
        <v>67.585561633661158</v>
      </c>
      <c r="H85" s="136">
        <f>_xlfn.XLOOKUP($D85,'Maximum Demand Forecast'!$D$68:$D$494,'Maximum Demand Forecast'!H$68:H$494,"NA")</f>
        <v>67.377830191896194</v>
      </c>
      <c r="I85" s="136">
        <f>_xlfn.XLOOKUP($D85,'Maximum Demand Forecast'!$D$68:$D$494,'Maximum Demand Forecast'!I$68:I$494,"NA")</f>
        <v>66.242920814905247</v>
      </c>
      <c r="J85" s="136">
        <f>_xlfn.XLOOKUP($D85,'Maximum Demand Forecast'!$D$68:$D$494,'Maximum Demand Forecast'!J$68:J$494,"NA")</f>
        <v>65.437722851332154</v>
      </c>
      <c r="K85" s="136">
        <f>_xlfn.XLOOKUP($D85,'Maximum Demand Forecast'!$D$68:$D$494,'Maximum Demand Forecast'!K$68:K$494,"NA")</f>
        <v>65.481466166130545</v>
      </c>
      <c r="L85" s="136">
        <f>_xlfn.XLOOKUP($D85,'Maximum Demand Forecast'!$D$68:$D$494,'Maximum Demand Forecast'!L$68:L$494,"NA")</f>
        <v>65.354784542124875</v>
      </c>
      <c r="M85" s="136">
        <f>_xlfn.XLOOKUP($D85,'Maximum Demand Forecast'!$D$68:$D$494,'Maximum Demand Forecast'!M$68:M$494,"NA")</f>
        <v>66.843182708777434</v>
      </c>
      <c r="N85" s="136">
        <f>_xlfn.XLOOKUP($D85,'Maximum Demand Forecast'!$D$68:$D$494,'Maximum Demand Forecast'!N$68:N$494,"NA")</f>
        <v>70.870486680035853</v>
      </c>
      <c r="O85" s="136">
        <f>_xlfn.XLOOKUP($D85,'Maximum Demand Forecast'!$D$68:$D$494,'Maximum Demand Forecast'!O$68:O$494,"NA")</f>
        <v>74.441577634708096</v>
      </c>
      <c r="P85" s="136">
        <f>_xlfn.XLOOKUP($D85,'Maximum Demand Forecast'!$D$68:$D$494,'Maximum Demand Forecast'!P$68:P$494,"NA")</f>
        <v>76.36614387787057</v>
      </c>
      <c r="Q85" s="137"/>
      <c r="R85" s="136">
        <f>_xlfn.XLOOKUP($D85,'Maximum Demand Forecast'!$T$68:$T$494,'Maximum Demand Forecast'!U$68:U$494,"NA")</f>
        <v>136.560965317393</v>
      </c>
      <c r="S85" s="136">
        <f>_xlfn.XLOOKUP($D85,'Maximum Demand Forecast'!$T$68:$T$494,'Maximum Demand Forecast'!V$68:V$494,"NA")</f>
        <v>121.38341592495</v>
      </c>
      <c r="T85" s="136">
        <f>_xlfn.XLOOKUP($D85,'Maximum Demand Forecast'!$T$68:$T$494,'Maximum Demand Forecast'!W$68:W$494,"NA")</f>
        <v>117.1963158967054</v>
      </c>
      <c r="U85" s="136">
        <f>_xlfn.XLOOKUP($D85,'Maximum Demand Forecast'!$T$68:$T$494,'Maximum Demand Forecast'!X$68:X$494,"NA")</f>
        <v>118.13585596529653</v>
      </c>
      <c r="V85" s="136">
        <f>_xlfn.XLOOKUP($D85,'Maximum Demand Forecast'!$T$68:$T$494,'Maximum Demand Forecast'!Y$68:Y$494,"NA")</f>
        <v>116.21040866900128</v>
      </c>
      <c r="W85" s="136">
        <f>_xlfn.XLOOKUP($D85,'Maximum Demand Forecast'!$T$68:$T$494,'Maximum Demand Forecast'!Z$68:Z$494,"NA")</f>
        <v>116.13662781963239</v>
      </c>
      <c r="X85" s="136">
        <f>_xlfn.XLOOKUP($D85,'Maximum Demand Forecast'!$T$68:$T$494,'Maximum Demand Forecast'!AA$68:AA$494,"NA")</f>
        <v>116.30792388739572</v>
      </c>
      <c r="Y85" s="136">
        <f>_xlfn.XLOOKUP($D85,'Maximum Demand Forecast'!$T$68:$T$494,'Maximum Demand Forecast'!AB$68:AB$494,"NA")</f>
        <v>116.82776825813976</v>
      </c>
      <c r="Z85" s="136">
        <f>_xlfn.XLOOKUP($D85,'Maximum Demand Forecast'!$T$68:$T$494,'Maximum Demand Forecast'!AC$68:AC$494,"NA")</f>
        <v>118.37520254783216</v>
      </c>
      <c r="AA85" s="136">
        <f>_xlfn.XLOOKUP($D85,'Maximum Demand Forecast'!$T$68:$T$494,'Maximum Demand Forecast'!AD$68:AD$494,"NA")</f>
        <v>123.26279125749642</v>
      </c>
      <c r="AB85" s="136">
        <f>_xlfn.XLOOKUP($D85,'Maximum Demand Forecast'!$T$68:$T$494,'Maximum Demand Forecast'!AE$68:AE$494,"NA")</f>
        <v>127.2540626918742</v>
      </c>
      <c r="AC85" s="136">
        <f>_xlfn.XLOOKUP($D85,'Maximum Demand Forecast'!$T$68:$T$494,'Maximum Demand Forecast'!AF$68:AF$494,"NA")</f>
        <v>129.90853219107126</v>
      </c>
      <c r="AD85" s="137"/>
      <c r="AE85" s="138">
        <v>57.980324000000003</v>
      </c>
      <c r="AF85" s="138">
        <v>73.186565399999907</v>
      </c>
      <c r="AG85" s="138">
        <v>80.749587636000001</v>
      </c>
      <c r="AH85" s="138">
        <v>125.05091608850699</v>
      </c>
      <c r="AI85" s="138">
        <v>175.51606304878999</v>
      </c>
      <c r="AJ85" s="138">
        <v>297.87565050676602</v>
      </c>
      <c r="AK85" s="138">
        <v>422.59253816059697</v>
      </c>
      <c r="AL85" s="138">
        <v>537.12327076399697</v>
      </c>
      <c r="AM85" s="138">
        <v>638.46987337123403</v>
      </c>
      <c r="AN85" s="138">
        <v>726.85402925877202</v>
      </c>
      <c r="AO85" s="138">
        <v>811.65411284991001</v>
      </c>
      <c r="AP85" s="138">
        <v>893.11080466239503</v>
      </c>
      <c r="AQ85" s="137"/>
      <c r="AR85" s="137"/>
      <c r="AS85" s="137"/>
      <c r="AT85" s="137"/>
      <c r="AU85" s="3"/>
      <c r="AV85" s="3"/>
      <c r="AW85" s="3"/>
      <c r="AX85" s="3"/>
    </row>
    <row r="86" spans="2:50" x14ac:dyDescent="0.25">
      <c r="B86" s="7" t="s">
        <v>104</v>
      </c>
      <c r="C86" s="7"/>
      <c r="D86" s="48">
        <v>90024</v>
      </c>
      <c r="E86" s="136">
        <f>_xlfn.XLOOKUP($D86,'Maximum Demand Forecast'!$D$68:$D$494,'Maximum Demand Forecast'!E$68:E$494,"NA")</f>
        <v>78.918854650869704</v>
      </c>
      <c r="F86" s="136">
        <f>_xlfn.XLOOKUP($D86,'Maximum Demand Forecast'!$D$68:$D$494,'Maximum Demand Forecast'!F$68:F$494,"NA")</f>
        <v>44.135000859999998</v>
      </c>
      <c r="G86" s="136">
        <f>_xlfn.XLOOKUP($D86,'Maximum Demand Forecast'!$D$68:$D$494,'Maximum Demand Forecast'!G$68:G$494,"NA")</f>
        <v>45.384385850287423</v>
      </c>
      <c r="H86" s="136">
        <f>_xlfn.XLOOKUP($D86,'Maximum Demand Forecast'!$D$68:$D$494,'Maximum Demand Forecast'!H$68:H$494,"NA")</f>
        <v>45.244892093360463</v>
      </c>
      <c r="I86" s="136">
        <f>_xlfn.XLOOKUP($D86,'Maximum Demand Forecast'!$D$68:$D$494,'Maximum Demand Forecast'!I$68:I$494,"NA")</f>
        <v>44.482789007650318</v>
      </c>
      <c r="J86" s="136">
        <f>_xlfn.XLOOKUP($D86,'Maximum Demand Forecast'!$D$68:$D$494,'Maximum Demand Forecast'!J$68:J$494,"NA")</f>
        <v>43.942090459301404</v>
      </c>
      <c r="K86" s="136">
        <f>_xlfn.XLOOKUP($D86,'Maximum Demand Forecast'!$D$68:$D$494,'Maximum Demand Forecast'!K$68:K$494,"NA")</f>
        <v>43.971464536089307</v>
      </c>
      <c r="L86" s="136">
        <f>_xlfn.XLOOKUP($D86,'Maximum Demand Forecast'!$D$68:$D$494,'Maximum Demand Forecast'!L$68:L$494,"NA")</f>
        <v>43.886396548710906</v>
      </c>
      <c r="M86" s="136">
        <f>_xlfn.XLOOKUP($D86,'Maximum Demand Forecast'!$D$68:$D$494,'Maximum Demand Forecast'!M$68:M$494,"NA")</f>
        <v>44.885870919588619</v>
      </c>
      <c r="N86" s="136">
        <f>_xlfn.XLOOKUP($D86,'Maximum Demand Forecast'!$D$68:$D$494,'Maximum Demand Forecast'!N$68:N$494,"NA")</f>
        <v>47.59024612858228</v>
      </c>
      <c r="O86" s="136">
        <f>_xlfn.XLOOKUP($D86,'Maximum Demand Forecast'!$D$68:$D$494,'Maximum Demand Forecast'!O$68:O$494,"NA")</f>
        <v>49.988269698643087</v>
      </c>
      <c r="P86" s="136">
        <f>_xlfn.XLOOKUP($D86,'Maximum Demand Forecast'!$D$68:$D$494,'Maximum Demand Forecast'!P$68:P$494,"NA")</f>
        <v>51.280635329154045</v>
      </c>
      <c r="Q86" s="137"/>
      <c r="R86" s="136">
        <f>_xlfn.XLOOKUP($D86,'Maximum Demand Forecast'!$T$68:$T$494,'Maximum Demand Forecast'!U$68:U$494,"NA")</f>
        <v>122.879006388891</v>
      </c>
      <c r="S86" s="136">
        <f>_xlfn.XLOOKUP($D86,'Maximum Demand Forecast'!$T$68:$T$494,'Maximum Demand Forecast'!V$68:V$494,"NA")</f>
        <v>121.022864953008</v>
      </c>
      <c r="T86" s="136">
        <f>_xlfn.XLOOKUP($D86,'Maximum Demand Forecast'!$T$68:$T$494,'Maximum Demand Forecast'!W$68:W$494,"NA")</f>
        <v>116.84820206844812</v>
      </c>
      <c r="U86" s="136">
        <f>_xlfn.XLOOKUP($D86,'Maximum Demand Forecast'!$T$68:$T$494,'Maximum Demand Forecast'!X$68:X$494,"NA")</f>
        <v>117.78495137619002</v>
      </c>
      <c r="V86" s="136">
        <f>_xlfn.XLOOKUP($D86,'Maximum Demand Forecast'!$T$68:$T$494,'Maximum Demand Forecast'!Y$68:Y$494,"NA")</f>
        <v>115.86522332818593</v>
      </c>
      <c r="W86" s="136">
        <f>_xlfn.XLOOKUP($D86,'Maximum Demand Forecast'!$T$68:$T$494,'Maximum Demand Forecast'!Z$68:Z$494,"NA")</f>
        <v>115.79166163360641</v>
      </c>
      <c r="X86" s="136">
        <f>_xlfn.XLOOKUP($D86,'Maximum Demand Forecast'!$T$68:$T$494,'Maximum Demand Forecast'!AA$68:AA$494,"NA")</f>
        <v>115.96244889245831</v>
      </c>
      <c r="Y86" s="136">
        <f>_xlfn.XLOOKUP($D86,'Maximum Demand Forecast'!$T$68:$T$494,'Maximum Demand Forecast'!AB$68:AB$494,"NA")</f>
        <v>116.48074914457871</v>
      </c>
      <c r="Z86" s="136">
        <f>_xlfn.XLOOKUP($D86,'Maximum Demand Forecast'!$T$68:$T$494,'Maximum Demand Forecast'!AC$68:AC$494,"NA")</f>
        <v>118.02358701611207</v>
      </c>
      <c r="AA86" s="136">
        <f>_xlfn.XLOOKUP($D86,'Maximum Demand Forecast'!$T$68:$T$494,'Maximum Demand Forecast'!AD$68:AD$494,"NA")</f>
        <v>122.89665788702303</v>
      </c>
      <c r="AB86" s="136">
        <f>_xlfn.XLOOKUP($D86,'Maximum Demand Forecast'!$T$68:$T$494,'Maximum Demand Forecast'!AE$68:AE$494,"NA")</f>
        <v>126.87607385676436</v>
      </c>
      <c r="AC86" s="136">
        <f>_xlfn.XLOOKUP($D86,'Maximum Demand Forecast'!$T$68:$T$494,'Maximum Demand Forecast'!AF$68:AF$494,"NA")</f>
        <v>129.52265865811671</v>
      </c>
      <c r="AD86" s="137"/>
      <c r="AE86" s="138">
        <v>0</v>
      </c>
      <c r="AF86" s="138">
        <v>0</v>
      </c>
      <c r="AG86" s="138">
        <v>0</v>
      </c>
      <c r="AH86" s="138">
        <v>0</v>
      </c>
      <c r="AI86" s="138">
        <v>0</v>
      </c>
      <c r="AJ86" s="138">
        <v>0</v>
      </c>
      <c r="AK86" s="138">
        <v>0</v>
      </c>
      <c r="AL86" s="138">
        <v>0</v>
      </c>
      <c r="AM86" s="138">
        <v>0</v>
      </c>
      <c r="AN86" s="138">
        <v>0</v>
      </c>
      <c r="AO86" s="138">
        <v>0</v>
      </c>
      <c r="AP86" s="138">
        <v>0</v>
      </c>
      <c r="AQ86" s="137"/>
      <c r="AR86" s="137"/>
      <c r="AS86" s="137"/>
      <c r="AT86" s="137"/>
      <c r="AU86" s="3"/>
      <c r="AV86" s="3"/>
      <c r="AW86" s="3"/>
      <c r="AX86" s="3"/>
    </row>
    <row r="87" spans="2:50" x14ac:dyDescent="0.25">
      <c r="B87" s="7" t="s">
        <v>66</v>
      </c>
      <c r="C87" s="7"/>
      <c r="D87" s="48">
        <v>53001</v>
      </c>
      <c r="E87" s="136">
        <f>_xlfn.XLOOKUP($D87,'Maximum Demand Forecast'!$D$68:$D$494,'Maximum Demand Forecast'!E$68:E$494,"NA")</f>
        <v>90.894182280621195</v>
      </c>
      <c r="F87" s="136">
        <f>_xlfn.XLOOKUP($D87,'Maximum Demand Forecast'!$D$68:$D$494,'Maximum Demand Forecast'!F$68:F$494,"NA")</f>
        <v>78.639166669999994</v>
      </c>
      <c r="G87" s="136">
        <f>_xlfn.XLOOKUP($D87,'Maximum Demand Forecast'!$D$68:$D$494,'Maximum Demand Forecast'!G$68:G$494,"NA")</f>
        <v>80.865304487417703</v>
      </c>
      <c r="H87" s="136">
        <f>_xlfn.XLOOKUP($D87,'Maximum Demand Forecast'!$D$68:$D$494,'Maximum Demand Forecast'!H$68:H$494,"NA")</f>
        <v>80.616756337725803</v>
      </c>
      <c r="I87" s="136">
        <f>_xlfn.XLOOKUP($D87,'Maximum Demand Forecast'!$D$68:$D$494,'Maximum Demand Forecast'!I$68:I$494,"NA")</f>
        <v>79.258851037871196</v>
      </c>
      <c r="J87" s="136">
        <f>_xlfn.XLOOKUP($D87,'Maximum Demand Forecast'!$D$68:$D$494,'Maximum Demand Forecast'!J$68:J$494,"NA")</f>
        <v>78.295441443823265</v>
      </c>
      <c r="K87" s="136">
        <f>_xlfn.XLOOKUP($D87,'Maximum Demand Forecast'!$D$68:$D$494,'Maximum Demand Forecast'!K$68:K$494,"NA")</f>
        <v>78.347779789247326</v>
      </c>
      <c r="L87" s="136">
        <f>_xlfn.XLOOKUP($D87,'Maximum Demand Forecast'!$D$68:$D$494,'Maximum Demand Forecast'!L$68:L$494,"NA")</f>
        <v>78.196206763137013</v>
      </c>
      <c r="M87" s="136">
        <f>_xlfn.XLOOKUP($D87,'Maximum Demand Forecast'!$D$68:$D$494,'Maximum Demand Forecast'!M$68:M$494,"NA")</f>
        <v>79.977057110985982</v>
      </c>
      <c r="N87" s="136">
        <f>_xlfn.XLOOKUP($D87,'Maximum Demand Forecast'!$D$68:$D$494,'Maximum Demand Forecast'!N$68:N$494,"NA")</f>
        <v>84.795677449815827</v>
      </c>
      <c r="O87" s="136">
        <f>_xlfn.XLOOKUP($D87,'Maximum Demand Forecast'!$D$68:$D$494,'Maximum Demand Forecast'!O$68:O$494,"NA")</f>
        <v>89.068444449476416</v>
      </c>
      <c r="P87" s="136">
        <f>_xlfn.XLOOKUP($D87,'Maximum Demand Forecast'!$D$68:$D$494,'Maximum Demand Forecast'!P$68:P$494,"NA")</f>
        <v>91.371164608896194</v>
      </c>
      <c r="Q87" s="137"/>
      <c r="R87" s="136">
        <f>_xlfn.XLOOKUP($D87,'Maximum Demand Forecast'!$T$68:$T$494,'Maximum Demand Forecast'!U$68:U$494,"NA")</f>
        <v>119.29121582048199</v>
      </c>
      <c r="S87" s="136">
        <f>_xlfn.XLOOKUP($D87,'Maximum Demand Forecast'!$T$68:$T$494,'Maximum Demand Forecast'!V$68:V$494,"NA")</f>
        <v>113.874635280907</v>
      </c>
      <c r="T87" s="136">
        <f>_xlfn.XLOOKUP($D87,'Maximum Demand Forecast'!$T$68:$T$494,'Maximum Demand Forecast'!W$68:W$494,"NA")</f>
        <v>109.94654934785143</v>
      </c>
      <c r="U87" s="136">
        <f>_xlfn.XLOOKUP($D87,'Maximum Demand Forecast'!$T$68:$T$494,'Maximum Demand Forecast'!X$68:X$494,"NA")</f>
        <v>110.82796944817851</v>
      </c>
      <c r="V87" s="136">
        <f>_xlfn.XLOOKUP($D87,'Maximum Demand Forecast'!$T$68:$T$494,'Maximum Demand Forecast'!Y$68:Y$494,"NA")</f>
        <v>109.02163036184241</v>
      </c>
      <c r="W87" s="136">
        <f>_xlfn.XLOOKUP($D87,'Maximum Demand Forecast'!$T$68:$T$494,'Maximum Demand Forecast'!Z$68:Z$494,"NA")</f>
        <v>108.95241359735628</v>
      </c>
      <c r="X87" s="136">
        <f>_xlfn.XLOOKUP($D87,'Maximum Demand Forecast'!$T$68:$T$494,'Maximum Demand Forecast'!AA$68:AA$494,"NA")</f>
        <v>109.11311328679049</v>
      </c>
      <c r="Y87" s="136">
        <f>_xlfn.XLOOKUP($D87,'Maximum Demand Forecast'!$T$68:$T$494,'Maximum Demand Forecast'!AB$68:AB$494,"NA")</f>
        <v>109.60080007390407</v>
      </c>
      <c r="Z87" s="136">
        <f>_xlfn.XLOOKUP($D87,'Maximum Demand Forecast'!$T$68:$T$494,'Maximum Demand Forecast'!AC$68:AC$494,"NA")</f>
        <v>111.05251004612008</v>
      </c>
      <c r="AA87" s="136">
        <f>_xlfn.XLOOKUP($D87,'Maximum Demand Forecast'!$T$68:$T$494,'Maximum Demand Forecast'!AD$68:AD$494,"NA")</f>
        <v>115.63775241613392</v>
      </c>
      <c r="AB87" s="136">
        <f>_xlfn.XLOOKUP($D87,'Maximum Demand Forecast'!$T$68:$T$494,'Maximum Demand Forecast'!AE$68:AE$494,"NA")</f>
        <v>119.38212371622889</v>
      </c>
      <c r="AC87" s="136">
        <f>_xlfn.XLOOKUP($D87,'Maximum Demand Forecast'!$T$68:$T$494,'Maximum Demand Forecast'!AF$68:AF$494,"NA")</f>
        <v>121.87238767677067</v>
      </c>
      <c r="AD87" s="137"/>
      <c r="AE87" s="138">
        <v>685.85328441453396</v>
      </c>
      <c r="AF87" s="138">
        <v>801.01679789203899</v>
      </c>
      <c r="AG87" s="138">
        <v>889.66307626729895</v>
      </c>
      <c r="AH87" s="138">
        <v>955.24784265557196</v>
      </c>
      <c r="AI87" s="138">
        <v>1005.5040872151</v>
      </c>
      <c r="AJ87" s="138">
        <v>1125.2545161437699</v>
      </c>
      <c r="AK87" s="138">
        <v>1245.1292921392101</v>
      </c>
      <c r="AL87" s="138">
        <v>1353.30727697522</v>
      </c>
      <c r="AM87" s="138">
        <v>1447.53055399543</v>
      </c>
      <c r="AN87" s="138">
        <v>1527.51130122167</v>
      </c>
      <c r="AO87" s="138">
        <v>1603.02028501976</v>
      </c>
      <c r="AP87" s="138">
        <v>1674.2907986012101</v>
      </c>
      <c r="AQ87" s="137"/>
      <c r="AR87" s="137"/>
      <c r="AS87" s="137"/>
      <c r="AT87" s="137"/>
      <c r="AU87" s="3"/>
      <c r="AV87" s="3"/>
      <c r="AW87" s="3"/>
      <c r="AX87" s="3"/>
    </row>
    <row r="88" spans="2:50" x14ac:dyDescent="0.25">
      <c r="B88" s="7" t="s">
        <v>66</v>
      </c>
      <c r="C88" s="7"/>
      <c r="D88" s="48">
        <v>53002</v>
      </c>
      <c r="E88" s="136">
        <f>_xlfn.XLOOKUP($D88,'Maximum Demand Forecast'!$D$68:$D$494,'Maximum Demand Forecast'!E$68:E$494,"NA")</f>
        <v>144.55772939209501</v>
      </c>
      <c r="F88" s="136">
        <f>_xlfn.XLOOKUP($D88,'Maximum Demand Forecast'!$D$68:$D$494,'Maximum Demand Forecast'!F$68:F$494,"NA")</f>
        <v>8.6803275582812596</v>
      </c>
      <c r="G88" s="136">
        <f>_xlfn.XLOOKUP($D88,'Maximum Demand Forecast'!$D$68:$D$494,'Maximum Demand Forecast'!G$68:G$494,"NA")</f>
        <v>8.9260525101510098</v>
      </c>
      <c r="H88" s="136">
        <f>_xlfn.XLOOKUP($D88,'Maximum Demand Forecast'!$D$68:$D$494,'Maximum Demand Forecast'!H$68:H$494,"NA")</f>
        <v>8.8986173344657935</v>
      </c>
      <c r="I88" s="136">
        <f>_xlfn.XLOOKUP($D88,'Maximum Demand Forecast'!$D$68:$D$494,'Maximum Demand Forecast'!I$68:I$494,"NA")</f>
        <v>8.7487293931893166</v>
      </c>
      <c r="J88" s="136">
        <f>_xlfn.XLOOKUP($D88,'Maximum Demand Forecast'!$D$68:$D$494,'Maximum Demand Forecast'!J$68:J$494,"NA")</f>
        <v>8.6423865718796762</v>
      </c>
      <c r="K88" s="136">
        <f>_xlfn.XLOOKUP($D88,'Maximum Demand Forecast'!$D$68:$D$494,'Maximum Demand Forecast'!K$68:K$494,"NA")</f>
        <v>8.6481637691895834</v>
      </c>
      <c r="L88" s="136">
        <f>_xlfn.XLOOKUP($D88,'Maximum Demand Forecast'!$D$68:$D$494,'Maximum Demand Forecast'!L$68:L$494,"NA")</f>
        <v>8.6314328757766532</v>
      </c>
      <c r="M88" s="136">
        <f>_xlfn.XLOOKUP($D88,'Maximum Demand Forecast'!$D$68:$D$494,'Maximum Demand Forecast'!M$68:M$494,"NA")</f>
        <v>8.8280062247349065</v>
      </c>
      <c r="N88" s="136">
        <f>_xlfn.XLOOKUP($D88,'Maximum Demand Forecast'!$D$68:$D$494,'Maximum Demand Forecast'!N$68:N$494,"NA")</f>
        <v>9.359893892054199</v>
      </c>
      <c r="O88" s="136">
        <f>_xlfn.XLOOKUP($D88,'Maximum Demand Forecast'!$D$68:$D$494,'Maximum Demand Forecast'!O$68:O$494,"NA")</f>
        <v>9.8315293214186568</v>
      </c>
      <c r="P88" s="136">
        <f>_xlfn.XLOOKUP($D88,'Maximum Demand Forecast'!$D$68:$D$494,'Maximum Demand Forecast'!P$68:P$494,"NA")</f>
        <v>10.085707564973806</v>
      </c>
      <c r="Q88" s="137"/>
      <c r="R88" s="136">
        <f>_xlfn.XLOOKUP($D88,'Maximum Demand Forecast'!$T$68:$T$494,'Maximum Demand Forecast'!U$68:U$494,"NA")</f>
        <v>166.757730349105</v>
      </c>
      <c r="S88" s="136">
        <f>_xlfn.XLOOKUP($D88,'Maximum Demand Forecast'!$T$68:$T$494,'Maximum Demand Forecast'!V$68:V$494,"NA")</f>
        <v>7.2055555560000002</v>
      </c>
      <c r="T88" s="136">
        <f>_xlfn.XLOOKUP($D88,'Maximum Demand Forecast'!$T$68:$T$494,'Maximum Demand Forecast'!W$68:W$494,"NA")</f>
        <v>6.9570011580029982</v>
      </c>
      <c r="U88" s="136">
        <f>_xlfn.XLOOKUP($D88,'Maximum Demand Forecast'!$T$68:$T$494,'Maximum Demand Forecast'!X$68:X$494,"NA")</f>
        <v>7.0127740830746337</v>
      </c>
      <c r="V88" s="136">
        <f>_xlfn.XLOOKUP($D88,'Maximum Demand Forecast'!$T$68:$T$494,'Maximum Demand Forecast'!Y$68:Y$494,"NA")</f>
        <v>6.8984757882220364</v>
      </c>
      <c r="W88" s="136">
        <f>_xlfn.XLOOKUP($D88,'Maximum Demand Forecast'!$T$68:$T$494,'Maximum Demand Forecast'!Z$68:Z$494,"NA")</f>
        <v>6.8940960135629918</v>
      </c>
      <c r="X88" s="136">
        <f>_xlfn.XLOOKUP($D88,'Maximum Demand Forecast'!$T$68:$T$494,'Maximum Demand Forecast'!AA$68:AA$494,"NA")</f>
        <v>6.9042644811694416</v>
      </c>
      <c r="Y88" s="136">
        <f>_xlfn.XLOOKUP($D88,'Maximum Demand Forecast'!$T$68:$T$494,'Maximum Demand Forecast'!AB$68:AB$494,"NA")</f>
        <v>6.9351234536685009</v>
      </c>
      <c r="Z88" s="136">
        <f>_xlfn.XLOOKUP($D88,'Maximum Demand Forecast'!$T$68:$T$494,'Maximum Demand Forecast'!AC$68:AC$494,"NA")</f>
        <v>7.0269821615378865</v>
      </c>
      <c r="AA88" s="136">
        <f>_xlfn.XLOOKUP($D88,'Maximum Demand Forecast'!$T$68:$T$494,'Maximum Demand Forecast'!AD$68:AD$494,"NA")</f>
        <v>7.31711892951399</v>
      </c>
      <c r="AB88" s="136">
        <f>_xlfn.XLOOKUP($D88,'Maximum Demand Forecast'!$T$68:$T$494,'Maximum Demand Forecast'!AE$68:AE$494,"NA")</f>
        <v>7.5540485614603048</v>
      </c>
      <c r="AC88" s="136">
        <f>_xlfn.XLOOKUP($D88,'Maximum Demand Forecast'!$T$68:$T$494,'Maximum Demand Forecast'!AF$68:AF$494,"NA")</f>
        <v>7.7116230316004257</v>
      </c>
      <c r="AD88" s="137"/>
      <c r="AE88" s="138">
        <v>0</v>
      </c>
      <c r="AF88" s="138">
        <v>0</v>
      </c>
      <c r="AG88" s="138">
        <v>0</v>
      </c>
      <c r="AH88" s="138">
        <v>0</v>
      </c>
      <c r="AI88" s="138">
        <v>0</v>
      </c>
      <c r="AJ88" s="138">
        <v>0</v>
      </c>
      <c r="AK88" s="138">
        <v>0</v>
      </c>
      <c r="AL88" s="138">
        <v>0</v>
      </c>
      <c r="AM88" s="138">
        <v>0</v>
      </c>
      <c r="AN88" s="138">
        <v>0</v>
      </c>
      <c r="AO88" s="138">
        <v>0</v>
      </c>
      <c r="AP88" s="138">
        <v>0</v>
      </c>
      <c r="AQ88" s="137"/>
      <c r="AR88" s="137"/>
      <c r="AS88" s="137"/>
      <c r="AT88" s="137"/>
      <c r="AU88" s="3"/>
      <c r="AV88" s="3"/>
      <c r="AW88" s="3"/>
      <c r="AX88" s="3"/>
    </row>
    <row r="89" spans="2:50" x14ac:dyDescent="0.25">
      <c r="B89" s="7" t="s">
        <v>66</v>
      </c>
      <c r="C89" s="7"/>
      <c r="D89" s="48">
        <v>53003</v>
      </c>
      <c r="E89" s="136">
        <f>_xlfn.XLOOKUP($D89,'Maximum Demand Forecast'!$D$68:$D$494,'Maximum Demand Forecast'!E$68:E$494,"NA")</f>
        <v>88.897416087332402</v>
      </c>
      <c r="F89" s="136">
        <f>_xlfn.XLOOKUP($D89,'Maximum Demand Forecast'!$D$68:$D$494,'Maximum Demand Forecast'!F$68:F$494,"NA")</f>
        <v>117.3986111</v>
      </c>
      <c r="G89" s="136">
        <f>_xlfn.XLOOKUP($D89,'Maximum Demand Forecast'!$D$68:$D$494,'Maximum Demand Forecast'!G$68:G$494,"NA")</f>
        <v>120.72196126949925</v>
      </c>
      <c r="H89" s="136">
        <f>_xlfn.XLOOKUP($D89,'Maximum Demand Forecast'!$D$68:$D$494,'Maximum Demand Forecast'!H$68:H$494,"NA")</f>
        <v>120.35090942852855</v>
      </c>
      <c r="I89" s="136">
        <f>_xlfn.XLOOKUP($D89,'Maximum Demand Forecast'!$D$68:$D$494,'Maximum Demand Forecast'!I$68:I$494,"NA")</f>
        <v>118.32372370214325</v>
      </c>
      <c r="J89" s="136">
        <f>_xlfn.XLOOKUP($D89,'Maximum Demand Forecast'!$D$68:$D$494,'Maximum Demand Forecast'!J$68:J$494,"NA")</f>
        <v>116.88547158108169</v>
      </c>
      <c r="K89" s="136">
        <f>_xlfn.XLOOKUP($D89,'Maximum Demand Forecast'!$D$68:$D$494,'Maximum Demand Forecast'!K$68:K$494,"NA")</f>
        <v>116.96360629842731</v>
      </c>
      <c r="L89" s="136">
        <f>_xlfn.XLOOKUP($D89,'Maximum Demand Forecast'!$D$68:$D$494,'Maximum Demand Forecast'!L$68:L$494,"NA")</f>
        <v>116.73732639874008</v>
      </c>
      <c r="M89" s="136">
        <f>_xlfn.XLOOKUP($D89,'Maximum Demand Forecast'!$D$68:$D$494,'Maximum Demand Forecast'!M$68:M$494,"NA")</f>
        <v>119.39591710191672</v>
      </c>
      <c r="N89" s="136">
        <f>_xlfn.XLOOKUP($D89,'Maximum Demand Forecast'!$D$68:$D$494,'Maximum Demand Forecast'!N$68:N$494,"NA")</f>
        <v>126.58952506028595</v>
      </c>
      <c r="O89" s="136">
        <f>_xlfn.XLOOKUP($D89,'Maximum Demand Forecast'!$D$68:$D$494,'Maximum Demand Forecast'!O$68:O$494,"NA")</f>
        <v>132.96824106854484</v>
      </c>
      <c r="P89" s="136">
        <f>_xlfn.XLOOKUP($D89,'Maximum Demand Forecast'!$D$68:$D$494,'Maximum Demand Forecast'!P$68:P$494,"NA")</f>
        <v>136.40591926269821</v>
      </c>
      <c r="Q89" s="137"/>
      <c r="R89" s="136">
        <f>_xlfn.XLOOKUP($D89,'Maximum Demand Forecast'!$T$68:$T$494,'Maximum Demand Forecast'!U$68:U$494,"NA")</f>
        <v>149.70255745634299</v>
      </c>
      <c r="S89" s="136">
        <f>_xlfn.XLOOKUP($D89,'Maximum Demand Forecast'!$T$68:$T$494,'Maximum Demand Forecast'!V$68:V$494,"NA")</f>
        <v>143.99461264204899</v>
      </c>
      <c r="T89" s="136">
        <f>_xlfn.XLOOKUP($D89,'Maximum Demand Forecast'!$T$68:$T$494,'Maximum Demand Forecast'!W$68:W$494,"NA")</f>
        <v>139.02754327704304</v>
      </c>
      <c r="U89" s="136">
        <f>_xlfn.XLOOKUP($D89,'Maximum Demand Forecast'!$T$68:$T$494,'Maximum Demand Forecast'!X$68:X$494,"NA")</f>
        <v>140.14210004913215</v>
      </c>
      <c r="V89" s="136">
        <f>_xlfn.XLOOKUP($D89,'Maximum Demand Forecast'!$T$68:$T$494,'Maximum Demand Forecast'!Y$68:Y$494,"NA")</f>
        <v>137.85798211193276</v>
      </c>
      <c r="W89" s="136">
        <f>_xlfn.XLOOKUP($D89,'Maximum Demand Forecast'!$T$68:$T$494,'Maximum Demand Forecast'!Z$68:Z$494,"NA")</f>
        <v>137.77045743037459</v>
      </c>
      <c r="X89" s="136">
        <f>_xlfn.XLOOKUP($D89,'Maximum Demand Forecast'!$T$68:$T$494,'Maximum Demand Forecast'!AA$68:AA$494,"NA")</f>
        <v>137.97366238005188</v>
      </c>
      <c r="Y89" s="136">
        <f>_xlfn.XLOOKUP($D89,'Maximum Demand Forecast'!$T$68:$T$494,'Maximum Demand Forecast'!AB$68:AB$494,"NA")</f>
        <v>138.59034290620974</v>
      </c>
      <c r="Z89" s="136">
        <f>_xlfn.XLOOKUP($D89,'Maximum Demand Forecast'!$T$68:$T$494,'Maximum Demand Forecast'!AC$68:AC$494,"NA")</f>
        <v>140.42603190404657</v>
      </c>
      <c r="AA89" s="136">
        <f>_xlfn.XLOOKUP($D89,'Maximum Demand Forecast'!$T$68:$T$494,'Maximum Demand Forecast'!AD$68:AD$494,"NA")</f>
        <v>146.22407637032603</v>
      </c>
      <c r="AB89" s="136">
        <f>_xlfn.XLOOKUP($D89,'Maximum Demand Forecast'!$T$68:$T$494,'Maximum Demand Forecast'!AE$68:AE$494,"NA")</f>
        <v>150.95883836201236</v>
      </c>
      <c r="AC89" s="136">
        <f>_xlfn.XLOOKUP($D89,'Maximum Demand Forecast'!$T$68:$T$494,'Maximum Demand Forecast'!AF$68:AF$494,"NA")</f>
        <v>154.10778012143146</v>
      </c>
      <c r="AD89" s="137"/>
      <c r="AE89" s="138">
        <v>813.25553256117996</v>
      </c>
      <c r="AF89" s="138">
        <v>923.21647689174097</v>
      </c>
      <c r="AG89" s="138">
        <v>1006.0338756649199</v>
      </c>
      <c r="AH89" s="138">
        <v>1116.71091459013</v>
      </c>
      <c r="AI89" s="138">
        <v>1235.66629070609</v>
      </c>
      <c r="AJ89" s="138">
        <v>1523.4507122383</v>
      </c>
      <c r="AK89" s="138">
        <v>1816.60483898332</v>
      </c>
      <c r="AL89" s="138">
        <v>2086.28513247415</v>
      </c>
      <c r="AM89" s="138">
        <v>2325.89577353704</v>
      </c>
      <c r="AN89" s="138">
        <v>2535.9425527246399</v>
      </c>
      <c r="AO89" s="138">
        <v>2738.1864877390799</v>
      </c>
      <c r="AP89" s="138">
        <v>2930.2147358892598</v>
      </c>
      <c r="AQ89" s="137"/>
      <c r="AR89" s="137"/>
      <c r="AS89" s="137"/>
      <c r="AT89" s="137"/>
      <c r="AU89" s="3"/>
      <c r="AV89" s="3"/>
      <c r="AW89" s="3"/>
      <c r="AX89" s="3"/>
    </row>
    <row r="90" spans="2:50" x14ac:dyDescent="0.25">
      <c r="B90" s="7" t="s">
        <v>66</v>
      </c>
      <c r="C90" s="7"/>
      <c r="D90" s="48">
        <v>53004</v>
      </c>
      <c r="E90" s="136">
        <f>_xlfn.XLOOKUP($D90,'Maximum Demand Forecast'!$D$68:$D$494,'Maximum Demand Forecast'!E$68:E$494,"NA")</f>
        <v>43.0165132332246</v>
      </c>
      <c r="F90" s="136">
        <f>_xlfn.XLOOKUP($D90,'Maximum Demand Forecast'!$D$68:$D$494,'Maximum Demand Forecast'!F$68:F$494,"NA")</f>
        <v>37.66333333</v>
      </c>
      <c r="G90" s="136">
        <f>_xlfn.XLOOKUP($D90,'Maximum Demand Forecast'!$D$68:$D$494,'Maximum Demand Forecast'!G$68:G$494,"NA")</f>
        <v>38.729516686288129</v>
      </c>
      <c r="H90" s="136">
        <f>_xlfn.XLOOKUP($D90,'Maximum Demand Forecast'!$D$68:$D$494,'Maximum Demand Forecast'!H$68:H$494,"NA")</f>
        <v>38.610477380471423</v>
      </c>
      <c r="I90" s="136">
        <f>_xlfn.XLOOKUP($D90,'Maximum Demand Forecast'!$D$68:$D$494,'Maximum Demand Forecast'!I$68:I$494,"NA")</f>
        <v>37.960124100996651</v>
      </c>
      <c r="J90" s="136">
        <f>_xlfn.XLOOKUP($D90,'Maximum Demand Forecast'!$D$68:$D$494,'Maximum Demand Forecast'!J$68:J$494,"NA")</f>
        <v>37.498710047281996</v>
      </c>
      <c r="K90" s="136">
        <f>_xlfn.XLOOKUP($D90,'Maximum Demand Forecast'!$D$68:$D$494,'Maximum Demand Forecast'!K$68:K$494,"NA")</f>
        <v>37.523776901791258</v>
      </c>
      <c r="L90" s="136">
        <f>_xlfn.XLOOKUP($D90,'Maximum Demand Forecast'!$D$68:$D$494,'Maximum Demand Forecast'!L$68:L$494,"NA")</f>
        <v>37.451182727056604</v>
      </c>
      <c r="M90" s="136">
        <f>_xlfn.XLOOKUP($D90,'Maximum Demand Forecast'!$D$68:$D$494,'Maximum Demand Forecast'!M$68:M$494,"NA")</f>
        <v>38.304100720749815</v>
      </c>
      <c r="N90" s="136">
        <f>_xlfn.XLOOKUP($D90,'Maximum Demand Forecast'!$D$68:$D$494,'Maximum Demand Forecast'!N$68:N$494,"NA")</f>
        <v>40.611924057353164</v>
      </c>
      <c r="O90" s="136">
        <f>_xlfn.XLOOKUP($D90,'Maximum Demand Forecast'!$D$68:$D$494,'Maximum Demand Forecast'!O$68:O$494,"NA")</f>
        <v>42.658317153365367</v>
      </c>
      <c r="P90" s="136">
        <f>_xlfn.XLOOKUP($D90,'Maximum Demand Forecast'!$D$68:$D$494,'Maximum Demand Forecast'!P$68:P$494,"NA")</f>
        <v>43.761178750232006</v>
      </c>
      <c r="Q90" s="137"/>
      <c r="R90" s="136">
        <f>_xlfn.XLOOKUP($D90,'Maximum Demand Forecast'!$T$68:$T$494,'Maximum Demand Forecast'!U$68:U$494,"NA")</f>
        <v>56.813798575967503</v>
      </c>
      <c r="S90" s="136">
        <f>_xlfn.XLOOKUP($D90,'Maximum Demand Forecast'!$T$68:$T$494,'Maximum Demand Forecast'!V$68:V$494,"NA")</f>
        <v>55.212528541799102</v>
      </c>
      <c r="T90" s="136">
        <f>_xlfn.XLOOKUP($D90,'Maximum Demand Forecast'!$T$68:$T$494,'Maximum Demand Forecast'!W$68:W$494,"NA")</f>
        <v>53.307981878194255</v>
      </c>
      <c r="U90" s="136">
        <f>_xlfn.XLOOKUP($D90,'Maximum Demand Forecast'!$T$68:$T$494,'Maximum Demand Forecast'!X$68:X$494,"NA")</f>
        <v>53.7353415999319</v>
      </c>
      <c r="V90" s="136">
        <f>_xlfn.XLOOKUP($D90,'Maximum Demand Forecast'!$T$68:$T$494,'Maximum Demand Forecast'!Y$68:Y$494,"NA")</f>
        <v>52.859531564497075</v>
      </c>
      <c r="W90" s="136">
        <f>_xlfn.XLOOKUP($D90,'Maximum Demand Forecast'!$T$68:$T$494,'Maximum Demand Forecast'!Z$68:Z$494,"NA")</f>
        <v>52.825971566036188</v>
      </c>
      <c r="X90" s="136">
        <f>_xlfn.XLOOKUP($D90,'Maximum Demand Forecast'!$T$68:$T$494,'Maximum Demand Forecast'!AA$68:AA$494,"NA")</f>
        <v>52.903887391344057</v>
      </c>
      <c r="Y90" s="136">
        <f>_xlfn.XLOOKUP($D90,'Maximum Demand Forecast'!$T$68:$T$494,'Maximum Demand Forecast'!AB$68:AB$494,"NA")</f>
        <v>53.140344092931237</v>
      </c>
      <c r="Z90" s="136">
        <f>_xlfn.XLOOKUP($D90,'Maximum Demand Forecast'!$T$68:$T$494,'Maximum Demand Forecast'!AC$68:AC$494,"NA")</f>
        <v>53.84421092049709</v>
      </c>
      <c r="AA90" s="136">
        <f>_xlfn.XLOOKUP($D90,'Maximum Demand Forecast'!$T$68:$T$494,'Maximum Demand Forecast'!AD$68:AD$494,"NA")</f>
        <v>56.067382258003043</v>
      </c>
      <c r="AB90" s="136">
        <f>_xlfn.XLOOKUP($D90,'Maximum Demand Forecast'!$T$68:$T$494,'Maximum Demand Forecast'!AE$68:AE$494,"NA")</f>
        <v>57.882854217738476</v>
      </c>
      <c r="AC90" s="136">
        <f>_xlfn.XLOOKUP($D90,'Maximum Demand Forecast'!$T$68:$T$494,'Maximum Demand Forecast'!AF$68:AF$494,"NA")</f>
        <v>59.090267700634442</v>
      </c>
      <c r="AD90" s="137"/>
      <c r="AE90" s="138">
        <v>238.368588832592</v>
      </c>
      <c r="AF90" s="138">
        <v>255.23102855739199</v>
      </c>
      <c r="AG90" s="138">
        <v>283.92522527770302</v>
      </c>
      <c r="AH90" s="138">
        <v>309.46931907081103</v>
      </c>
      <c r="AI90" s="138">
        <v>338.49437569737898</v>
      </c>
      <c r="AJ90" s="138">
        <v>407.55821959819599</v>
      </c>
      <c r="AK90" s="138">
        <v>476.45654947137098</v>
      </c>
      <c r="AL90" s="138">
        <v>539.172259652854</v>
      </c>
      <c r="AM90" s="138">
        <v>594.38846054386499</v>
      </c>
      <c r="AN90" s="138">
        <v>642.50339156526604</v>
      </c>
      <c r="AO90" s="138">
        <v>688.76778942049702</v>
      </c>
      <c r="AP90" s="138">
        <v>733.30939243980595</v>
      </c>
      <c r="AQ90" s="137"/>
      <c r="AR90" s="137"/>
      <c r="AS90" s="137"/>
      <c r="AT90" s="137"/>
      <c r="AU90" s="3"/>
      <c r="AV90" s="3"/>
      <c r="AW90" s="3"/>
      <c r="AX90" s="3"/>
    </row>
    <row r="91" spans="2:50" x14ac:dyDescent="0.25">
      <c r="B91" s="7" t="s">
        <v>66</v>
      </c>
      <c r="C91" s="7"/>
      <c r="D91" s="48">
        <v>53005</v>
      </c>
      <c r="E91" s="136">
        <f>_xlfn.XLOOKUP($D91,'Maximum Demand Forecast'!$D$68:$D$494,'Maximum Demand Forecast'!E$68:E$494,"NA")</f>
        <v>0</v>
      </c>
      <c r="F91" s="136">
        <f>_xlfn.XLOOKUP($D91,'Maximum Demand Forecast'!$D$68:$D$494,'Maximum Demand Forecast'!F$68:F$494,"NA")</f>
        <v>0</v>
      </c>
      <c r="G91" s="136">
        <f>_xlfn.XLOOKUP($D91,'Maximum Demand Forecast'!$D$68:$D$494,'Maximum Demand Forecast'!G$68:G$494,"NA")</f>
        <v>0</v>
      </c>
      <c r="H91" s="136">
        <f>_xlfn.XLOOKUP($D91,'Maximum Demand Forecast'!$D$68:$D$494,'Maximum Demand Forecast'!H$68:H$494,"NA")</f>
        <v>0</v>
      </c>
      <c r="I91" s="136">
        <f>_xlfn.XLOOKUP($D91,'Maximum Demand Forecast'!$D$68:$D$494,'Maximum Demand Forecast'!I$68:I$494,"NA")</f>
        <v>0</v>
      </c>
      <c r="J91" s="136">
        <f>_xlfn.XLOOKUP($D91,'Maximum Demand Forecast'!$D$68:$D$494,'Maximum Demand Forecast'!J$68:J$494,"NA")</f>
        <v>0</v>
      </c>
      <c r="K91" s="136">
        <f>_xlfn.XLOOKUP($D91,'Maximum Demand Forecast'!$D$68:$D$494,'Maximum Demand Forecast'!K$68:K$494,"NA")</f>
        <v>0</v>
      </c>
      <c r="L91" s="136">
        <f>_xlfn.XLOOKUP($D91,'Maximum Demand Forecast'!$D$68:$D$494,'Maximum Demand Forecast'!L$68:L$494,"NA")</f>
        <v>0</v>
      </c>
      <c r="M91" s="136">
        <f>_xlfn.XLOOKUP($D91,'Maximum Demand Forecast'!$D$68:$D$494,'Maximum Demand Forecast'!M$68:M$494,"NA")</f>
        <v>0</v>
      </c>
      <c r="N91" s="136">
        <f>_xlfn.XLOOKUP($D91,'Maximum Demand Forecast'!$D$68:$D$494,'Maximum Demand Forecast'!N$68:N$494,"NA")</f>
        <v>0</v>
      </c>
      <c r="O91" s="136">
        <f>_xlfn.XLOOKUP($D91,'Maximum Demand Forecast'!$D$68:$D$494,'Maximum Demand Forecast'!O$68:O$494,"NA")</f>
        <v>0</v>
      </c>
      <c r="P91" s="136">
        <f>_xlfn.XLOOKUP($D91,'Maximum Demand Forecast'!$D$68:$D$494,'Maximum Demand Forecast'!P$68:P$494,"NA")</f>
        <v>0</v>
      </c>
      <c r="Q91" s="137"/>
      <c r="R91" s="136">
        <f>_xlfn.XLOOKUP($D91,'Maximum Demand Forecast'!$T$68:$T$494,'Maximum Demand Forecast'!U$68:U$494,"NA")</f>
        <v>0</v>
      </c>
      <c r="S91" s="136">
        <f>_xlfn.XLOOKUP($D91,'Maximum Demand Forecast'!$T$68:$T$494,'Maximum Demand Forecast'!V$68:V$494,"NA")</f>
        <v>0</v>
      </c>
      <c r="T91" s="136">
        <f>_xlfn.XLOOKUP($D91,'Maximum Demand Forecast'!$T$68:$T$494,'Maximum Demand Forecast'!W$68:W$494,"NA")</f>
        <v>0</v>
      </c>
      <c r="U91" s="136">
        <f>_xlfn.XLOOKUP($D91,'Maximum Demand Forecast'!$T$68:$T$494,'Maximum Demand Forecast'!X$68:X$494,"NA")</f>
        <v>0</v>
      </c>
      <c r="V91" s="136">
        <f>_xlfn.XLOOKUP($D91,'Maximum Demand Forecast'!$T$68:$T$494,'Maximum Demand Forecast'!Y$68:Y$494,"NA")</f>
        <v>0</v>
      </c>
      <c r="W91" s="136">
        <f>_xlfn.XLOOKUP($D91,'Maximum Demand Forecast'!$T$68:$T$494,'Maximum Demand Forecast'!Z$68:Z$494,"NA")</f>
        <v>0</v>
      </c>
      <c r="X91" s="136">
        <f>_xlfn.XLOOKUP($D91,'Maximum Demand Forecast'!$T$68:$T$494,'Maximum Demand Forecast'!AA$68:AA$494,"NA")</f>
        <v>0</v>
      </c>
      <c r="Y91" s="136">
        <f>_xlfn.XLOOKUP($D91,'Maximum Demand Forecast'!$T$68:$T$494,'Maximum Demand Forecast'!AB$68:AB$494,"NA")</f>
        <v>0</v>
      </c>
      <c r="Z91" s="136">
        <f>_xlfn.XLOOKUP($D91,'Maximum Demand Forecast'!$T$68:$T$494,'Maximum Demand Forecast'!AC$68:AC$494,"NA")</f>
        <v>0</v>
      </c>
      <c r="AA91" s="136">
        <f>_xlfn.XLOOKUP($D91,'Maximum Demand Forecast'!$T$68:$T$494,'Maximum Demand Forecast'!AD$68:AD$494,"NA")</f>
        <v>0</v>
      </c>
      <c r="AB91" s="136">
        <f>_xlfn.XLOOKUP($D91,'Maximum Demand Forecast'!$T$68:$T$494,'Maximum Demand Forecast'!AE$68:AE$494,"NA")</f>
        <v>0</v>
      </c>
      <c r="AC91" s="136">
        <f>_xlfn.XLOOKUP($D91,'Maximum Demand Forecast'!$T$68:$T$494,'Maximum Demand Forecast'!AF$68:AF$494,"NA")</f>
        <v>0</v>
      </c>
      <c r="AD91" s="137"/>
      <c r="AE91" s="138">
        <v>0</v>
      </c>
      <c r="AF91" s="138">
        <v>0</v>
      </c>
      <c r="AG91" s="138">
        <v>0</v>
      </c>
      <c r="AH91" s="138">
        <v>0</v>
      </c>
      <c r="AI91" s="138">
        <v>0</v>
      </c>
      <c r="AJ91" s="138">
        <v>0</v>
      </c>
      <c r="AK91" s="138">
        <v>0</v>
      </c>
      <c r="AL91" s="138">
        <v>0</v>
      </c>
      <c r="AM91" s="138">
        <v>0</v>
      </c>
      <c r="AN91" s="138">
        <v>0</v>
      </c>
      <c r="AO91" s="138">
        <v>0</v>
      </c>
      <c r="AP91" s="138">
        <v>0</v>
      </c>
      <c r="AQ91" s="137"/>
      <c r="AR91" s="137"/>
      <c r="AS91" s="137"/>
      <c r="AT91" s="137"/>
      <c r="AU91" s="3"/>
      <c r="AV91" s="3"/>
      <c r="AW91" s="3"/>
      <c r="AX91" s="3"/>
    </row>
    <row r="92" spans="2:50" x14ac:dyDescent="0.25">
      <c r="B92" s="7" t="s">
        <v>66</v>
      </c>
      <c r="C92" s="7"/>
      <c r="D92" s="48">
        <v>53006</v>
      </c>
      <c r="E92" s="136">
        <f>_xlfn.XLOOKUP($D92,'Maximum Demand Forecast'!$D$68:$D$494,'Maximum Demand Forecast'!E$68:E$494,"NA")</f>
        <v>0</v>
      </c>
      <c r="F92" s="136">
        <f>_xlfn.XLOOKUP($D92,'Maximum Demand Forecast'!$D$68:$D$494,'Maximum Demand Forecast'!F$68:F$494,"NA")</f>
        <v>0</v>
      </c>
      <c r="G92" s="136">
        <f>_xlfn.XLOOKUP($D92,'Maximum Demand Forecast'!$D$68:$D$494,'Maximum Demand Forecast'!G$68:G$494,"NA")</f>
        <v>0</v>
      </c>
      <c r="H92" s="136">
        <f>_xlfn.XLOOKUP($D92,'Maximum Demand Forecast'!$D$68:$D$494,'Maximum Demand Forecast'!H$68:H$494,"NA")</f>
        <v>31.687819680514522</v>
      </c>
      <c r="I92" s="136">
        <f>_xlfn.XLOOKUP($D92,'Maximum Demand Forecast'!$D$68:$D$494,'Maximum Demand Forecast'!I$68:I$494,"NA")</f>
        <v>31.154071360193285</v>
      </c>
      <c r="J92" s="136">
        <f>_xlfn.XLOOKUP($D92,'Maximum Demand Forecast'!$D$68:$D$494,'Maximum Demand Forecast'!J$68:J$494,"NA")</f>
        <v>30.775386445523974</v>
      </c>
      <c r="K92" s="136">
        <f>_xlfn.XLOOKUP($D92,'Maximum Demand Forecast'!$D$68:$D$494,'Maximum Demand Forecast'!K$68:K$494,"NA")</f>
        <v>30.795958943445196</v>
      </c>
      <c r="L92" s="136">
        <f>_xlfn.XLOOKUP($D92,'Maximum Demand Forecast'!$D$68:$D$494,'Maximum Demand Forecast'!L$68:L$494,"NA")</f>
        <v>30.736380526525366</v>
      </c>
      <c r="M92" s="136">
        <f>_xlfn.XLOOKUP($D92,'Maximum Demand Forecast'!$D$68:$D$494,'Maximum Demand Forecast'!M$68:M$494,"NA")</f>
        <v>31.436374761771123</v>
      </c>
      <c r="N92" s="136">
        <f>_xlfn.XLOOKUP($D92,'Maximum Demand Forecast'!$D$68:$D$494,'Maximum Demand Forecast'!N$68:N$494,"NA")</f>
        <v>33.330417381968253</v>
      </c>
      <c r="O92" s="136">
        <f>_xlfn.XLOOKUP($D92,'Maximum Demand Forecast'!$D$68:$D$494,'Maximum Demand Forecast'!O$68:O$494,"NA")</f>
        <v>35.009902843463287</v>
      </c>
      <c r="P92" s="136">
        <f>_xlfn.XLOOKUP($D92,'Maximum Demand Forecast'!$D$68:$D$494,'Maximum Demand Forecast'!P$68:P$494,"NA")</f>
        <v>35.915027094316244</v>
      </c>
      <c r="Q92" s="137"/>
      <c r="R92" s="136">
        <f>_xlfn.XLOOKUP($D92,'Maximum Demand Forecast'!$T$68:$T$494,'Maximum Demand Forecast'!U$68:U$494,"NA")</f>
        <v>0</v>
      </c>
      <c r="S92" s="136">
        <f>_xlfn.XLOOKUP($D92,'Maximum Demand Forecast'!$T$68:$T$494,'Maximum Demand Forecast'!V$68:V$494,"NA")</f>
        <v>0</v>
      </c>
      <c r="T92" s="136">
        <f>_xlfn.XLOOKUP($D92,'Maximum Demand Forecast'!$T$68:$T$494,'Maximum Demand Forecast'!W$68:W$494,"NA")</f>
        <v>0</v>
      </c>
      <c r="U92" s="136">
        <f>_xlfn.XLOOKUP($D92,'Maximum Demand Forecast'!$T$68:$T$494,'Maximum Demand Forecast'!X$68:X$494,"NA")</f>
        <v>0</v>
      </c>
      <c r="V92" s="136">
        <f>_xlfn.XLOOKUP($D92,'Maximum Demand Forecast'!$T$68:$T$494,'Maximum Demand Forecast'!Y$68:Y$494,"NA")</f>
        <v>0</v>
      </c>
      <c r="W92" s="136">
        <f>_xlfn.XLOOKUP($D92,'Maximum Demand Forecast'!$T$68:$T$494,'Maximum Demand Forecast'!Z$68:Z$494,"NA")</f>
        <v>0</v>
      </c>
      <c r="X92" s="136">
        <f>_xlfn.XLOOKUP($D92,'Maximum Demand Forecast'!$T$68:$T$494,'Maximum Demand Forecast'!AA$68:AA$494,"NA")</f>
        <v>0</v>
      </c>
      <c r="Y92" s="136">
        <f>_xlfn.XLOOKUP($D92,'Maximum Demand Forecast'!$T$68:$T$494,'Maximum Demand Forecast'!AB$68:AB$494,"NA")</f>
        <v>0</v>
      </c>
      <c r="Z92" s="136">
        <f>_xlfn.XLOOKUP($D92,'Maximum Demand Forecast'!$T$68:$T$494,'Maximum Demand Forecast'!AC$68:AC$494,"NA")</f>
        <v>0</v>
      </c>
      <c r="AA92" s="136">
        <f>_xlfn.XLOOKUP($D92,'Maximum Demand Forecast'!$T$68:$T$494,'Maximum Demand Forecast'!AD$68:AD$494,"NA")</f>
        <v>0</v>
      </c>
      <c r="AB92" s="136">
        <f>_xlfn.XLOOKUP($D92,'Maximum Demand Forecast'!$T$68:$T$494,'Maximum Demand Forecast'!AE$68:AE$494,"NA")</f>
        <v>0</v>
      </c>
      <c r="AC92" s="136">
        <f>_xlfn.XLOOKUP($D92,'Maximum Demand Forecast'!$T$68:$T$494,'Maximum Demand Forecast'!AF$68:AF$494,"NA")</f>
        <v>0</v>
      </c>
      <c r="AD92" s="137"/>
      <c r="AE92" s="138">
        <v>0</v>
      </c>
      <c r="AF92" s="138">
        <v>0</v>
      </c>
      <c r="AG92" s="138">
        <v>0</v>
      </c>
      <c r="AH92" s="138">
        <v>5.30961382234834E-2</v>
      </c>
      <c r="AI92" s="138">
        <v>0.13804995938105599</v>
      </c>
      <c r="AJ92" s="138">
        <v>0.34512489845264199</v>
      </c>
      <c r="AK92" s="138">
        <v>0.55750945134657504</v>
      </c>
      <c r="AL92" s="138">
        <v>0.75396516277346404</v>
      </c>
      <c r="AM92" s="138">
        <v>0.92918241891095898</v>
      </c>
      <c r="AN92" s="138">
        <v>1.0831612197590601</v>
      </c>
      <c r="AO92" s="138">
        <v>1.23183040678481</v>
      </c>
      <c r="AP92" s="138">
        <v>1.3751899799882099</v>
      </c>
      <c r="AQ92" s="137"/>
      <c r="AR92" s="137"/>
      <c r="AS92" s="137"/>
      <c r="AT92" s="137"/>
      <c r="AU92" s="3"/>
      <c r="AV92" s="3"/>
      <c r="AW92" s="3"/>
      <c r="AX92" s="3"/>
    </row>
    <row r="93" spans="2:50" x14ac:dyDescent="0.25">
      <c r="B93" s="7" t="s">
        <v>66</v>
      </c>
      <c r="C93" s="7"/>
      <c r="D93" s="48">
        <v>53007</v>
      </c>
      <c r="E93" s="136">
        <f>_xlfn.XLOOKUP($D93,'Maximum Demand Forecast'!$D$68:$D$494,'Maximum Demand Forecast'!E$68:E$494,"NA")</f>
        <v>0</v>
      </c>
      <c r="F93" s="136">
        <f>_xlfn.XLOOKUP($D93,'Maximum Demand Forecast'!$D$68:$D$494,'Maximum Demand Forecast'!F$68:F$494,"NA")</f>
        <v>0</v>
      </c>
      <c r="G93" s="136">
        <f>_xlfn.XLOOKUP($D93,'Maximum Demand Forecast'!$D$68:$D$494,'Maximum Demand Forecast'!G$68:G$494,"NA")</f>
        <v>0</v>
      </c>
      <c r="H93" s="136">
        <f>_xlfn.XLOOKUP($D93,'Maximum Demand Forecast'!$D$68:$D$494,'Maximum Demand Forecast'!H$68:H$494,"NA")</f>
        <v>31.687819680514522</v>
      </c>
      <c r="I93" s="136">
        <f>_xlfn.XLOOKUP($D93,'Maximum Demand Forecast'!$D$68:$D$494,'Maximum Demand Forecast'!I$68:I$494,"NA")</f>
        <v>31.154071360193285</v>
      </c>
      <c r="J93" s="136">
        <f>_xlfn.XLOOKUP($D93,'Maximum Demand Forecast'!$D$68:$D$494,'Maximum Demand Forecast'!J$68:J$494,"NA")</f>
        <v>30.775386445523974</v>
      </c>
      <c r="K93" s="136">
        <f>_xlfn.XLOOKUP($D93,'Maximum Demand Forecast'!$D$68:$D$494,'Maximum Demand Forecast'!K$68:K$494,"NA")</f>
        <v>30.795958943445196</v>
      </c>
      <c r="L93" s="136">
        <f>_xlfn.XLOOKUP($D93,'Maximum Demand Forecast'!$D$68:$D$494,'Maximum Demand Forecast'!L$68:L$494,"NA")</f>
        <v>30.736380526525366</v>
      </c>
      <c r="M93" s="136">
        <f>_xlfn.XLOOKUP($D93,'Maximum Demand Forecast'!$D$68:$D$494,'Maximum Demand Forecast'!M$68:M$494,"NA")</f>
        <v>31.436374761771123</v>
      </c>
      <c r="N93" s="136">
        <f>_xlfn.XLOOKUP($D93,'Maximum Demand Forecast'!$D$68:$D$494,'Maximum Demand Forecast'!N$68:N$494,"NA")</f>
        <v>33.330417381968253</v>
      </c>
      <c r="O93" s="136">
        <f>_xlfn.XLOOKUP($D93,'Maximum Demand Forecast'!$D$68:$D$494,'Maximum Demand Forecast'!O$68:O$494,"NA")</f>
        <v>35.009902843463287</v>
      </c>
      <c r="P93" s="136">
        <f>_xlfn.XLOOKUP($D93,'Maximum Demand Forecast'!$D$68:$D$494,'Maximum Demand Forecast'!P$68:P$494,"NA")</f>
        <v>35.915027094316244</v>
      </c>
      <c r="Q93" s="137"/>
      <c r="R93" s="136">
        <f>_xlfn.XLOOKUP($D93,'Maximum Demand Forecast'!$T$68:$T$494,'Maximum Demand Forecast'!U$68:U$494,"NA")</f>
        <v>0</v>
      </c>
      <c r="S93" s="136">
        <f>_xlfn.XLOOKUP($D93,'Maximum Demand Forecast'!$T$68:$T$494,'Maximum Demand Forecast'!V$68:V$494,"NA")</f>
        <v>0</v>
      </c>
      <c r="T93" s="136">
        <f>_xlfn.XLOOKUP($D93,'Maximum Demand Forecast'!$T$68:$T$494,'Maximum Demand Forecast'!W$68:W$494,"NA")</f>
        <v>0</v>
      </c>
      <c r="U93" s="136">
        <f>_xlfn.XLOOKUP($D93,'Maximum Demand Forecast'!$T$68:$T$494,'Maximum Demand Forecast'!X$68:X$494,"NA")</f>
        <v>0</v>
      </c>
      <c r="V93" s="136">
        <f>_xlfn.XLOOKUP($D93,'Maximum Demand Forecast'!$T$68:$T$494,'Maximum Demand Forecast'!Y$68:Y$494,"NA")</f>
        <v>0</v>
      </c>
      <c r="W93" s="136">
        <f>_xlfn.XLOOKUP($D93,'Maximum Demand Forecast'!$T$68:$T$494,'Maximum Demand Forecast'!Z$68:Z$494,"NA")</f>
        <v>0</v>
      </c>
      <c r="X93" s="136">
        <f>_xlfn.XLOOKUP($D93,'Maximum Demand Forecast'!$T$68:$T$494,'Maximum Demand Forecast'!AA$68:AA$494,"NA")</f>
        <v>0</v>
      </c>
      <c r="Y93" s="136">
        <f>_xlfn.XLOOKUP($D93,'Maximum Demand Forecast'!$T$68:$T$494,'Maximum Demand Forecast'!AB$68:AB$494,"NA")</f>
        <v>0</v>
      </c>
      <c r="Z93" s="136">
        <f>_xlfn.XLOOKUP($D93,'Maximum Demand Forecast'!$T$68:$T$494,'Maximum Demand Forecast'!AC$68:AC$494,"NA")</f>
        <v>0</v>
      </c>
      <c r="AA93" s="136">
        <f>_xlfn.XLOOKUP($D93,'Maximum Demand Forecast'!$T$68:$T$494,'Maximum Demand Forecast'!AD$68:AD$494,"NA")</f>
        <v>0</v>
      </c>
      <c r="AB93" s="136">
        <f>_xlfn.XLOOKUP($D93,'Maximum Demand Forecast'!$T$68:$T$494,'Maximum Demand Forecast'!AE$68:AE$494,"NA")</f>
        <v>0</v>
      </c>
      <c r="AC93" s="136">
        <f>_xlfn.XLOOKUP($D93,'Maximum Demand Forecast'!$T$68:$T$494,'Maximum Demand Forecast'!AF$68:AF$494,"NA")</f>
        <v>0</v>
      </c>
      <c r="AD93" s="137"/>
      <c r="AE93" s="138">
        <v>0</v>
      </c>
      <c r="AF93" s="138">
        <v>0</v>
      </c>
      <c r="AG93" s="138">
        <v>0</v>
      </c>
      <c r="AH93" s="138">
        <v>0.15928841467044999</v>
      </c>
      <c r="AI93" s="138">
        <v>0.41414987814317</v>
      </c>
      <c r="AJ93" s="138">
        <v>1.0353746953579199</v>
      </c>
      <c r="AK93" s="138">
        <v>1.67252835403972</v>
      </c>
      <c r="AL93" s="138">
        <v>2.2618954883203899</v>
      </c>
      <c r="AM93" s="138">
        <v>2.7875472567328701</v>
      </c>
      <c r="AN93" s="138">
        <v>3.2494836592771801</v>
      </c>
      <c r="AO93" s="138">
        <v>3.6954912203544401</v>
      </c>
      <c r="AP93" s="138">
        <v>4.1255699399646604</v>
      </c>
      <c r="AQ93" s="137"/>
      <c r="AR93" s="137"/>
      <c r="AS93" s="137"/>
      <c r="AT93" s="137"/>
      <c r="AU93" s="3"/>
      <c r="AV93" s="3"/>
      <c r="AW93" s="3"/>
      <c r="AX93" s="3"/>
    </row>
    <row r="94" spans="2:50" x14ac:dyDescent="0.25">
      <c r="B94" s="7" t="s">
        <v>66</v>
      </c>
      <c r="C94" s="7"/>
      <c r="D94" s="48">
        <v>53008</v>
      </c>
      <c r="E94" s="136">
        <f>_xlfn.XLOOKUP($D94,'Maximum Demand Forecast'!$D$68:$D$494,'Maximum Demand Forecast'!E$68:E$494,"NA")</f>
        <v>64</v>
      </c>
      <c r="F94" s="136">
        <f>_xlfn.XLOOKUP($D94,'Maximum Demand Forecast'!$D$68:$D$494,'Maximum Demand Forecast'!F$68:F$494,"NA")</f>
        <v>49.703055560000003</v>
      </c>
      <c r="G94" s="136">
        <f>_xlfn.XLOOKUP($D94,'Maximum Demand Forecast'!$D$68:$D$494,'Maximum Demand Forecast'!G$68:G$494,"NA")</f>
        <v>51.110062479181153</v>
      </c>
      <c r="H94" s="136">
        <f>_xlfn.XLOOKUP($D94,'Maximum Demand Forecast'!$D$68:$D$494,'Maximum Demand Forecast'!H$68:H$494,"NA")</f>
        <v>82.640789924152116</v>
      </c>
      <c r="I94" s="136">
        <f>_xlfn.XLOOKUP($D94,'Maximum Demand Forecast'!$D$68:$D$494,'Maximum Demand Forecast'!I$68:I$494,"NA")</f>
        <v>81.248791886522525</v>
      </c>
      <c r="J94" s="136">
        <f>_xlfn.XLOOKUP($D94,'Maximum Demand Forecast'!$D$68:$D$494,'Maximum Demand Forecast'!J$68:J$494,"NA")</f>
        <v>80.261194103015953</v>
      </c>
      <c r="K94" s="136">
        <f>_xlfn.XLOOKUP($D94,'Maximum Demand Forecast'!$D$68:$D$494,'Maximum Demand Forecast'!K$68:K$494,"NA")</f>
        <v>80.314846499932642</v>
      </c>
      <c r="L94" s="136">
        <f>_xlfn.XLOOKUP($D94,'Maximum Demand Forecast'!$D$68:$D$494,'Maximum Demand Forecast'!L$68:L$494,"NA")</f>
        <v>80.15946795112977</v>
      </c>
      <c r="M94" s="136">
        <f>_xlfn.XLOOKUP($D94,'Maximum Demand Forecast'!$D$68:$D$494,'Maximum Demand Forecast'!M$68:M$494,"NA")</f>
        <v>81.985029858711371</v>
      </c>
      <c r="N94" s="136">
        <f>_xlfn.XLOOKUP($D94,'Maximum Demand Forecast'!$D$68:$D$494,'Maximum Demand Forecast'!N$68:N$494,"NA")</f>
        <v>86.924630622071945</v>
      </c>
      <c r="O94" s="136">
        <f>_xlfn.XLOOKUP($D94,'Maximum Demand Forecast'!$D$68:$D$494,'Maximum Demand Forecast'!O$68:O$494,"NA")</f>
        <v>91.304673383089863</v>
      </c>
      <c r="P94" s="136">
        <f>_xlfn.XLOOKUP($D94,'Maximum Demand Forecast'!$D$68:$D$494,'Maximum Demand Forecast'!P$68:P$494,"NA")</f>
        <v>93.665207614354472</v>
      </c>
      <c r="Q94" s="137"/>
      <c r="R94" s="136">
        <f>_xlfn.XLOOKUP($D94,'Maximum Demand Forecast'!$T$68:$T$494,'Maximum Demand Forecast'!U$68:U$494,"NA")</f>
        <v>68.722279085348205</v>
      </c>
      <c r="S94" s="136">
        <f>_xlfn.XLOOKUP($D94,'Maximum Demand Forecast'!$T$68:$T$494,'Maximum Demand Forecast'!V$68:V$494,"NA")</f>
        <v>68.475465316142703</v>
      </c>
      <c r="T94" s="136">
        <f>_xlfn.XLOOKUP($D94,'Maximum Demand Forecast'!$T$68:$T$494,'Maximum Demand Forecast'!W$68:W$494,"NA")</f>
        <v>66.113415932588069</v>
      </c>
      <c r="U94" s="136">
        <f>_xlfn.XLOOKUP($D94,'Maximum Demand Forecast'!$T$68:$T$494,'Maximum Demand Forecast'!X$68:X$494,"NA")</f>
        <v>66.643434328344185</v>
      </c>
      <c r="V94" s="136">
        <f>_xlfn.XLOOKUP($D94,'Maximum Demand Forecast'!$T$68:$T$494,'Maximum Demand Forecast'!Y$68:Y$494,"NA")</f>
        <v>65.557240645699395</v>
      </c>
      <c r="W94" s="136">
        <f>_xlfn.XLOOKUP($D94,'Maximum Demand Forecast'!$T$68:$T$494,'Maximum Demand Forecast'!Z$68:Z$494,"NA")</f>
        <v>65.515618996205859</v>
      </c>
      <c r="X94" s="136">
        <f>_xlfn.XLOOKUP($D94,'Maximum Demand Forecast'!$T$68:$T$494,'Maximum Demand Forecast'!AA$68:AA$494,"NA")</f>
        <v>65.61225145507629</v>
      </c>
      <c r="Y94" s="136">
        <f>_xlfn.XLOOKUP($D94,'Maximum Demand Forecast'!$T$68:$T$494,'Maximum Demand Forecast'!AB$68:AB$494,"NA")</f>
        <v>65.905508856900312</v>
      </c>
      <c r="Z94" s="136">
        <f>_xlfn.XLOOKUP($D94,'Maximum Demand Forecast'!$T$68:$T$494,'Maximum Demand Forecast'!AC$68:AC$494,"NA")</f>
        <v>66.778455809541327</v>
      </c>
      <c r="AA94" s="136">
        <f>_xlfn.XLOOKUP($D94,'Maximum Demand Forecast'!$T$68:$T$494,'Maximum Demand Forecast'!AD$68:AD$494,"NA")</f>
        <v>69.53566863485112</v>
      </c>
      <c r="AB94" s="136">
        <f>_xlfn.XLOOKUP($D94,'Maximum Demand Forecast'!$T$68:$T$494,'Maximum Demand Forecast'!AE$68:AE$494,"NA")</f>
        <v>71.787246138989147</v>
      </c>
      <c r="AC94" s="136">
        <f>_xlfn.XLOOKUP($D94,'Maximum Demand Forecast'!$T$68:$T$494,'Maximum Demand Forecast'!AF$68:AF$494,"NA")</f>
        <v>73.284699746963156</v>
      </c>
      <c r="AD94" s="137"/>
      <c r="AE94" s="138">
        <v>312.78098508800002</v>
      </c>
      <c r="AF94" s="138">
        <v>358.05988195664003</v>
      </c>
      <c r="AG94" s="138">
        <v>380.30594197716903</v>
      </c>
      <c r="AH94" s="138">
        <v>437.34458867369699</v>
      </c>
      <c r="AI94" s="138">
        <v>505.27997795146302</v>
      </c>
      <c r="AJ94" s="138">
        <v>669.44785154627903</v>
      </c>
      <c r="AK94" s="138">
        <v>836.336074326774</v>
      </c>
      <c r="AL94" s="138">
        <v>989.24551923440697</v>
      </c>
      <c r="AM94" s="138">
        <v>1124.3827390440499</v>
      </c>
      <c r="AN94" s="138">
        <v>1242.2721023306599</v>
      </c>
      <c r="AO94" s="138">
        <v>1355.5782091423901</v>
      </c>
      <c r="AP94" s="138">
        <v>1463.3362396842899</v>
      </c>
      <c r="AQ94" s="137"/>
      <c r="AR94" s="137"/>
      <c r="AS94" s="137"/>
      <c r="AT94" s="137"/>
      <c r="AU94" s="3"/>
      <c r="AV94" s="3"/>
      <c r="AW94" s="3"/>
      <c r="AX94" s="3"/>
    </row>
    <row r="95" spans="2:50" x14ac:dyDescent="0.25">
      <c r="B95" s="7" t="s">
        <v>66</v>
      </c>
      <c r="C95" s="7"/>
      <c r="D95" s="48">
        <v>53009</v>
      </c>
      <c r="E95" s="136">
        <f>_xlfn.XLOOKUP($D95,'Maximum Demand Forecast'!$D$68:$D$494,'Maximum Demand Forecast'!E$68:E$494,"NA")</f>
        <v>79</v>
      </c>
      <c r="F95" s="136">
        <f>_xlfn.XLOOKUP($D95,'Maximum Demand Forecast'!$D$68:$D$494,'Maximum Demand Forecast'!F$68:F$494,"NA")</f>
        <v>52.574444440000001</v>
      </c>
      <c r="G95" s="136">
        <f>_xlfn.XLOOKUP($D95,'Maximum Demand Forecast'!$D$68:$D$494,'Maximum Demand Forecast'!G$68:G$494,"NA")</f>
        <v>54.06273537635677</v>
      </c>
      <c r="H95" s="136">
        <f>_xlfn.XLOOKUP($D95,'Maximum Demand Forecast'!$D$68:$D$494,'Maximum Demand Forecast'!H$68:H$494,"NA")</f>
        <v>85.584387465835178</v>
      </c>
      <c r="I95" s="136">
        <f>_xlfn.XLOOKUP($D95,'Maximum Demand Forecast'!$D$68:$D$494,'Maximum Demand Forecast'!I$68:I$494,"NA")</f>
        <v>84.142807593310806</v>
      </c>
      <c r="J95" s="136">
        <f>_xlfn.XLOOKUP($D95,'Maximum Demand Forecast'!$D$68:$D$494,'Maximum Demand Forecast'!J$68:J$494,"NA")</f>
        <v>83.120032382163842</v>
      </c>
      <c r="K95" s="136">
        <f>_xlfn.XLOOKUP($D95,'Maximum Demand Forecast'!$D$68:$D$494,'Maximum Demand Forecast'!K$68:K$494,"NA")</f>
        <v>83.175595833703952</v>
      </c>
      <c r="L95" s="136">
        <f>_xlfn.XLOOKUP($D95,'Maximum Demand Forecast'!$D$68:$D$494,'Maximum Demand Forecast'!L$68:L$494,"NA")</f>
        <v>83.014682827707418</v>
      </c>
      <c r="M95" s="136">
        <f>_xlfn.XLOOKUP($D95,'Maximum Demand Forecast'!$D$68:$D$494,'Maximum Demand Forecast'!M$68:M$494,"NA")</f>
        <v>84.905269761650445</v>
      </c>
      <c r="N95" s="136">
        <f>_xlfn.XLOOKUP($D95,'Maximum Demand Forecast'!$D$68:$D$494,'Maximum Demand Forecast'!N$68:N$494,"NA")</f>
        <v>90.020815075846869</v>
      </c>
      <c r="O95" s="136">
        <f>_xlfn.XLOOKUP($D95,'Maximum Demand Forecast'!$D$68:$D$494,'Maximum Demand Forecast'!O$68:O$494,"NA")</f>
        <v>94.556871387989261</v>
      </c>
      <c r="P95" s="136">
        <f>_xlfn.XLOOKUP($D95,'Maximum Demand Forecast'!$D$68:$D$494,'Maximum Demand Forecast'!P$68:P$494,"NA")</f>
        <v>97.001485923502969</v>
      </c>
      <c r="Q95" s="137"/>
      <c r="R95" s="136">
        <f>_xlfn.XLOOKUP($D95,'Maximum Demand Forecast'!$T$68:$T$494,'Maximum Demand Forecast'!U$68:U$494,"NA")</f>
        <v>102.381068094049</v>
      </c>
      <c r="S95" s="136">
        <f>_xlfn.XLOOKUP($D95,'Maximum Demand Forecast'!$T$68:$T$494,'Maximum Demand Forecast'!V$68:V$494,"NA")</f>
        <v>122.84234507089</v>
      </c>
      <c r="T95" s="136">
        <f>_xlfn.XLOOKUP($D95,'Maximum Demand Forecast'!$T$68:$T$494,'Maximum Demand Forecast'!W$68:W$494,"NA")</f>
        <v>118.60491953300618</v>
      </c>
      <c r="U95" s="136">
        <f>_xlfn.XLOOKUP($D95,'Maximum Demand Forecast'!$T$68:$T$494,'Maximum Demand Forecast'!X$68:X$494,"NA")</f>
        <v>119.55575210296087</v>
      </c>
      <c r="V95" s="136">
        <f>_xlfn.XLOOKUP($D95,'Maximum Demand Forecast'!$T$68:$T$494,'Maximum Demand Forecast'!Y$68:Y$494,"NA")</f>
        <v>117.60716250869905</v>
      </c>
      <c r="W95" s="136">
        <f>_xlfn.XLOOKUP($D95,'Maximum Demand Forecast'!$T$68:$T$494,'Maximum Demand Forecast'!Z$68:Z$494,"NA")</f>
        <v>117.53249487400832</v>
      </c>
      <c r="X95" s="136">
        <f>_xlfn.XLOOKUP($D95,'Maximum Demand Forecast'!$T$68:$T$494,'Maximum Demand Forecast'!AA$68:AA$494,"NA")</f>
        <v>117.70584978007292</v>
      </c>
      <c r="Y95" s="136">
        <f>_xlfn.XLOOKUP($D95,'Maximum Demand Forecast'!$T$68:$T$494,'Maximum Demand Forecast'!AB$68:AB$494,"NA")</f>
        <v>118.23194225397052</v>
      </c>
      <c r="Z95" s="136">
        <f>_xlfn.XLOOKUP($D95,'Maximum Demand Forecast'!$T$68:$T$494,'Maximum Demand Forecast'!AC$68:AC$494,"NA")</f>
        <v>119.79797543519565</v>
      </c>
      <c r="AA95" s="136">
        <f>_xlfn.XLOOKUP($D95,'Maximum Demand Forecast'!$T$68:$T$494,'Maximum Demand Forecast'!AD$68:AD$494,"NA")</f>
        <v>124.74430895416981</v>
      </c>
      <c r="AB95" s="136">
        <f>_xlfn.XLOOKUP($D95,'Maximum Demand Forecast'!$T$68:$T$494,'Maximum Demand Forecast'!AE$68:AE$494,"NA")</f>
        <v>128.7835521990342</v>
      </c>
      <c r="AC95" s="136">
        <f>_xlfn.XLOOKUP($D95,'Maximum Demand Forecast'!$T$68:$T$494,'Maximum Demand Forecast'!AF$68:AF$494,"NA")</f>
        <v>131.4699262454042</v>
      </c>
      <c r="AD95" s="137"/>
      <c r="AE95" s="138">
        <v>911.59114784332803</v>
      </c>
      <c r="AF95" s="138">
        <v>1047.36147691682</v>
      </c>
      <c r="AG95" s="138">
        <v>1149.7639322750899</v>
      </c>
      <c r="AH95" s="138">
        <v>1252.6087496671701</v>
      </c>
      <c r="AI95" s="138">
        <v>1338.51519784625</v>
      </c>
      <c r="AJ95" s="138">
        <v>1542.4022980130101</v>
      </c>
      <c r="AK95" s="138">
        <v>1746.18467286851</v>
      </c>
      <c r="AL95" s="138">
        <v>1931.1783633287801</v>
      </c>
      <c r="AM95" s="138">
        <v>2093.29179265834</v>
      </c>
      <c r="AN95" s="138">
        <v>2233.50875944994</v>
      </c>
      <c r="AO95" s="138">
        <v>2366.99068955845</v>
      </c>
      <c r="AP95" s="138">
        <v>2492.3317486236701</v>
      </c>
      <c r="AQ95" s="137"/>
      <c r="AR95" s="137"/>
      <c r="AS95" s="137"/>
      <c r="AT95" s="137"/>
      <c r="AU95" s="3"/>
      <c r="AV95" s="3"/>
      <c r="AW95" s="3"/>
      <c r="AX95" s="3"/>
    </row>
    <row r="96" spans="2:50" x14ac:dyDescent="0.25">
      <c r="B96" s="7" t="s">
        <v>66</v>
      </c>
      <c r="C96" s="7"/>
      <c r="D96" s="48">
        <v>53010</v>
      </c>
      <c r="E96" s="136">
        <f>_xlfn.XLOOKUP($D96,'Maximum Demand Forecast'!$D$68:$D$494,'Maximum Demand Forecast'!E$68:E$494,"NA")</f>
        <v>187.67233330383601</v>
      </c>
      <c r="F96" s="136">
        <f>_xlfn.XLOOKUP($D96,'Maximum Demand Forecast'!$D$68:$D$494,'Maximum Demand Forecast'!F$68:F$494,"NA")</f>
        <v>24.771089452151902</v>
      </c>
      <c r="G96" s="136">
        <f>_xlfn.XLOOKUP($D96,'Maximum Demand Forecast'!$D$68:$D$494,'Maximum Demand Forecast'!G$68:G$494,"NA")</f>
        <v>25.472315842806282</v>
      </c>
      <c r="H96" s="136">
        <f>_xlfn.XLOOKUP($D96,'Maximum Demand Forecast'!$D$68:$D$494,'Maximum Demand Forecast'!H$68:H$494,"NA")</f>
        <v>25.39402395964046</v>
      </c>
      <c r="I96" s="136">
        <f>_xlfn.XLOOKUP($D96,'Maximum Demand Forecast'!$D$68:$D$494,'Maximum Demand Forecast'!I$68:I$494,"NA")</f>
        <v>24.966288073381616</v>
      </c>
      <c r="J96" s="136">
        <f>_xlfn.XLOOKUP($D96,'Maximum Demand Forecast'!$D$68:$D$494,'Maximum Demand Forecast'!J$68:J$494,"NA")</f>
        <v>24.662817090107239</v>
      </c>
      <c r="K96" s="136">
        <f>_xlfn.XLOOKUP($D96,'Maximum Demand Forecast'!$D$68:$D$494,'Maximum Demand Forecast'!K$68:K$494,"NA")</f>
        <v>24.67930350382672</v>
      </c>
      <c r="L96" s="136">
        <f>_xlfn.XLOOKUP($D96,'Maximum Demand Forecast'!$D$68:$D$494,'Maximum Demand Forecast'!L$68:L$494,"NA")</f>
        <v>24.631558478703706</v>
      </c>
      <c r="M96" s="136">
        <f>_xlfn.XLOOKUP($D96,'Maximum Demand Forecast'!$D$68:$D$494,'Maximum Demand Forecast'!M$68:M$494,"NA")</f>
        <v>25.192520720999333</v>
      </c>
      <c r="N96" s="136">
        <f>_xlfn.XLOOKUP($D96,'Maximum Demand Forecast'!$D$68:$D$494,'Maximum Demand Forecast'!N$68:N$494,"NA")</f>
        <v>26.710370928517467</v>
      </c>
      <c r="O96" s="136">
        <f>_xlfn.XLOOKUP($D96,'Maximum Demand Forecast'!$D$68:$D$494,'Maximum Demand Forecast'!O$68:O$494,"NA")</f>
        <v>28.056279055964254</v>
      </c>
      <c r="P96" s="136">
        <f>_xlfn.XLOOKUP($D96,'Maximum Demand Forecast'!$D$68:$D$494,'Maximum Demand Forecast'!P$68:P$494,"NA")</f>
        <v>28.781628642788156</v>
      </c>
      <c r="Q96" s="137"/>
      <c r="R96" s="136">
        <f>_xlfn.XLOOKUP($D96,'Maximum Demand Forecast'!$T$68:$T$494,'Maximum Demand Forecast'!U$68:U$494,"NA")</f>
        <v>242.74397154499499</v>
      </c>
      <c r="S96" s="136">
        <f>_xlfn.XLOOKUP($D96,'Maximum Demand Forecast'!$T$68:$T$494,'Maximum Demand Forecast'!V$68:V$494,"NA")</f>
        <v>34.306207956869997</v>
      </c>
      <c r="T96" s="136">
        <f>_xlfn.XLOOKUP($D96,'Maximum Demand Forecast'!$T$68:$T$494,'Maximum Demand Forecast'!W$68:W$494,"NA")</f>
        <v>33.122821221453123</v>
      </c>
      <c r="U96" s="136">
        <f>_xlfn.XLOOKUP($D96,'Maximum Demand Forecast'!$T$68:$T$494,'Maximum Demand Forecast'!X$68:X$494,"NA")</f>
        <v>33.388360436438042</v>
      </c>
      <c r="V96" s="136">
        <f>_xlfn.XLOOKUP($D96,'Maximum Demand Forecast'!$T$68:$T$494,'Maximum Demand Forecast'!Y$68:Y$494,"NA")</f>
        <v>32.844177404074387</v>
      </c>
      <c r="W96" s="136">
        <f>_xlfn.XLOOKUP($D96,'Maximum Demand Forecast'!$T$68:$T$494,'Maximum Demand Forecast'!Z$68:Z$494,"NA")</f>
        <v>32.823324957779349</v>
      </c>
      <c r="X96" s="136">
        <f>_xlfn.XLOOKUP($D96,'Maximum Demand Forecast'!$T$68:$T$494,'Maximum Demand Forecast'!AA$68:AA$494,"NA")</f>
        <v>32.871737819438444</v>
      </c>
      <c r="Y96" s="136">
        <f>_xlfn.XLOOKUP($D96,'Maximum Demand Forecast'!$T$68:$T$494,'Maximum Demand Forecast'!AB$68:AB$494,"NA")</f>
        <v>33.018659777039133</v>
      </c>
      <c r="Z96" s="136">
        <f>_xlfn.XLOOKUP($D96,'Maximum Demand Forecast'!$T$68:$T$494,'Maximum Demand Forecast'!AC$68:AC$494,"NA")</f>
        <v>33.456006198189471</v>
      </c>
      <c r="AA96" s="136">
        <f>_xlfn.XLOOKUP($D96,'Maximum Demand Forecast'!$T$68:$T$494,'Maximum Demand Forecast'!AD$68:AD$494,"NA")</f>
        <v>34.837369816964731</v>
      </c>
      <c r="AB96" s="136">
        <f>_xlfn.XLOOKUP($D96,'Maximum Demand Forecast'!$T$68:$T$494,'Maximum Demand Forecast'!AE$68:AE$494,"NA")</f>
        <v>35.965410141062534</v>
      </c>
      <c r="AC96" s="136">
        <f>_xlfn.XLOOKUP($D96,'Maximum Demand Forecast'!$T$68:$T$494,'Maximum Demand Forecast'!AF$68:AF$494,"NA")</f>
        <v>36.715634395016032</v>
      </c>
      <c r="AD96" s="137"/>
      <c r="AE96" s="138">
        <v>0</v>
      </c>
      <c r="AF96" s="138">
        <v>0</v>
      </c>
      <c r="AG96" s="138">
        <v>0</v>
      </c>
      <c r="AH96" s="138">
        <v>2.0707493907158501</v>
      </c>
      <c r="AI96" s="138">
        <v>5.3839484158612096</v>
      </c>
      <c r="AJ96" s="138">
        <v>13.459871039653001</v>
      </c>
      <c r="AK96" s="138">
        <v>21.742868602516399</v>
      </c>
      <c r="AL96" s="138">
        <v>29.4046413481651</v>
      </c>
      <c r="AM96" s="138">
        <v>36.238114337527399</v>
      </c>
      <c r="AN96" s="138">
        <v>42.2432875706033</v>
      </c>
      <c r="AO96" s="138">
        <v>48.041385864607697</v>
      </c>
      <c r="AP96" s="138">
        <v>53.632409219540499</v>
      </c>
      <c r="AQ96" s="137"/>
      <c r="AR96" s="137"/>
      <c r="AS96" s="137"/>
      <c r="AT96" s="137"/>
      <c r="AU96" s="3"/>
      <c r="AV96" s="3"/>
      <c r="AW96" s="3"/>
      <c r="AX96" s="3"/>
    </row>
    <row r="97" spans="2:50" x14ac:dyDescent="0.25">
      <c r="B97" s="7" t="s">
        <v>79</v>
      </c>
      <c r="C97" s="7"/>
      <c r="D97" s="48">
        <v>49801</v>
      </c>
      <c r="E97" s="136">
        <f>_xlfn.XLOOKUP($D97,'Maximum Demand Forecast'!$D$68:$D$494,'Maximum Demand Forecast'!E$68:E$494,"NA")</f>
        <v>11.7502802915785</v>
      </c>
      <c r="F97" s="136">
        <f>_xlfn.XLOOKUP($D97,'Maximum Demand Forecast'!$D$68:$D$494,'Maximum Demand Forecast'!F$68:F$494,"NA")</f>
        <v>5.7404106024490797</v>
      </c>
      <c r="G97" s="136">
        <f>_xlfn.XLOOKUP($D97,'Maximum Demand Forecast'!$D$68:$D$494,'Maximum Demand Forecast'!G$68:G$494,"NA")</f>
        <v>5.9029116266936885</v>
      </c>
      <c r="H97" s="136">
        <f>_xlfn.XLOOKUP($D97,'Maximum Demand Forecast'!$D$68:$D$494,'Maximum Demand Forecast'!H$68:H$494,"NA")</f>
        <v>5.884768397382806</v>
      </c>
      <c r="I97" s="136">
        <f>_xlfn.XLOOKUP($D97,'Maximum Demand Forecast'!$D$68:$D$494,'Maximum Demand Forecast'!I$68:I$494,"NA")</f>
        <v>5.7856456025912779</v>
      </c>
      <c r="J97" s="136">
        <f>_xlfn.XLOOKUP($D97,'Maximum Demand Forecast'!$D$68:$D$494,'Maximum Demand Forecast'!J$68:J$494,"NA")</f>
        <v>5.7153197473926669</v>
      </c>
      <c r="K97" s="136">
        <f>_xlfn.XLOOKUP($D97,'Maximum Demand Forecast'!$D$68:$D$494,'Maximum Demand Forecast'!K$68:K$494,"NA")</f>
        <v>5.7191402811763936</v>
      </c>
      <c r="L97" s="136">
        <f>_xlfn.XLOOKUP($D97,'Maximum Demand Forecast'!$D$68:$D$494,'Maximum Demand Forecast'!L$68:L$494,"NA")</f>
        <v>5.7080759293657977</v>
      </c>
      <c r="M97" s="136">
        <f>_xlfn.XLOOKUP($D97,'Maximum Demand Forecast'!$D$68:$D$494,'Maximum Demand Forecast'!M$68:M$494,"NA")</f>
        <v>5.8380723758066182</v>
      </c>
      <c r="N97" s="136">
        <f>_xlfn.XLOOKUP($D97,'Maximum Demand Forecast'!$D$68:$D$494,'Maximum Demand Forecast'!N$68:N$494,"NA")</f>
        <v>6.1898164297367817</v>
      </c>
      <c r="O97" s="136">
        <f>_xlfn.XLOOKUP($D97,'Maximum Demand Forecast'!$D$68:$D$494,'Maximum Demand Forecast'!O$68:O$494,"NA")</f>
        <v>6.501714915253201</v>
      </c>
      <c r="P97" s="136">
        <f>_xlfn.XLOOKUP($D97,'Maximum Demand Forecast'!$D$68:$D$494,'Maximum Demand Forecast'!P$68:P$494,"NA")</f>
        <v>6.6698062084007566</v>
      </c>
      <c r="Q97" s="137"/>
      <c r="R97" s="136">
        <f>_xlfn.XLOOKUP($D97,'Maximum Demand Forecast'!$T$68:$T$494,'Maximum Demand Forecast'!U$68:U$494,"NA")</f>
        <v>15.556823890302301</v>
      </c>
      <c r="S97" s="136">
        <f>_xlfn.XLOOKUP($D97,'Maximum Demand Forecast'!$T$68:$T$494,'Maximum Demand Forecast'!V$68:V$494,"NA")</f>
        <v>8.5151817325307704</v>
      </c>
      <c r="T97" s="136">
        <f>_xlfn.XLOOKUP($D97,'Maximum Demand Forecast'!$T$68:$T$494,'Maximum Demand Forecast'!W$68:W$494,"NA")</f>
        <v>8.2214520051120594</v>
      </c>
      <c r="U97" s="136">
        <f>_xlfn.XLOOKUP($D97,'Maximum Demand Forecast'!$T$68:$T$494,'Maximum Demand Forecast'!X$68:X$494,"NA")</f>
        <v>8.287361786675584</v>
      </c>
      <c r="V97" s="136">
        <f>_xlfn.XLOOKUP($D97,'Maximum Demand Forecast'!$T$68:$T$494,'Maximum Demand Forecast'!Y$68:Y$494,"NA")</f>
        <v>8.1522895157279525</v>
      </c>
      <c r="W97" s="136">
        <f>_xlfn.XLOOKUP($D97,'Maximum Demand Forecast'!$T$68:$T$494,'Maximum Demand Forecast'!Z$68:Z$494,"NA")</f>
        <v>8.1471137070232018</v>
      </c>
      <c r="X97" s="136">
        <f>_xlfn.XLOOKUP($D97,'Maximum Demand Forecast'!$T$68:$T$494,'Maximum Demand Forecast'!AA$68:AA$494,"NA")</f>
        <v>8.1591303168373024</v>
      </c>
      <c r="Y97" s="136">
        <f>_xlfn.XLOOKUP($D97,'Maximum Demand Forecast'!$T$68:$T$494,'Maximum Demand Forecast'!AB$68:AB$494,"NA")</f>
        <v>8.1955979780559929</v>
      </c>
      <c r="Z97" s="136">
        <f>_xlfn.XLOOKUP($D97,'Maximum Demand Forecast'!$T$68:$T$494,'Maximum Demand Forecast'!AC$68:AC$494,"NA")</f>
        <v>8.3041522158443541</v>
      </c>
      <c r="AA97" s="136">
        <f>_xlfn.XLOOKUP($D97,'Maximum Demand Forecast'!$T$68:$T$494,'Maximum Demand Forecast'!AD$68:AD$494,"NA")</f>
        <v>8.6470220039411814</v>
      </c>
      <c r="AB97" s="136">
        <f>_xlfn.XLOOKUP($D97,'Maximum Demand Forecast'!$T$68:$T$494,'Maximum Demand Forecast'!AE$68:AE$494,"NA")</f>
        <v>8.9270141375337886</v>
      </c>
      <c r="AC97" s="136">
        <f>_xlfn.XLOOKUP($D97,'Maximum Demand Forecast'!$T$68:$T$494,'Maximum Demand Forecast'!AF$68:AF$494,"NA")</f>
        <v>9.1132281274506504</v>
      </c>
      <c r="AD97" s="137"/>
      <c r="AE97" s="138">
        <v>0</v>
      </c>
      <c r="AF97" s="138">
        <v>0</v>
      </c>
      <c r="AG97" s="138">
        <v>0</v>
      </c>
      <c r="AH97" s="138">
        <v>0</v>
      </c>
      <c r="AI97" s="138">
        <v>0</v>
      </c>
      <c r="AJ97" s="138">
        <v>0</v>
      </c>
      <c r="AK97" s="138">
        <v>0</v>
      </c>
      <c r="AL97" s="138">
        <v>0</v>
      </c>
      <c r="AM97" s="138">
        <v>0</v>
      </c>
      <c r="AN97" s="138">
        <v>0</v>
      </c>
      <c r="AO97" s="138">
        <v>0</v>
      </c>
      <c r="AP97" s="138">
        <v>0</v>
      </c>
      <c r="AQ97" s="137"/>
      <c r="AR97" s="137"/>
      <c r="AS97" s="137"/>
      <c r="AT97" s="137"/>
      <c r="AU97" s="3"/>
      <c r="AV97" s="3"/>
      <c r="AW97" s="3"/>
      <c r="AX97" s="3"/>
    </row>
    <row r="98" spans="2:50" x14ac:dyDescent="0.25">
      <c r="B98" s="7" t="s">
        <v>235</v>
      </c>
      <c r="C98" s="7"/>
      <c r="D98" s="48">
        <v>37002</v>
      </c>
      <c r="E98" s="136">
        <f>_xlfn.XLOOKUP($D98,'Maximum Demand Forecast'!$D$68:$D$494,'Maximum Demand Forecast'!E$68:E$494,"NA")</f>
        <v>57.001491284860201</v>
      </c>
      <c r="F98" s="136">
        <f>_xlfn.XLOOKUP($D98,'Maximum Demand Forecast'!$D$68:$D$494,'Maximum Demand Forecast'!F$68:F$494,"NA")</f>
        <v>56.120107499457902</v>
      </c>
      <c r="G98" s="136">
        <f>_xlfn.XLOOKUP($D98,'Maximum Demand Forecast'!$D$68:$D$494,'Maximum Demand Forecast'!G$68:G$494,"NA")</f>
        <v>57.70876998041156</v>
      </c>
      <c r="H98" s="136">
        <f>_xlfn.XLOOKUP($D98,'Maximum Demand Forecast'!$D$68:$D$494,'Maximum Demand Forecast'!H$68:H$494,"NA")</f>
        <v>57.531395912626294</v>
      </c>
      <c r="I98" s="136">
        <f>_xlfn.XLOOKUP($D98,'Maximum Demand Forecast'!$D$68:$D$494,'Maximum Demand Forecast'!I$68:I$494,"NA")</f>
        <v>56.562339466215661</v>
      </c>
      <c r="J98" s="136">
        <f>_xlfn.XLOOKUP($D98,'Maximum Demand Forecast'!$D$68:$D$494,'Maximum Demand Forecast'!J$68:J$494,"NA")</f>
        <v>194.87836334695649</v>
      </c>
      <c r="K98" s="136">
        <f>_xlfn.XLOOKUP($D98,'Maximum Demand Forecast'!$D$68:$D$494,'Maximum Demand Forecast'!K$68:K$494,"NA")</f>
        <v>195.00863416360224</v>
      </c>
      <c r="L98" s="136">
        <f>_xlfn.XLOOKUP($D98,'Maximum Demand Forecast'!$D$68:$D$494,'Maximum Demand Forecast'!L$68:L$494,"NA")</f>
        <v>194.63136694713066</v>
      </c>
      <c r="M98" s="136">
        <f>_xlfn.XLOOKUP($D98,'Maximum Demand Forecast'!$D$68:$D$494,'Maximum Demand Forecast'!M$68:M$494,"NA")</f>
        <v>199.06392642639068</v>
      </c>
      <c r="N98" s="136">
        <f>_xlfn.XLOOKUP($D98,'Maximum Demand Forecast'!$D$68:$D$494,'Maximum Demand Forecast'!N$68:N$494,"NA")</f>
        <v>211.05753458422041</v>
      </c>
      <c r="O98" s="136">
        <f>_xlfn.XLOOKUP($D98,'Maximum Demand Forecast'!$D$68:$D$494,'Maximum Demand Forecast'!O$68:O$494,"NA")</f>
        <v>221.69250674226333</v>
      </c>
      <c r="P98" s="136">
        <f>_xlfn.XLOOKUP($D98,'Maximum Demand Forecast'!$D$68:$D$494,'Maximum Demand Forecast'!P$68:P$494,"NA")</f>
        <v>227.42400691185807</v>
      </c>
      <c r="Q98" s="137"/>
      <c r="R98" s="136">
        <f>_xlfn.XLOOKUP($D98,'Maximum Demand Forecast'!$T$68:$T$494,'Maximum Demand Forecast'!U$68:U$494,"NA")</f>
        <v>21.542848159850699</v>
      </c>
      <c r="S98" s="136">
        <f>_xlfn.XLOOKUP($D98,'Maximum Demand Forecast'!$T$68:$T$494,'Maximum Demand Forecast'!V$68:V$494,"NA")</f>
        <v>22.384545717546601</v>
      </c>
      <c r="T98" s="136">
        <f>_xlfn.XLOOKUP($D98,'Maximum Demand Forecast'!$T$68:$T$494,'Maximum Demand Forecast'!W$68:W$494,"NA")</f>
        <v>21.612394667982038</v>
      </c>
      <c r="U98" s="136">
        <f>_xlfn.XLOOKUP($D98,'Maximum Demand Forecast'!$T$68:$T$494,'Maximum Demand Forecast'!X$68:X$494,"NA")</f>
        <v>21.785657032190411</v>
      </c>
      <c r="V98" s="136">
        <f>_xlfn.XLOOKUP($D98,'Maximum Demand Forecast'!$T$68:$T$494,'Maximum Demand Forecast'!Y$68:Y$494,"NA")</f>
        <v>21.430581648109147</v>
      </c>
      <c r="W98" s="136">
        <f>_xlfn.XLOOKUP($D98,'Maximum Demand Forecast'!$T$68:$T$494,'Maximum Demand Forecast'!Z$68:Z$494,"NA")</f>
        <v>21.416975581883442</v>
      </c>
      <c r="X98" s="136">
        <f>_xlfn.XLOOKUP($D98,'Maximum Demand Forecast'!$T$68:$T$494,'Maximum Demand Forecast'!AA$68:AA$494,"NA")</f>
        <v>21.448564614296689</v>
      </c>
      <c r="Y98" s="136">
        <f>_xlfn.XLOOKUP($D98,'Maximum Demand Forecast'!$T$68:$T$494,'Maximum Demand Forecast'!AB$68:AB$494,"NA")</f>
        <v>21.54443009966187</v>
      </c>
      <c r="Z98" s="136">
        <f>_xlfn.XLOOKUP($D98,'Maximum Demand Forecast'!$T$68:$T$494,'Maximum Demand Forecast'!AC$68:AC$494,"NA")</f>
        <v>21.829795388969067</v>
      </c>
      <c r="AA98" s="136">
        <f>_xlfn.XLOOKUP($D98,'Maximum Demand Forecast'!$T$68:$T$494,'Maximum Demand Forecast'!AD$68:AD$494,"NA")</f>
        <v>22.73112488349976</v>
      </c>
      <c r="AB98" s="136">
        <f>_xlfn.XLOOKUP($D98,'Maximum Demand Forecast'!$T$68:$T$494,'Maximum Demand Forecast'!AE$68:AE$494,"NA")</f>
        <v>23.467162811030214</v>
      </c>
      <c r="AC98" s="136">
        <f>_xlfn.XLOOKUP($D98,'Maximum Demand Forecast'!$T$68:$T$494,'Maximum Demand Forecast'!AF$68:AF$494,"NA")</f>
        <v>23.956678560836988</v>
      </c>
      <c r="AD98" s="137"/>
      <c r="AE98" s="138">
        <v>6.24</v>
      </c>
      <c r="AF98" s="138">
        <v>6.24</v>
      </c>
      <c r="AG98" s="138">
        <v>6.24</v>
      </c>
      <c r="AH98" s="138">
        <v>10.5554700950964</v>
      </c>
      <c r="AI98" s="138">
        <v>17.541706264697201</v>
      </c>
      <c r="AJ98" s="138">
        <v>34.797277277484497</v>
      </c>
      <c r="AK98" s="138">
        <v>52.774902214118399</v>
      </c>
      <c r="AL98" s="138">
        <v>69.765261274796401</v>
      </c>
      <c r="AM98" s="138">
        <v>85.433574098690798</v>
      </c>
      <c r="AN98" s="138">
        <v>99.953080210533201</v>
      </c>
      <c r="AO98" s="138">
        <v>115.121645096957</v>
      </c>
      <c r="AP98" s="138">
        <v>131.373294958467</v>
      </c>
      <c r="AQ98" s="137"/>
      <c r="AR98" s="137"/>
      <c r="AS98" s="137"/>
      <c r="AT98" s="137"/>
      <c r="AU98" s="3"/>
      <c r="AV98" s="3"/>
      <c r="AW98" s="3"/>
      <c r="AX98" s="3"/>
    </row>
    <row r="99" spans="2:50" x14ac:dyDescent="0.25">
      <c r="B99" s="7" t="s">
        <v>67</v>
      </c>
      <c r="C99" s="7"/>
      <c r="D99" s="48">
        <v>67081</v>
      </c>
      <c r="E99" s="136">
        <f>_xlfn.XLOOKUP($D99,'Maximum Demand Forecast'!$D$68:$D$494,'Maximum Demand Forecast'!E$68:E$494,"NA")</f>
        <v>96.3604403564607</v>
      </c>
      <c r="F99" s="136">
        <f>_xlfn.XLOOKUP($D99,'Maximum Demand Forecast'!$D$68:$D$494,'Maximum Demand Forecast'!F$68:F$494,"NA")</f>
        <v>71.517499999999998</v>
      </c>
      <c r="G99" s="136">
        <f>_xlfn.XLOOKUP($D99,'Maximum Demand Forecast'!$D$68:$D$494,'Maximum Demand Forecast'!G$68:G$494,"NA")</f>
        <v>73.542035840076579</v>
      </c>
      <c r="H99" s="136">
        <f>_xlfn.XLOOKUP($D99,'Maximum Demand Forecast'!$D$68:$D$494,'Maximum Demand Forecast'!H$68:H$494,"NA")</f>
        <v>73.315996538691508</v>
      </c>
      <c r="I99" s="136">
        <f>_xlfn.XLOOKUP($D99,'Maximum Demand Forecast'!$D$68:$D$494,'Maximum Demand Forecast'!I$68:I$494,"NA")</f>
        <v>72.081064934064031</v>
      </c>
      <c r="J99" s="136">
        <f>_xlfn.XLOOKUP($D99,'Maximum Demand Forecast'!$D$68:$D$494,'Maximum Demand Forecast'!J$68:J$494,"NA")</f>
        <v>71.204902983728815</v>
      </c>
      <c r="K99" s="136">
        <f>_xlfn.XLOOKUP($D99,'Maximum Demand Forecast'!$D$68:$D$494,'Maximum Demand Forecast'!K$68:K$494,"NA")</f>
        <v>71.252501499549467</v>
      </c>
      <c r="L99" s="136">
        <f>_xlfn.XLOOKUP($D99,'Maximum Demand Forecast'!$D$68:$D$494,'Maximum Demand Forecast'!L$68:L$494,"NA")</f>
        <v>71.114655126630311</v>
      </c>
      <c r="M99" s="136">
        <f>_xlfn.XLOOKUP($D99,'Maximum Demand Forecast'!$D$68:$D$494,'Maximum Demand Forecast'!M$68:M$494,"NA")</f>
        <v>72.734229317780489</v>
      </c>
      <c r="N99" s="136">
        <f>_xlfn.XLOOKUP($D99,'Maximum Demand Forecast'!$D$68:$D$494,'Maximum Demand Forecast'!N$68:N$494,"NA")</f>
        <v>77.116469042273025</v>
      </c>
      <c r="O99" s="136">
        <f>_xlfn.XLOOKUP($D99,'Maximum Demand Forecast'!$D$68:$D$494,'Maximum Demand Forecast'!O$68:O$494,"NA")</f>
        <v>81.0022886260505</v>
      </c>
      <c r="P99" s="136">
        <f>_xlfn.XLOOKUP($D99,'Maximum Demand Forecast'!$D$68:$D$494,'Maximum Demand Forecast'!P$68:P$494,"NA")</f>
        <v>83.09647141021432</v>
      </c>
      <c r="Q99" s="137"/>
      <c r="R99" s="136">
        <f>_xlfn.XLOOKUP($D99,'Maximum Demand Forecast'!$T$68:$T$494,'Maximum Demand Forecast'!U$68:U$494,"NA")</f>
        <v>132.34973051592499</v>
      </c>
      <c r="S99" s="136">
        <f>_xlfn.XLOOKUP($D99,'Maximum Demand Forecast'!$T$68:$T$494,'Maximum Demand Forecast'!V$68:V$494,"NA")</f>
        <v>136.994475263743</v>
      </c>
      <c r="T99" s="136">
        <f>_xlfn.XLOOKUP($D99,'Maximum Demand Forecast'!$T$68:$T$494,'Maximum Demand Forecast'!W$68:W$494,"NA")</f>
        <v>132.26887443207067</v>
      </c>
      <c r="U99" s="136">
        <f>_xlfn.XLOOKUP($D99,'Maximum Demand Forecast'!$T$68:$T$494,'Maximum Demand Forecast'!X$68:X$494,"NA")</f>
        <v>133.32924827066392</v>
      </c>
      <c r="V99" s="136">
        <f>_xlfn.XLOOKUP($D99,'Maximum Demand Forecast'!$T$68:$T$494,'Maximum Demand Forecast'!Y$68:Y$494,"NA")</f>
        <v>131.15617017763145</v>
      </c>
      <c r="W99" s="136">
        <f>_xlfn.XLOOKUP($D99,'Maximum Demand Forecast'!$T$68:$T$494,'Maximum Demand Forecast'!Z$68:Z$494,"NA")</f>
        <v>131.07290041077917</v>
      </c>
      <c r="X99" s="136">
        <f>_xlfn.XLOOKUP($D99,'Maximum Demand Forecast'!$T$68:$T$494,'Maximum Demand Forecast'!AA$68:AA$494,"NA")</f>
        <v>131.26622677862903</v>
      </c>
      <c r="Y99" s="136">
        <f>_xlfn.XLOOKUP($D99,'Maximum Demand Forecast'!$T$68:$T$494,'Maximum Demand Forecast'!AB$68:AB$494,"NA")</f>
        <v>131.85292806929726</v>
      </c>
      <c r="Z99" s="136">
        <f>_xlfn.XLOOKUP($D99,'Maximum Demand Forecast'!$T$68:$T$494,'Maximum Demand Forecast'!AC$68:AC$494,"NA")</f>
        <v>133.59937709535373</v>
      </c>
      <c r="AA99" s="136">
        <f>_xlfn.XLOOKUP($D99,'Maximum Demand Forecast'!$T$68:$T$494,'Maximum Demand Forecast'!AD$68:AD$494,"NA")</f>
        <v>139.11555610121923</v>
      </c>
      <c r="AB99" s="136">
        <f>_xlfn.XLOOKUP($D99,'Maximum Demand Forecast'!$T$68:$T$494,'Maximum Demand Forecast'!AE$68:AE$494,"NA")</f>
        <v>143.62014292324292</v>
      </c>
      <c r="AC99" s="136">
        <f>_xlfn.XLOOKUP($D99,'Maximum Demand Forecast'!$T$68:$T$494,'Maximum Demand Forecast'!AF$68:AF$494,"NA")</f>
        <v>146.61600239362519</v>
      </c>
      <c r="AD99" s="137"/>
      <c r="AE99" s="138">
        <v>402.81196739181598</v>
      </c>
      <c r="AF99" s="138">
        <v>477.31227158675603</v>
      </c>
      <c r="AG99" s="138">
        <v>570.82513833005703</v>
      </c>
      <c r="AH99" s="138">
        <v>617.16030089023002</v>
      </c>
      <c r="AI99" s="138">
        <v>666.34653583542001</v>
      </c>
      <c r="AJ99" s="138">
        <v>785.73070126458197</v>
      </c>
      <c r="AK99" s="138">
        <v>906.61363460777</v>
      </c>
      <c r="AL99" s="138">
        <v>1016.07123186238</v>
      </c>
      <c r="AM99" s="138">
        <v>1111.0079322870199</v>
      </c>
      <c r="AN99" s="138">
        <v>1191.9092427042799</v>
      </c>
      <c r="AO99" s="138">
        <v>1267.8341628662899</v>
      </c>
      <c r="AP99" s="138">
        <v>1339.7244449305899</v>
      </c>
      <c r="AQ99" s="137"/>
      <c r="AR99" s="137"/>
      <c r="AS99" s="137"/>
      <c r="AT99" s="137"/>
      <c r="AU99" s="3"/>
      <c r="AV99" s="3"/>
      <c r="AW99" s="3"/>
      <c r="AX99" s="3"/>
    </row>
    <row r="100" spans="2:50" x14ac:dyDescent="0.25">
      <c r="B100" s="7" t="s">
        <v>67</v>
      </c>
      <c r="C100" s="7"/>
      <c r="D100" s="48">
        <v>67082</v>
      </c>
      <c r="E100" s="136">
        <f>_xlfn.XLOOKUP($D100,'Maximum Demand Forecast'!$D$68:$D$494,'Maximum Demand Forecast'!E$68:E$494,"NA")</f>
        <v>131</v>
      </c>
      <c r="F100" s="136">
        <f>_xlfn.XLOOKUP($D100,'Maximum Demand Forecast'!$D$68:$D$494,'Maximum Demand Forecast'!F$68:F$494,"NA")</f>
        <v>119.754208392482</v>
      </c>
      <c r="G100" s="136">
        <f>_xlfn.XLOOKUP($D100,'Maximum Demand Forecast'!$D$68:$D$494,'Maximum Demand Forecast'!G$68:G$494,"NA")</f>
        <v>123.14424141783356</v>
      </c>
      <c r="H100" s="136">
        <f>_xlfn.XLOOKUP($D100,'Maximum Demand Forecast'!$D$68:$D$494,'Maximum Demand Forecast'!H$68:H$494,"NA")</f>
        <v>122.76574444012938</v>
      </c>
      <c r="I100" s="136">
        <f>_xlfn.XLOOKUP($D100,'Maximum Demand Forecast'!$D$68:$D$494,'Maximum Demand Forecast'!I$68:I$494,"NA")</f>
        <v>120.69788333297348</v>
      </c>
      <c r="J100" s="136">
        <f>_xlfn.XLOOKUP($D100,'Maximum Demand Forecast'!$D$68:$D$494,'Maximum Demand Forecast'!J$68:J$494,"NA")</f>
        <v>119.23077275463942</v>
      </c>
      <c r="K100" s="136">
        <f>_xlfn.XLOOKUP($D100,'Maximum Demand Forecast'!$D$68:$D$494,'Maximum Demand Forecast'!K$68:K$494,"NA")</f>
        <v>119.31047524120227</v>
      </c>
      <c r="L100" s="136">
        <f>_xlfn.XLOOKUP($D100,'Maximum Demand Forecast'!$D$68:$D$494,'Maximum Demand Forecast'!L$68:L$494,"NA")</f>
        <v>119.07965504658266</v>
      </c>
      <c r="M100" s="136">
        <f>_xlfn.XLOOKUP($D100,'Maximum Demand Forecast'!$D$68:$D$494,'Maximum Demand Forecast'!M$68:M$494,"NA")</f>
        <v>121.79159023998403</v>
      </c>
      <c r="N100" s="136">
        <f>_xlfn.XLOOKUP($D100,'Maximum Demand Forecast'!$D$68:$D$494,'Maximum Demand Forecast'!N$68:N$494,"NA")</f>
        <v>129.12953758423814</v>
      </c>
      <c r="O100" s="136">
        <f>_xlfn.XLOOKUP($D100,'Maximum Demand Forecast'!$D$68:$D$494,'Maximum Demand Forecast'!O$68:O$494,"NA")</f>
        <v>135.6362422119345</v>
      </c>
      <c r="P100" s="136">
        <f>_xlfn.XLOOKUP($D100,'Maximum Demand Forecast'!$D$68:$D$494,'Maximum Demand Forecast'!P$68:P$494,"NA")</f>
        <v>139.14289724806835</v>
      </c>
      <c r="Q100" s="137"/>
      <c r="R100" s="136">
        <f>_xlfn.XLOOKUP($D100,'Maximum Demand Forecast'!$T$68:$T$494,'Maximum Demand Forecast'!U$68:U$494,"NA")</f>
        <v>131.357885542811</v>
      </c>
      <c r="S100" s="136">
        <f>_xlfn.XLOOKUP($D100,'Maximum Demand Forecast'!$T$68:$T$494,'Maximum Demand Forecast'!V$68:V$494,"NA")</f>
        <v>144.02177253339599</v>
      </c>
      <c r="T100" s="136">
        <f>_xlfn.XLOOKUP($D100,'Maximum Demand Forecast'!$T$68:$T$494,'Maximum Demand Forecast'!W$68:W$494,"NA")</f>
        <v>139.05376629261536</v>
      </c>
      <c r="U100" s="136">
        <f>_xlfn.XLOOKUP($D100,'Maximum Demand Forecast'!$T$68:$T$494,'Maximum Demand Forecast'!X$68:X$494,"NA")</f>
        <v>140.16853328951967</v>
      </c>
      <c r="V100" s="136">
        <f>_xlfn.XLOOKUP($D100,'Maximum Demand Forecast'!$T$68:$T$494,'Maximum Demand Forecast'!Y$68:Y$494,"NA")</f>
        <v>137.88398452790358</v>
      </c>
      <c r="W100" s="136">
        <f>_xlfn.XLOOKUP($D100,'Maximum Demand Forecast'!$T$68:$T$494,'Maximum Demand Forecast'!Z$68:Z$494,"NA")</f>
        <v>137.7964433376664</v>
      </c>
      <c r="X100" s="136">
        <f>_xlfn.XLOOKUP($D100,'Maximum Demand Forecast'!$T$68:$T$494,'Maximum Demand Forecast'!AA$68:AA$494,"NA")</f>
        <v>137.99968661533563</v>
      </c>
      <c r="Y100" s="136">
        <f>_xlfn.XLOOKUP($D100,'Maximum Demand Forecast'!$T$68:$T$494,'Maximum Demand Forecast'!AB$68:AB$494,"NA")</f>
        <v>138.61648345817909</v>
      </c>
      <c r="Z100" s="136">
        <f>_xlfn.XLOOKUP($D100,'Maximum Demand Forecast'!$T$68:$T$494,'Maximum Demand Forecast'!AC$68:AC$494,"NA")</f>
        <v>140.45251869892607</v>
      </c>
      <c r="AA100" s="136">
        <f>_xlfn.XLOOKUP($D100,'Maximum Demand Forecast'!$T$68:$T$494,'Maximum Demand Forecast'!AD$68:AD$494,"NA")</f>
        <v>146.25165677735421</v>
      </c>
      <c r="AB100" s="136">
        <f>_xlfn.XLOOKUP($D100,'Maximum Demand Forecast'!$T$68:$T$494,'Maximum Demand Forecast'!AE$68:AE$494,"NA")</f>
        <v>150.98731182759937</v>
      </c>
      <c r="AC100" s="136">
        <f>_xlfn.XLOOKUP($D100,'Maximum Demand Forecast'!$T$68:$T$494,'Maximum Demand Forecast'!AF$68:AF$494,"NA")</f>
        <v>154.13684753226738</v>
      </c>
      <c r="AD100" s="137"/>
      <c r="AE100" s="138">
        <v>628.11410873049999</v>
      </c>
      <c r="AF100" s="138">
        <v>687.48823540620401</v>
      </c>
      <c r="AG100" s="138">
        <v>749.64422954581698</v>
      </c>
      <c r="AH100" s="138">
        <v>830.33524153313897</v>
      </c>
      <c r="AI100" s="138">
        <v>933.33622986219996</v>
      </c>
      <c r="AJ100" s="138">
        <v>1182.33137343201</v>
      </c>
      <c r="AK100" s="138">
        <v>1435.8508779679501</v>
      </c>
      <c r="AL100" s="138">
        <v>1668.81004587081</v>
      </c>
      <c r="AM100" s="138">
        <v>1875.3965452725899</v>
      </c>
      <c r="AN100" s="138">
        <v>2056.0079799039599</v>
      </c>
      <c r="AO100" s="138">
        <v>2229.3390235368502</v>
      </c>
      <c r="AP100" s="138">
        <v>2392.45016815503</v>
      </c>
      <c r="AQ100" s="137"/>
      <c r="AR100" s="137"/>
      <c r="AS100" s="137"/>
      <c r="AT100" s="137"/>
      <c r="AU100" s="3"/>
      <c r="AV100" s="3"/>
      <c r="AW100" s="3"/>
      <c r="AX100" s="3"/>
    </row>
    <row r="101" spans="2:50" x14ac:dyDescent="0.25">
      <c r="B101" s="7" t="s">
        <v>67</v>
      </c>
      <c r="C101" s="7"/>
      <c r="D101" s="48">
        <v>67083</v>
      </c>
      <c r="E101" s="136">
        <f>_xlfn.XLOOKUP($D101,'Maximum Demand Forecast'!$D$68:$D$494,'Maximum Demand Forecast'!E$68:E$494,"NA")</f>
        <v>138.37147587088</v>
      </c>
      <c r="F101" s="136">
        <f>_xlfn.XLOOKUP($D101,'Maximum Demand Forecast'!$D$68:$D$494,'Maximum Demand Forecast'!F$68:F$494,"NA")</f>
        <v>112.92472618462401</v>
      </c>
      <c r="G101" s="136">
        <f>_xlfn.XLOOKUP($D101,'Maximum Demand Forecast'!$D$68:$D$494,'Maximum Demand Forecast'!G$68:G$494,"NA")</f>
        <v>116.12142846576647</v>
      </c>
      <c r="H101" s="136">
        <f>_xlfn.XLOOKUP($D101,'Maximum Demand Forecast'!$D$68:$D$494,'Maximum Demand Forecast'!H$68:H$494,"NA")</f>
        <v>115.76451685370127</v>
      </c>
      <c r="I101" s="136">
        <f>_xlfn.XLOOKUP($D101,'Maximum Demand Forecast'!$D$68:$D$494,'Maximum Demand Forecast'!I$68:I$494,"NA")</f>
        <v>113.81458413360762</v>
      </c>
      <c r="J101" s="136">
        <f>_xlfn.XLOOKUP($D101,'Maximum Demand Forecast'!$D$68:$D$494,'Maximum Demand Forecast'!J$68:J$494,"NA")</f>
        <v>112.43114164281882</v>
      </c>
      <c r="K101" s="136">
        <f>_xlfn.XLOOKUP($D101,'Maximum Demand Forecast'!$D$68:$D$494,'Maximum Demand Forecast'!K$68:K$494,"NA")</f>
        <v>112.50629876332556</v>
      </c>
      <c r="L101" s="136">
        <f>_xlfn.XLOOKUP($D101,'Maximum Demand Forecast'!$D$68:$D$494,'Maximum Demand Forecast'!L$68:L$494,"NA")</f>
        <v>112.28864205108815</v>
      </c>
      <c r="M101" s="136">
        <f>_xlfn.XLOOKUP($D101,'Maximum Demand Forecast'!$D$68:$D$494,'Maximum Demand Forecast'!M$68:M$494,"NA")</f>
        <v>114.8459178517148</v>
      </c>
      <c r="N101" s="136">
        <f>_xlfn.XLOOKUP($D101,'Maximum Demand Forecast'!$D$68:$D$494,'Maximum Demand Forecast'!N$68:N$494,"NA")</f>
        <v>121.76538820461727</v>
      </c>
      <c r="O101" s="136">
        <f>_xlfn.XLOOKUP($D101,'Maximum Demand Forecast'!$D$68:$D$494,'Maximum Demand Forecast'!O$68:O$494,"NA")</f>
        <v>127.90102091690336</v>
      </c>
      <c r="P101" s="136">
        <f>_xlfn.XLOOKUP($D101,'Maximum Demand Forecast'!$D$68:$D$494,'Maximum Demand Forecast'!P$68:P$494,"NA")</f>
        <v>131.20769435322669</v>
      </c>
      <c r="Q101" s="137"/>
      <c r="R101" s="136">
        <f>_xlfn.XLOOKUP($D101,'Maximum Demand Forecast'!$T$68:$T$494,'Maximum Demand Forecast'!U$68:U$494,"NA")</f>
        <v>141.08065552487099</v>
      </c>
      <c r="S101" s="136">
        <f>_xlfn.XLOOKUP($D101,'Maximum Demand Forecast'!$T$68:$T$494,'Maximum Demand Forecast'!V$68:V$494,"NA")</f>
        <v>237.49123628488499</v>
      </c>
      <c r="T101" s="136">
        <f>_xlfn.XLOOKUP($D101,'Maximum Demand Forecast'!$T$68:$T$494,'Maximum Demand Forecast'!W$68:W$494,"NA")</f>
        <v>229.29901698887247</v>
      </c>
      <c r="U101" s="136">
        <f>_xlfn.XLOOKUP($D101,'Maximum Demand Forecast'!$T$68:$T$494,'Maximum Demand Forecast'!X$68:X$494,"NA")</f>
        <v>231.13726260692999</v>
      </c>
      <c r="V101" s="136">
        <f>_xlfn.XLOOKUP($D101,'Maximum Demand Forecast'!$T$68:$T$494,'Maximum Demand Forecast'!Y$68:Y$494,"NA")</f>
        <v>227.37005227334311</v>
      </c>
      <c r="W101" s="136">
        <f>_xlfn.XLOOKUP($D101,'Maximum Demand Forecast'!$T$68:$T$494,'Maximum Demand Forecast'!Z$68:Z$494,"NA")</f>
        <v>227.22569725583725</v>
      </c>
      <c r="X101" s="136">
        <f>_xlfn.XLOOKUP($D101,'Maximum Demand Forecast'!$T$68:$T$494,'Maximum Demand Forecast'!AA$68:AA$494,"NA")</f>
        <v>227.56084447997705</v>
      </c>
      <c r="Y101" s="136">
        <f>_xlfn.XLOOKUP($D101,'Maximum Demand Forecast'!$T$68:$T$494,'Maximum Demand Forecast'!AB$68:AB$494,"NA")</f>
        <v>228.57793961890502</v>
      </c>
      <c r="Z101" s="136">
        <f>_xlfn.XLOOKUP($D101,'Maximum Demand Forecast'!$T$68:$T$494,'Maximum Demand Forecast'!AC$68:AC$494,"NA")</f>
        <v>231.60555323257935</v>
      </c>
      <c r="AA101" s="136">
        <f>_xlfn.XLOOKUP($D101,'Maximum Demand Forecast'!$T$68:$T$494,'Maximum Demand Forecast'!AD$68:AD$494,"NA")</f>
        <v>241.16830508187559</v>
      </c>
      <c r="AB101" s="136">
        <f>_xlfn.XLOOKUP($D101,'Maximum Demand Forecast'!$T$68:$T$494,'Maximum Demand Forecast'!AE$68:AE$494,"NA")</f>
        <v>248.97737834016152</v>
      </c>
      <c r="AC101" s="136">
        <f>_xlfn.XLOOKUP($D101,'Maximum Demand Forecast'!$T$68:$T$494,'Maximum Demand Forecast'!AF$68:AF$494,"NA")</f>
        <v>254.17094813914136</v>
      </c>
      <c r="AD101" s="137"/>
      <c r="AE101" s="138">
        <v>79.285328440000001</v>
      </c>
      <c r="AF101" s="138">
        <v>83.151435705999901</v>
      </c>
      <c r="AG101" s="138">
        <v>91.747080860739899</v>
      </c>
      <c r="AH101" s="138">
        <v>107.39292386325</v>
      </c>
      <c r="AI101" s="138">
        <v>133.057906326449</v>
      </c>
      <c r="AJ101" s="138">
        <v>197.77093128918801</v>
      </c>
      <c r="AK101" s="138">
        <v>267.16858623196202</v>
      </c>
      <c r="AL101" s="138">
        <v>335.05058810629299</v>
      </c>
      <c r="AM101" s="138">
        <v>399.70551683867802</v>
      </c>
      <c r="AN101" s="138">
        <v>460.73144695419899</v>
      </c>
      <c r="AO101" s="138">
        <v>523.97151610353205</v>
      </c>
      <c r="AP101" s="138">
        <v>588.94416690131095</v>
      </c>
      <c r="AQ101" s="137"/>
      <c r="AR101" s="137"/>
      <c r="AS101" s="137"/>
      <c r="AT101" s="137"/>
      <c r="AU101" s="3"/>
      <c r="AV101" s="3"/>
      <c r="AW101" s="3"/>
      <c r="AX101" s="3"/>
    </row>
    <row r="102" spans="2:50" x14ac:dyDescent="0.25">
      <c r="B102" s="7" t="s">
        <v>67</v>
      </c>
      <c r="C102" s="7"/>
      <c r="D102" s="48">
        <v>67084</v>
      </c>
      <c r="E102" s="136">
        <f>_xlfn.XLOOKUP($D102,'Maximum Demand Forecast'!$D$68:$D$494,'Maximum Demand Forecast'!E$68:E$494,"NA")</f>
        <v>172.02870024034701</v>
      </c>
      <c r="F102" s="136">
        <f>_xlfn.XLOOKUP($D102,'Maximum Demand Forecast'!$D$68:$D$494,'Maximum Demand Forecast'!F$68:F$494,"NA")</f>
        <v>172.27694439999999</v>
      </c>
      <c r="G102" s="136">
        <f>_xlfn.XLOOKUP($D102,'Maximum Demand Forecast'!$D$68:$D$494,'Maximum Demand Forecast'!G$68:G$494,"NA")</f>
        <v>177.15380458606188</v>
      </c>
      <c r="H102" s="136">
        <f>_xlfn.XLOOKUP($D102,'Maximum Demand Forecast'!$D$68:$D$494,'Maximum Demand Forecast'!H$68:H$494,"NA")</f>
        <v>176.609303447782</v>
      </c>
      <c r="I102" s="136">
        <f>_xlfn.XLOOKUP($D102,'Maximum Demand Forecast'!$D$68:$D$494,'Maximum Demand Forecast'!I$68:I$494,"NA")</f>
        <v>173.63450366607526</v>
      </c>
      <c r="J102" s="136">
        <f>_xlfn.XLOOKUP($D102,'Maximum Demand Forecast'!$D$68:$D$494,'Maximum Demand Forecast'!J$68:J$494,"NA")</f>
        <v>171.52393627203472</v>
      </c>
      <c r="K102" s="136">
        <f>_xlfn.XLOOKUP($D102,'Maximum Demand Forecast'!$D$68:$D$494,'Maximum Demand Forecast'!K$68:K$494,"NA")</f>
        <v>171.63859529763764</v>
      </c>
      <c r="L102" s="136">
        <f>_xlfn.XLOOKUP($D102,'Maximum Demand Forecast'!$D$68:$D$494,'Maximum Demand Forecast'!L$68:L$494,"NA")</f>
        <v>171.30654017933603</v>
      </c>
      <c r="M102" s="136">
        <f>_xlfn.XLOOKUP($D102,'Maximum Demand Forecast'!$D$68:$D$494,'Maximum Demand Forecast'!M$68:M$494,"NA")</f>
        <v>175.20789709030822</v>
      </c>
      <c r="N102" s="136">
        <f>_xlfn.XLOOKUP($D102,'Maximum Demand Forecast'!$D$68:$D$494,'Maximum Demand Forecast'!N$68:N$494,"NA")</f>
        <v>185.76417869080981</v>
      </c>
      <c r="O102" s="136">
        <f>_xlfn.XLOOKUP($D102,'Maximum Demand Forecast'!$D$68:$D$494,'Maximum Demand Forecast'!O$68:O$494,"NA")</f>
        <v>195.12464465204815</v>
      </c>
      <c r="P102" s="136">
        <f>_xlfn.XLOOKUP($D102,'Maximum Demand Forecast'!$D$68:$D$494,'Maximum Demand Forecast'!P$68:P$494,"NA")</f>
        <v>200.16927584120924</v>
      </c>
      <c r="Q102" s="137"/>
      <c r="R102" s="136">
        <f>_xlfn.XLOOKUP($D102,'Maximum Demand Forecast'!$T$68:$T$494,'Maximum Demand Forecast'!U$68:U$494,"NA")</f>
        <v>172.71524596654001</v>
      </c>
      <c r="S102" s="136">
        <f>_xlfn.XLOOKUP($D102,'Maximum Demand Forecast'!$T$68:$T$494,'Maximum Demand Forecast'!V$68:V$494,"NA")</f>
        <v>138.55767719815501</v>
      </c>
      <c r="T102" s="136">
        <f>_xlfn.XLOOKUP($D102,'Maximum Demand Forecast'!$T$68:$T$494,'Maximum Demand Forecast'!W$68:W$494,"NA")</f>
        <v>133.77815398496247</v>
      </c>
      <c r="U102" s="136">
        <f>_xlfn.XLOOKUP($D102,'Maximum Demand Forecast'!$T$68:$T$494,'Maximum Demand Forecast'!X$68:X$494,"NA")</f>
        <v>134.85062742416005</v>
      </c>
      <c r="V102" s="136">
        <f>_xlfn.XLOOKUP($D102,'Maximum Demand Forecast'!$T$68:$T$494,'Maximum Demand Forecast'!Y$68:Y$494,"NA")</f>
        <v>132.65275300359599</v>
      </c>
      <c r="W102" s="136">
        <f>_xlfn.XLOOKUP($D102,'Maximum Demand Forecast'!$T$68:$T$494,'Maximum Demand Forecast'!Z$68:Z$494,"NA")</f>
        <v>132.56853307097703</v>
      </c>
      <c r="X102" s="136">
        <f>_xlfn.XLOOKUP($D102,'Maximum Demand Forecast'!$T$68:$T$494,'Maximum Demand Forecast'!AA$68:AA$494,"NA")</f>
        <v>132.7640654267079</v>
      </c>
      <c r="Y102" s="136">
        <f>_xlfn.XLOOKUP($D102,'Maximum Demand Forecast'!$T$68:$T$494,'Maximum Demand Forecast'!AB$68:AB$494,"NA")</f>
        <v>133.35746138583434</v>
      </c>
      <c r="Z102" s="136">
        <f>_xlfn.XLOOKUP($D102,'Maximum Demand Forecast'!$T$68:$T$494,'Maximum Demand Forecast'!AC$68:AC$494,"NA")</f>
        <v>135.12383860600684</v>
      </c>
      <c r="AA102" s="136">
        <f>_xlfn.XLOOKUP($D102,'Maximum Demand Forecast'!$T$68:$T$494,'Maximum Demand Forecast'!AD$68:AD$494,"NA")</f>
        <v>140.70296103842972</v>
      </c>
      <c r="AB102" s="136">
        <f>_xlfn.XLOOKUP($D102,'Maximum Demand Forecast'!$T$68:$T$494,'Maximum Demand Forecast'!AE$68:AE$494,"NA")</f>
        <v>145.25894831890517</v>
      </c>
      <c r="AC102" s="136">
        <f>_xlfn.XLOOKUP($D102,'Maximum Demand Forecast'!$T$68:$T$494,'Maximum Demand Forecast'!AF$68:AF$494,"NA")</f>
        <v>148.28899262272918</v>
      </c>
      <c r="AD102" s="137"/>
      <c r="AE102" s="138">
        <v>76.253294999999994</v>
      </c>
      <c r="AF102" s="138">
        <v>76.423394999999999</v>
      </c>
      <c r="AG102" s="138">
        <v>83.183610000000002</v>
      </c>
      <c r="AH102" s="138">
        <v>97.298232127076602</v>
      </c>
      <c r="AI102" s="138">
        <v>120.042191975854</v>
      </c>
      <c r="AJ102" s="138">
        <v>176.457167304845</v>
      </c>
      <c r="AK102" s="138">
        <v>236.29798650844299</v>
      </c>
      <c r="AL102" s="138">
        <v>294.82282262170702</v>
      </c>
      <c r="AM102" s="138">
        <v>351.45489068082702</v>
      </c>
      <c r="AN102" s="138">
        <v>406.78966772572602</v>
      </c>
      <c r="AO102" s="138">
        <v>467.18711750597902</v>
      </c>
      <c r="AP102" s="138">
        <v>531.66302283358596</v>
      </c>
      <c r="AQ102" s="137"/>
      <c r="AR102" s="137"/>
      <c r="AS102" s="137"/>
      <c r="AT102" s="137"/>
      <c r="AU102" s="3"/>
      <c r="AV102" s="3"/>
      <c r="AW102" s="3"/>
      <c r="AX102" s="3"/>
    </row>
    <row r="103" spans="2:50" x14ac:dyDescent="0.25">
      <c r="B103" s="7" t="s">
        <v>67</v>
      </c>
      <c r="C103" s="7"/>
      <c r="D103" s="48">
        <v>67085</v>
      </c>
      <c r="E103" s="136">
        <f>_xlfn.XLOOKUP($D103,'Maximum Demand Forecast'!$D$68:$D$494,'Maximum Demand Forecast'!E$68:E$494,"NA")</f>
        <v>70.202914194865997</v>
      </c>
      <c r="F103" s="136">
        <f>_xlfn.XLOOKUP($D103,'Maximum Demand Forecast'!$D$68:$D$494,'Maximum Demand Forecast'!F$68:F$494,"NA")</f>
        <v>65.201944440000005</v>
      </c>
      <c r="G103" s="136">
        <f>_xlfn.XLOOKUP($D103,'Maximum Demand Forecast'!$D$68:$D$494,'Maximum Demand Forecast'!G$68:G$494,"NA")</f>
        <v>67.0476979039978</v>
      </c>
      <c r="H103" s="136">
        <f>_xlfn.XLOOKUP($D103,'Maximum Demand Forecast'!$D$68:$D$494,'Maximum Demand Forecast'!H$68:H$494,"NA")</f>
        <v>66.84161964384937</v>
      </c>
      <c r="I103" s="136">
        <f>_xlfn.XLOOKUP($D103,'Maximum Demand Forecast'!$D$68:$D$494,'Maximum Demand Forecast'!I$68:I$494,"NA")</f>
        <v>65.715742175088266</v>
      </c>
      <c r="J103" s="136">
        <f>_xlfn.XLOOKUP($D103,'Maximum Demand Forecast'!$D$68:$D$494,'Maximum Demand Forecast'!J$68:J$494,"NA")</f>
        <v>64.916952189333756</v>
      </c>
      <c r="K103" s="136">
        <f>_xlfn.XLOOKUP($D103,'Maximum Demand Forecast'!$D$68:$D$494,'Maximum Demand Forecast'!K$68:K$494,"NA")</f>
        <v>64.960347383292785</v>
      </c>
      <c r="L103" s="136">
        <f>_xlfn.XLOOKUP($D103,'Maximum Demand Forecast'!$D$68:$D$494,'Maximum Demand Forecast'!L$68:L$494,"NA")</f>
        <v>64.834673925071641</v>
      </c>
      <c r="M103" s="136">
        <f>_xlfn.XLOOKUP($D103,'Maximum Demand Forecast'!$D$68:$D$494,'Maximum Demand Forecast'!M$68:M$494,"NA")</f>
        <v>66.311227026450069</v>
      </c>
      <c r="N103" s="136">
        <f>_xlfn.XLOOKUP($D103,'Maximum Demand Forecast'!$D$68:$D$494,'Maximum Demand Forecast'!N$68:N$494,"NA")</f>
        <v>70.306480650236182</v>
      </c>
      <c r="O103" s="136">
        <f>_xlfn.XLOOKUP($D103,'Maximum Demand Forecast'!$D$68:$D$494,'Maximum Demand Forecast'!O$68:O$494,"NA")</f>
        <v>73.849151920978628</v>
      </c>
      <c r="P103" s="136">
        <f>_xlfn.XLOOKUP($D103,'Maximum Demand Forecast'!$D$68:$D$494,'Maximum Demand Forecast'!P$68:P$494,"NA")</f>
        <v>75.758401958245784</v>
      </c>
      <c r="Q103" s="137"/>
      <c r="R103" s="136">
        <f>_xlfn.XLOOKUP($D103,'Maximum Demand Forecast'!$T$68:$T$494,'Maximum Demand Forecast'!U$68:U$494,"NA")</f>
        <v>115.312757439227</v>
      </c>
      <c r="S103" s="136">
        <f>_xlfn.XLOOKUP($D103,'Maximum Demand Forecast'!$T$68:$T$494,'Maximum Demand Forecast'!V$68:V$494,"NA")</f>
        <v>114.340232947833</v>
      </c>
      <c r="T103" s="136">
        <f>_xlfn.XLOOKUP($D103,'Maximum Demand Forecast'!$T$68:$T$494,'Maximum Demand Forecast'!W$68:W$494,"NA")</f>
        <v>110.39608630343987</v>
      </c>
      <c r="U103" s="136">
        <f>_xlfn.XLOOKUP($D103,'Maximum Demand Forecast'!$T$68:$T$494,'Maximum Demand Forecast'!X$68:X$494,"NA")</f>
        <v>111.2811102541001</v>
      </c>
      <c r="V103" s="136">
        <f>_xlfn.XLOOKUP($D103,'Maximum Demand Forecast'!$T$68:$T$494,'Maximum Demand Forecast'!Y$68:Y$494,"NA")</f>
        <v>109.46738561379757</v>
      </c>
      <c r="W103" s="136">
        <f>_xlfn.XLOOKUP($D103,'Maximum Demand Forecast'!$T$68:$T$494,'Maximum Demand Forecast'!Z$68:Z$494,"NA")</f>
        <v>109.39788584367128</v>
      </c>
      <c r="X103" s="136">
        <f>_xlfn.XLOOKUP($D103,'Maximum Demand Forecast'!$T$68:$T$494,'Maximum Demand Forecast'!AA$68:AA$494,"NA")</f>
        <v>109.55924258373219</v>
      </c>
      <c r="Y103" s="136">
        <f>_xlfn.XLOOKUP($D103,'Maximum Demand Forecast'!$T$68:$T$494,'Maximum Demand Forecast'!AB$68:AB$494,"NA")</f>
        <v>110.04892336915547</v>
      </c>
      <c r="Z103" s="136">
        <f>_xlfn.XLOOKUP($D103,'Maximum Demand Forecast'!$T$68:$T$494,'Maximum Demand Forecast'!AC$68:AC$494,"NA")</f>
        <v>111.50656892811958</v>
      </c>
      <c r="AA103" s="136">
        <f>_xlfn.XLOOKUP($D103,'Maximum Demand Forecast'!$T$68:$T$494,'Maximum Demand Forecast'!AD$68:AD$494,"NA")</f>
        <v>116.11055891602483</v>
      </c>
      <c r="AB103" s="136">
        <f>_xlfn.XLOOKUP($D103,'Maximum Demand Forecast'!$T$68:$T$494,'Maximum Demand Forecast'!AE$68:AE$494,"NA")</f>
        <v>119.87023977594519</v>
      </c>
      <c r="AC103" s="136">
        <f>_xlfn.XLOOKUP($D103,'Maximum Demand Forecast'!$T$68:$T$494,'Maximum Demand Forecast'!AF$68:AF$494,"NA")</f>
        <v>122.37068564475125</v>
      </c>
      <c r="AD103" s="137"/>
      <c r="AE103" s="138">
        <v>528.92540954949595</v>
      </c>
      <c r="AF103" s="138">
        <v>616.57621362246505</v>
      </c>
      <c r="AG103" s="138">
        <v>670.017106146625</v>
      </c>
      <c r="AH103" s="138">
        <v>706.288446205382</v>
      </c>
      <c r="AI103" s="138">
        <v>740.23933572564204</v>
      </c>
      <c r="AJ103" s="138">
        <v>819.17453659657701</v>
      </c>
      <c r="AK103" s="138">
        <v>896.01662335037099</v>
      </c>
      <c r="AL103" s="138">
        <v>963.11587293863795</v>
      </c>
      <c r="AM103" s="138">
        <v>1019.29400687165</v>
      </c>
      <c r="AN103" s="138">
        <v>1065.3816083553199</v>
      </c>
      <c r="AO103" s="138">
        <v>1106.68758316859</v>
      </c>
      <c r="AP103" s="138">
        <v>1143.4824160611499</v>
      </c>
      <c r="AQ103" s="137"/>
      <c r="AR103" s="137"/>
      <c r="AS103" s="137"/>
      <c r="AT103" s="137"/>
      <c r="AU103" s="3"/>
      <c r="AV103" s="3"/>
      <c r="AW103" s="3"/>
      <c r="AX103" s="3"/>
    </row>
    <row r="104" spans="2:50" x14ac:dyDescent="0.25">
      <c r="B104" s="7" t="s">
        <v>67</v>
      </c>
      <c r="C104" s="7"/>
      <c r="D104" s="48">
        <v>67086</v>
      </c>
      <c r="E104" s="136">
        <f>_xlfn.XLOOKUP($D104,'Maximum Demand Forecast'!$D$68:$D$494,'Maximum Demand Forecast'!E$68:E$494,"NA")</f>
        <v>96.491726095695896</v>
      </c>
      <c r="F104" s="136">
        <f>_xlfn.XLOOKUP($D104,'Maximum Demand Forecast'!$D$68:$D$494,'Maximum Demand Forecast'!F$68:F$494,"NA")</f>
        <v>91.282499999999999</v>
      </c>
      <c r="G104" s="136">
        <f>_xlfn.XLOOKUP($D104,'Maximum Demand Forecast'!$D$68:$D$494,'Maximum Demand Forecast'!G$68:G$494,"NA")</f>
        <v>93.86654855904905</v>
      </c>
      <c r="H104" s="136">
        <f>_xlfn.XLOOKUP($D104,'Maximum Demand Forecast'!$D$68:$D$494,'Maximum Demand Forecast'!H$68:H$494,"NA")</f>
        <v>93.578039697180529</v>
      </c>
      <c r="I104" s="136">
        <f>_xlfn.XLOOKUP($D104,'Maximum Demand Forecast'!$D$68:$D$494,'Maximum Demand Forecast'!I$68:I$494,"NA")</f>
        <v>92.001815078039641</v>
      </c>
      <c r="J104" s="136">
        <f>_xlfn.XLOOKUP($D104,'Maximum Demand Forecast'!$D$68:$D$494,'Maximum Demand Forecast'!J$68:J$494,"NA")</f>
        <v>90.883511820354826</v>
      </c>
      <c r="K104" s="136">
        <f>_xlfn.XLOOKUP($D104,'Maximum Demand Forecast'!$D$68:$D$494,'Maximum Demand Forecast'!K$68:K$494,"NA")</f>
        <v>90.944264944001461</v>
      </c>
      <c r="L104" s="136">
        <f>_xlfn.XLOOKUP($D104,'Maximum Demand Forecast'!$D$68:$D$494,'Maximum Demand Forecast'!L$68:L$494,"NA")</f>
        <v>90.768322530801996</v>
      </c>
      <c r="M104" s="136">
        <f>_xlfn.XLOOKUP($D104,'Maximum Demand Forecast'!$D$68:$D$494,'Maximum Demand Forecast'!M$68:M$494,"NA")</f>
        <v>92.835491840462794</v>
      </c>
      <c r="N104" s="136">
        <f>_xlfn.XLOOKUP($D104,'Maximum Demand Forecast'!$D$68:$D$494,'Maximum Demand Forecast'!N$68:N$494,"NA")</f>
        <v>98.428833297462688</v>
      </c>
      <c r="O104" s="136">
        <f>_xlfn.XLOOKUP($D104,'Maximum Demand Forecast'!$D$68:$D$494,'Maximum Demand Forecast'!O$68:O$494,"NA")</f>
        <v>103.38856100265606</v>
      </c>
      <c r="P104" s="136">
        <f>_xlfn.XLOOKUP($D104,'Maximum Demand Forecast'!$D$68:$D$494,'Maximum Demand Forecast'!P$68:P$494,"NA")</f>
        <v>106.06150454787834</v>
      </c>
      <c r="Q104" s="137"/>
      <c r="R104" s="136">
        <f>_xlfn.XLOOKUP($D104,'Maximum Demand Forecast'!$T$68:$T$494,'Maximum Demand Forecast'!U$68:U$494,"NA")</f>
        <v>175.76953602330701</v>
      </c>
      <c r="S104" s="136">
        <f>_xlfn.XLOOKUP($D104,'Maximum Demand Forecast'!$T$68:$T$494,'Maximum Demand Forecast'!V$68:V$494,"NA")</f>
        <v>182.460053656117</v>
      </c>
      <c r="T104" s="136">
        <f>_xlfn.XLOOKUP($D104,'Maximum Demand Forecast'!$T$68:$T$494,'Maximum Demand Forecast'!W$68:W$494,"NA")</f>
        <v>176.16612552766986</v>
      </c>
      <c r="U104" s="136">
        <f>_xlfn.XLOOKUP($D104,'Maximum Demand Forecast'!$T$68:$T$494,'Maximum Demand Forecast'!X$68:X$494,"NA")</f>
        <v>177.57841508980579</v>
      </c>
      <c r="V104" s="136">
        <f>_xlfn.XLOOKUP($D104,'Maximum Demand Forecast'!$T$68:$T$494,'Maximum Demand Forecast'!Y$68:Y$494,"NA")</f>
        <v>174.6841381878337</v>
      </c>
      <c r="W104" s="136">
        <f>_xlfn.XLOOKUP($D104,'Maximum Demand Forecast'!$T$68:$T$494,'Maximum Demand Forecast'!Z$68:Z$494,"NA")</f>
        <v>174.57323294075312</v>
      </c>
      <c r="X104" s="136">
        <f>_xlfn.XLOOKUP($D104,'Maximum Demand Forecast'!$T$68:$T$494,'Maximum Demand Forecast'!AA$68:AA$494,"NA")</f>
        <v>174.83072025462556</v>
      </c>
      <c r="Y104" s="136">
        <f>_xlfn.XLOOKUP($D104,'Maximum Demand Forecast'!$T$68:$T$494,'Maximum Demand Forecast'!AB$68:AB$494,"NA")</f>
        <v>175.61213533555747</v>
      </c>
      <c r="Z104" s="136">
        <f>_xlfn.XLOOKUP($D104,'Maximum Demand Forecast'!$T$68:$T$494,'Maximum Demand Forecast'!AC$68:AC$494,"NA")</f>
        <v>177.93819397688921</v>
      </c>
      <c r="AA104" s="136">
        <f>_xlfn.XLOOKUP($D104,'Maximum Demand Forecast'!$T$68:$T$494,'Maximum Demand Forecast'!AD$68:AD$494,"NA")</f>
        <v>185.28507650955538</v>
      </c>
      <c r="AB104" s="136">
        <f>_xlfn.XLOOKUP($D104,'Maximum Demand Forecast'!$T$68:$T$494,'Maximum Demand Forecast'!AE$68:AE$494,"NA")</f>
        <v>191.28464073769479</v>
      </c>
      <c r="AC104" s="136">
        <f>_xlfn.XLOOKUP($D104,'Maximum Demand Forecast'!$T$68:$T$494,'Maximum Demand Forecast'!AF$68:AF$494,"NA")</f>
        <v>195.27476281130228</v>
      </c>
      <c r="AD104" s="137"/>
      <c r="AE104" s="138">
        <v>1122.61542246724</v>
      </c>
      <c r="AF104" s="138">
        <v>1310.5929705113999</v>
      </c>
      <c r="AG104" s="138">
        <v>1508.4780181026299</v>
      </c>
      <c r="AH104" s="138">
        <v>1613.7954645239799</v>
      </c>
      <c r="AI104" s="138">
        <v>1723.7863382144001</v>
      </c>
      <c r="AJ104" s="138">
        <v>1990.58112093165</v>
      </c>
      <c r="AK104" s="138">
        <v>2261.5445471457001</v>
      </c>
      <c r="AL104" s="138">
        <v>2508.3397743473301</v>
      </c>
      <c r="AM104" s="138">
        <v>2723.7710688726502</v>
      </c>
      <c r="AN104" s="138">
        <v>2907.8996891596598</v>
      </c>
      <c r="AO104" s="138">
        <v>3079.6149362647202</v>
      </c>
      <c r="AP104" s="138">
        <v>3238.4807672370598</v>
      </c>
      <c r="AQ104" s="137"/>
      <c r="AR104" s="137"/>
      <c r="AS104" s="137"/>
      <c r="AT104" s="137"/>
      <c r="AU104" s="3"/>
      <c r="AV104" s="3"/>
      <c r="AW104" s="3"/>
      <c r="AX104" s="3"/>
    </row>
    <row r="105" spans="2:50" x14ac:dyDescent="0.25">
      <c r="B105" s="7" t="s">
        <v>67</v>
      </c>
      <c r="C105" s="7"/>
      <c r="D105" s="48">
        <v>67087</v>
      </c>
      <c r="E105" s="136">
        <f>_xlfn.XLOOKUP($D105,'Maximum Demand Forecast'!$D$68:$D$494,'Maximum Demand Forecast'!E$68:E$494,"NA")</f>
        <v>182</v>
      </c>
      <c r="F105" s="136">
        <f>_xlfn.XLOOKUP($D105,'Maximum Demand Forecast'!$D$68:$D$494,'Maximum Demand Forecast'!F$68:F$494,"NA")</f>
        <v>80.220833330000005</v>
      </c>
      <c r="G105" s="136">
        <f>_xlfn.XLOOKUP($D105,'Maximum Demand Forecast'!$D$68:$D$494,'Maximum Demand Forecast'!G$68:G$494,"NA")</f>
        <v>82.491745375267186</v>
      </c>
      <c r="H105" s="136">
        <f>_xlfn.XLOOKUP($D105,'Maximum Demand Forecast'!$D$68:$D$494,'Maximum Demand Forecast'!H$68:H$494,"NA")</f>
        <v>82.238198185803881</v>
      </c>
      <c r="I105" s="136">
        <f>_xlfn.XLOOKUP($D105,'Maximum Demand Forecast'!$D$68:$D$494,'Maximum Demand Forecast'!I$68:I$494,"NA")</f>
        <v>80.852981386715953</v>
      </c>
      <c r="J105" s="136">
        <f>_xlfn.XLOOKUP($D105,'Maximum Demand Forecast'!$D$68:$D$494,'Maximum Demand Forecast'!J$68:J$494,"NA")</f>
        <v>79.870194771021502</v>
      </c>
      <c r="K105" s="136">
        <f>_xlfn.XLOOKUP($D105,'Maximum Demand Forecast'!$D$68:$D$494,'Maximum Demand Forecast'!K$68:K$494,"NA")</f>
        <v>79.923585795657473</v>
      </c>
      <c r="L105" s="136">
        <f>_xlfn.XLOOKUP($D105,'Maximum Demand Forecast'!$D$68:$D$494,'Maximum Demand Forecast'!L$68:L$494,"NA")</f>
        <v>79.768964186861126</v>
      </c>
      <c r="M105" s="136">
        <f>_xlfn.XLOOKUP($D105,'Maximum Demand Forecast'!$D$68:$D$494,'Maximum Demand Forecast'!M$68:M$494,"NA")</f>
        <v>81.585632712100789</v>
      </c>
      <c r="N105" s="136">
        <f>_xlfn.XLOOKUP($D105,'Maximum Demand Forecast'!$D$68:$D$494,'Maximum Demand Forecast'!N$68:N$494,"NA")</f>
        <v>86.501169784154783</v>
      </c>
      <c r="O105" s="136">
        <f>_xlfn.XLOOKUP($D105,'Maximum Demand Forecast'!$D$68:$D$494,'Maximum Demand Forecast'!O$68:O$494,"NA")</f>
        <v>90.859874788953078</v>
      </c>
      <c r="P105" s="136">
        <f>_xlfn.XLOOKUP($D105,'Maximum Demand Forecast'!$D$68:$D$494,'Maximum Demand Forecast'!P$68:P$494,"NA")</f>
        <v>93.208909474043608</v>
      </c>
      <c r="Q105" s="137"/>
      <c r="R105" s="136">
        <f>_xlfn.XLOOKUP($D105,'Maximum Demand Forecast'!$T$68:$T$494,'Maximum Demand Forecast'!U$68:U$494,"NA")</f>
        <v>211.34472324590999</v>
      </c>
      <c r="S105" s="136">
        <f>_xlfn.XLOOKUP($D105,'Maximum Demand Forecast'!$T$68:$T$494,'Maximum Demand Forecast'!V$68:V$494,"NA")</f>
        <v>230.23879090708499</v>
      </c>
      <c r="T105" s="136">
        <f>_xlfn.XLOOKUP($D105,'Maximum Demand Forecast'!$T$68:$T$494,'Maximum Demand Forecast'!W$68:W$494,"NA")</f>
        <v>222.29674346539733</v>
      </c>
      <c r="U105" s="136">
        <f>_xlfn.XLOOKUP($D105,'Maximum Demand Forecast'!$T$68:$T$494,'Maximum Demand Forecast'!X$68:X$494,"NA")</f>
        <v>224.07885321863517</v>
      </c>
      <c r="V105" s="136">
        <f>_xlfn.XLOOKUP($D105,'Maximum Demand Forecast'!$T$68:$T$494,'Maximum Demand Forecast'!Y$68:Y$494,"NA")</f>
        <v>220.42668497080447</v>
      </c>
      <c r="W105" s="136">
        <f>_xlfn.XLOOKUP($D105,'Maximum Demand Forecast'!$T$68:$T$494,'Maximum Demand Forecast'!Z$68:Z$494,"NA")</f>
        <v>220.28673822914007</v>
      </c>
      <c r="X105" s="136">
        <f>_xlfn.XLOOKUP($D105,'Maximum Demand Forecast'!$T$68:$T$494,'Maximum Demand Forecast'!AA$68:AA$494,"NA")</f>
        <v>220.61165081483753</v>
      </c>
      <c r="Y105" s="136">
        <f>_xlfn.XLOOKUP($D105,'Maximum Demand Forecast'!$T$68:$T$494,'Maximum Demand Forecast'!AB$68:AB$494,"NA")</f>
        <v>221.59768616792039</v>
      </c>
      <c r="Z105" s="136">
        <f>_xlfn.XLOOKUP($D105,'Maximum Demand Forecast'!$T$68:$T$494,'Maximum Demand Forecast'!AC$68:AC$494,"NA")</f>
        <v>224.53284330740334</v>
      </c>
      <c r="AA105" s="136">
        <f>_xlfn.XLOOKUP($D105,'Maximum Demand Forecast'!$T$68:$T$494,'Maximum Demand Forecast'!AD$68:AD$494,"NA")</f>
        <v>233.80357033703302</v>
      </c>
      <c r="AB105" s="136">
        <f>_xlfn.XLOOKUP($D105,'Maximum Demand Forecast'!$T$68:$T$494,'Maximum Demand Forecast'!AE$68:AE$494,"NA")</f>
        <v>241.37417215467588</v>
      </c>
      <c r="AC105" s="136">
        <f>_xlfn.XLOOKUP($D105,'Maximum Demand Forecast'!$T$68:$T$494,'Maximum Demand Forecast'!AF$68:AF$494,"NA")</f>
        <v>246.40914207488922</v>
      </c>
      <c r="AD105" s="137"/>
      <c r="AE105" s="138">
        <v>864.47625971409502</v>
      </c>
      <c r="AF105" s="138">
        <v>970.30825036065505</v>
      </c>
      <c r="AG105" s="138">
        <v>1179.8776020366299</v>
      </c>
      <c r="AH105" s="138">
        <v>1260.3277238140899</v>
      </c>
      <c r="AI105" s="138">
        <v>1352.18803535704</v>
      </c>
      <c r="AJ105" s="138">
        <v>1570.7870360045599</v>
      </c>
      <c r="AK105" s="138">
        <v>1788.7459043245401</v>
      </c>
      <c r="AL105" s="138">
        <v>1983.79212437004</v>
      </c>
      <c r="AM105" s="138">
        <v>2151.1499451743798</v>
      </c>
      <c r="AN105" s="138">
        <v>2291.7410514400899</v>
      </c>
      <c r="AO105" s="138">
        <v>2420.54267029722</v>
      </c>
      <c r="AP105" s="138">
        <v>2535.9196804585199</v>
      </c>
      <c r="AQ105" s="137"/>
      <c r="AR105" s="137"/>
      <c r="AS105" s="137"/>
      <c r="AT105" s="137"/>
      <c r="AU105" s="3"/>
      <c r="AV105" s="3"/>
      <c r="AW105" s="3"/>
      <c r="AX105" s="3"/>
    </row>
    <row r="106" spans="2:50" x14ac:dyDescent="0.25">
      <c r="B106" s="7" t="s">
        <v>67</v>
      </c>
      <c r="C106" s="7"/>
      <c r="D106" s="48">
        <v>67088</v>
      </c>
      <c r="E106" s="136">
        <f>_xlfn.XLOOKUP($D106,'Maximum Demand Forecast'!$D$68:$D$494,'Maximum Demand Forecast'!E$68:E$494,"NA")</f>
        <v>47.443540173452199</v>
      </c>
      <c r="F106" s="136">
        <f>_xlfn.XLOOKUP($D106,'Maximum Demand Forecast'!$D$68:$D$494,'Maximum Demand Forecast'!F$68:F$494,"NA")</f>
        <v>42.500833329999999</v>
      </c>
      <c r="G106" s="136">
        <f>_xlfn.XLOOKUP($D106,'Maximum Demand Forecast'!$D$68:$D$494,'Maximum Demand Forecast'!G$68:G$494,"NA")</f>
        <v>43.703957884265826</v>
      </c>
      <c r="H106" s="136">
        <f>_xlfn.XLOOKUP($D106,'Maximum Demand Forecast'!$D$68:$D$494,'Maximum Demand Forecast'!H$68:H$494,"NA")</f>
        <v>43.569629102160796</v>
      </c>
      <c r="I106" s="136">
        <f>_xlfn.XLOOKUP($D106,'Maximum Demand Forecast'!$D$68:$D$494,'Maximum Demand Forecast'!I$68:I$494,"NA")</f>
        <v>42.835744076786277</v>
      </c>
      <c r="J106" s="136">
        <f>_xlfn.XLOOKUP($D106,'Maximum Demand Forecast'!$D$68:$D$494,'Maximum Demand Forecast'!J$68:J$494,"NA")</f>
        <v>42.31506573901882</v>
      </c>
      <c r="K106" s="136">
        <f>_xlfn.XLOOKUP($D106,'Maximum Demand Forecast'!$D$68:$D$494,'Maximum Demand Forecast'!K$68:K$494,"NA")</f>
        <v>42.343352194608691</v>
      </c>
      <c r="L106" s="136">
        <f>_xlfn.XLOOKUP($D106,'Maximum Demand Forecast'!$D$68:$D$494,'Maximum Demand Forecast'!L$68:L$494,"NA")</f>
        <v>42.261433982694378</v>
      </c>
      <c r="M106" s="136">
        <f>_xlfn.XLOOKUP($D106,'Maximum Demand Forecast'!$D$68:$D$494,'Maximum Demand Forecast'!M$68:M$494,"NA")</f>
        <v>43.223901249638033</v>
      </c>
      <c r="N106" s="136">
        <f>_xlfn.XLOOKUP($D106,'Maximum Demand Forecast'!$D$68:$D$494,'Maximum Demand Forecast'!N$68:N$494,"NA")</f>
        <v>45.828142730992425</v>
      </c>
      <c r="O106" s="136">
        <f>_xlfn.XLOOKUP($D106,'Maximum Demand Forecast'!$D$68:$D$494,'Maximum Demand Forecast'!O$68:O$494,"NA")</f>
        <v>48.137375722645878</v>
      </c>
      <c r="P106" s="136">
        <f>_xlfn.XLOOKUP($D106,'Maximum Demand Forecast'!$D$68:$D$494,'Maximum Demand Forecast'!P$68:P$494,"NA")</f>
        <v>49.381889491615745</v>
      </c>
      <c r="Q106" s="137"/>
      <c r="R106" s="136">
        <f>_xlfn.XLOOKUP($D106,'Maximum Demand Forecast'!$T$68:$T$494,'Maximum Demand Forecast'!U$68:U$494,"NA")</f>
        <v>99.524100035569504</v>
      </c>
      <c r="S106" s="136">
        <f>_xlfn.XLOOKUP($D106,'Maximum Demand Forecast'!$T$68:$T$494,'Maximum Demand Forecast'!V$68:V$494,"NA")</f>
        <v>205.375737533495</v>
      </c>
      <c r="T106" s="136">
        <f>_xlfn.XLOOKUP($D106,'Maximum Demand Forecast'!$T$68:$T$494,'Maximum Demand Forecast'!W$68:W$494,"NA")</f>
        <v>198.29133683613006</v>
      </c>
      <c r="U106" s="136">
        <f>_xlfn.XLOOKUP($D106,'Maximum Demand Forecast'!$T$68:$T$494,'Maximum Demand Forecast'!X$68:X$494,"NA")</f>
        <v>199.88099991373267</v>
      </c>
      <c r="V106" s="136">
        <f>_xlfn.XLOOKUP($D106,'Maximum Demand Forecast'!$T$68:$T$494,'Maximum Demand Forecast'!Y$68:Y$494,"NA")</f>
        <v>196.62322243609927</v>
      </c>
      <c r="W106" s="136">
        <f>_xlfn.XLOOKUP($D106,'Maximum Demand Forecast'!$T$68:$T$494,'Maximum Demand Forecast'!Z$68:Z$494,"NA")</f>
        <v>196.4983882794765</v>
      </c>
      <c r="X106" s="136">
        <f>_xlfn.XLOOKUP($D106,'Maximum Demand Forecast'!$T$68:$T$494,'Maximum Demand Forecast'!AA$68:AA$494,"NA")</f>
        <v>196.78821416701976</v>
      </c>
      <c r="Y106" s="136">
        <f>_xlfn.XLOOKUP($D106,'Maximum Demand Forecast'!$T$68:$T$494,'Maximum Demand Forecast'!AB$68:AB$494,"NA")</f>
        <v>197.66776941952807</v>
      </c>
      <c r="Z106" s="136">
        <f>_xlfn.XLOOKUP($D106,'Maximum Demand Forecast'!$T$68:$T$494,'Maximum Demand Forecast'!AC$68:AC$494,"NA")</f>
        <v>200.28596446790843</v>
      </c>
      <c r="AA106" s="136">
        <f>_xlfn.XLOOKUP($D106,'Maximum Demand Forecast'!$T$68:$T$494,'Maximum Demand Forecast'!AD$68:AD$494,"NA")</f>
        <v>208.55556314709136</v>
      </c>
      <c r="AB106" s="136">
        <f>_xlfn.XLOOKUP($D106,'Maximum Demand Forecast'!$T$68:$T$494,'Maximum Demand Forecast'!AE$68:AE$494,"NA")</f>
        <v>215.30862993373151</v>
      </c>
      <c r="AC106" s="136">
        <f>_xlfn.XLOOKUP($D106,'Maximum Demand Forecast'!$T$68:$T$494,'Maximum Demand Forecast'!AF$68:AF$494,"NA")</f>
        <v>219.7998829356641</v>
      </c>
      <c r="AD106" s="137"/>
      <c r="AE106" s="138">
        <v>614.20805684248</v>
      </c>
      <c r="AF106" s="138">
        <v>700.105610455234</v>
      </c>
      <c r="AG106" s="138">
        <v>784.94298765437702</v>
      </c>
      <c r="AH106" s="138">
        <v>851.42699722440602</v>
      </c>
      <c r="AI106" s="138">
        <v>912.08909746298605</v>
      </c>
      <c r="AJ106" s="138">
        <v>1058.4544863885601</v>
      </c>
      <c r="AK106" s="138">
        <v>1206.73997432386</v>
      </c>
      <c r="AL106" s="138">
        <v>1342.0849342188201</v>
      </c>
      <c r="AM106" s="138">
        <v>1461.3231606531799</v>
      </c>
      <c r="AN106" s="138">
        <v>1565.21944318538</v>
      </c>
      <c r="AO106" s="138">
        <v>1665.2252971743901</v>
      </c>
      <c r="AP106" s="138">
        <v>1761.90860569553</v>
      </c>
      <c r="AQ106" s="137"/>
      <c r="AR106" s="137"/>
      <c r="AS106" s="137"/>
      <c r="AT106" s="137"/>
      <c r="AU106" s="3"/>
      <c r="AV106" s="3"/>
      <c r="AW106" s="3"/>
      <c r="AX106" s="3"/>
    </row>
    <row r="107" spans="2:50" x14ac:dyDescent="0.25">
      <c r="B107" s="7" t="s">
        <v>67</v>
      </c>
      <c r="C107" s="7"/>
      <c r="D107" s="48">
        <v>67089</v>
      </c>
      <c r="E107" s="136">
        <f>_xlfn.XLOOKUP($D107,'Maximum Demand Forecast'!$D$68:$D$494,'Maximum Demand Forecast'!E$68:E$494,"NA")</f>
        <v>55.385515077882701</v>
      </c>
      <c r="F107" s="136">
        <f>_xlfn.XLOOKUP($D107,'Maximum Demand Forecast'!$D$68:$D$494,'Maximum Demand Forecast'!F$68:F$494,"NA")</f>
        <v>50.481944439999999</v>
      </c>
      <c r="G107" s="136">
        <f>_xlfn.XLOOKUP($D107,'Maximum Demand Forecast'!$D$68:$D$494,'Maximum Demand Forecast'!G$68:G$494,"NA")</f>
        <v>51.911000346533854</v>
      </c>
      <c r="H107" s="136">
        <f>_xlfn.XLOOKUP($D107,'Maximum Demand Forecast'!$D$68:$D$494,'Maximum Demand Forecast'!H$68:H$494,"NA")</f>
        <v>51.751446342915472</v>
      </c>
      <c r="I107" s="136">
        <f>_xlfn.XLOOKUP($D107,'Maximum Demand Forecast'!$D$68:$D$494,'Maximum Demand Forecast'!I$68:I$494,"NA")</f>
        <v>50.879747127310836</v>
      </c>
      <c r="J107" s="136">
        <f>_xlfn.XLOOKUP($D107,'Maximum Demand Forecast'!$D$68:$D$494,'Maximum Demand Forecast'!J$68:J$494,"NA")</f>
        <v>50.261292079283933</v>
      </c>
      <c r="K107" s="136">
        <f>_xlfn.XLOOKUP($D107,'Maximum Demand Forecast'!$D$68:$D$494,'Maximum Demand Forecast'!K$68:K$494,"NA")</f>
        <v>50.294890368249348</v>
      </c>
      <c r="L107" s="136">
        <f>_xlfn.XLOOKUP($D107,'Maximum Demand Forecast'!$D$68:$D$494,'Maximum Demand Forecast'!L$68:L$494,"NA")</f>
        <v>50.197588967348025</v>
      </c>
      <c r="M107" s="136">
        <f>_xlfn.XLOOKUP($D107,'Maximum Demand Forecast'!$D$68:$D$494,'Maximum Demand Forecast'!M$68:M$494,"NA")</f>
        <v>51.3407952362207</v>
      </c>
      <c r="N107" s="136">
        <f>_xlfn.XLOOKUP($D107,'Maximum Demand Forecast'!$D$68:$D$494,'Maximum Demand Forecast'!N$68:N$494,"NA")</f>
        <v>54.434079849002089</v>
      </c>
      <c r="O107" s="136">
        <f>_xlfn.XLOOKUP($D107,'Maximum Demand Forecast'!$D$68:$D$494,'Maximum Demand Forecast'!O$68:O$494,"NA")</f>
        <v>57.176957163395322</v>
      </c>
      <c r="P107" s="136">
        <f>_xlfn.XLOOKUP($D107,'Maximum Demand Forecast'!$D$68:$D$494,'Maximum Demand Forecast'!P$68:P$494,"NA")</f>
        <v>58.655174648030034</v>
      </c>
      <c r="Q107" s="137"/>
      <c r="R107" s="136">
        <f>_xlfn.XLOOKUP($D107,'Maximum Demand Forecast'!$T$68:$T$494,'Maximum Demand Forecast'!U$68:U$494,"NA")</f>
        <v>109.313806692699</v>
      </c>
      <c r="S107" s="136">
        <f>_xlfn.XLOOKUP($D107,'Maximum Demand Forecast'!$T$68:$T$494,'Maximum Demand Forecast'!V$68:V$494,"NA")</f>
        <v>109.90032337914</v>
      </c>
      <c r="T107" s="136">
        <f>_xlfn.XLOOKUP($D107,'Maximum Demand Forecast'!$T$68:$T$494,'Maximum Demand Forecast'!W$68:W$494,"NA")</f>
        <v>106.1093306506984</v>
      </c>
      <c r="U107" s="136">
        <f>_xlfn.XLOOKUP($D107,'Maximum Demand Forecast'!$T$68:$T$494,'Maximum Demand Forecast'!X$68:X$494,"NA")</f>
        <v>106.95998851511101</v>
      </c>
      <c r="V107" s="136">
        <f>_xlfn.XLOOKUP($D107,'Maximum Demand Forecast'!$T$68:$T$494,'Maximum Demand Forecast'!Y$68:Y$494,"NA")</f>
        <v>105.21669204499706</v>
      </c>
      <c r="W107" s="136">
        <f>_xlfn.XLOOKUP($D107,'Maximum Demand Forecast'!$T$68:$T$494,'Maximum Demand Forecast'!Z$68:Z$494,"NA")</f>
        <v>105.14989099855228</v>
      </c>
      <c r="X107" s="136">
        <f>_xlfn.XLOOKUP($D107,'Maximum Demand Forecast'!$T$68:$T$494,'Maximum Demand Forecast'!AA$68:AA$494,"NA")</f>
        <v>105.30498214586687</v>
      </c>
      <c r="Y107" s="136">
        <f>_xlfn.XLOOKUP($D107,'Maximum Demand Forecast'!$T$68:$T$494,'Maximum Demand Forecast'!AB$68:AB$494,"NA")</f>
        <v>105.77564829095969</v>
      </c>
      <c r="Z107" s="136">
        <f>_xlfn.XLOOKUP($D107,'Maximum Demand Forecast'!$T$68:$T$494,'Maximum Demand Forecast'!AC$68:AC$494,"NA")</f>
        <v>107.17669247437857</v>
      </c>
      <c r="AA107" s="136">
        <f>_xlfn.XLOOKUP($D107,'Maximum Demand Forecast'!$T$68:$T$494,'Maximum Demand Forecast'!AD$68:AD$494,"NA")</f>
        <v>111.60190637730949</v>
      </c>
      <c r="AB107" s="136">
        <f>_xlfn.XLOOKUP($D107,'Maximum Demand Forecast'!$T$68:$T$494,'Maximum Demand Forecast'!AE$68:AE$494,"NA")</f>
        <v>115.2155962540489</v>
      </c>
      <c r="AC107" s="136">
        <f>_xlfn.XLOOKUP($D107,'Maximum Demand Forecast'!$T$68:$T$494,'Maximum Demand Forecast'!AF$68:AF$494,"NA")</f>
        <v>117.61894809695792</v>
      </c>
      <c r="AD107" s="137"/>
      <c r="AE107" s="138">
        <v>591.28434819806</v>
      </c>
      <c r="AF107" s="138">
        <v>680.41922381351503</v>
      </c>
      <c r="AG107" s="138">
        <v>782.24851432776404</v>
      </c>
      <c r="AH107" s="138">
        <v>848.29931379561197</v>
      </c>
      <c r="AI107" s="138">
        <v>913.53475279373799</v>
      </c>
      <c r="AJ107" s="138">
        <v>1071.1329014294599</v>
      </c>
      <c r="AK107" s="138">
        <v>1230.9216466574301</v>
      </c>
      <c r="AL107" s="138">
        <v>1376.6042859787101</v>
      </c>
      <c r="AM107" s="138">
        <v>1504.3044574053899</v>
      </c>
      <c r="AN107" s="138">
        <v>1614.33389621328</v>
      </c>
      <c r="AO107" s="138">
        <v>1718.2684110438099</v>
      </c>
      <c r="AP107" s="138">
        <v>1816.1956485369101</v>
      </c>
      <c r="AQ107" s="137"/>
      <c r="AR107" s="137"/>
      <c r="AS107" s="137"/>
      <c r="AT107" s="137"/>
      <c r="AU107" s="3"/>
      <c r="AV107" s="3"/>
      <c r="AW107" s="3"/>
      <c r="AX107" s="3"/>
    </row>
    <row r="108" spans="2:50" x14ac:dyDescent="0.25">
      <c r="B108" s="7" t="s">
        <v>67</v>
      </c>
      <c r="C108" s="7"/>
      <c r="D108" s="48">
        <v>67090</v>
      </c>
      <c r="E108" s="136">
        <f>_xlfn.XLOOKUP($D108,'Maximum Demand Forecast'!$D$68:$D$494,'Maximum Demand Forecast'!E$68:E$494,"NA")</f>
        <v>167.495932939765</v>
      </c>
      <c r="F108" s="136">
        <f>_xlfn.XLOOKUP($D108,'Maximum Demand Forecast'!$D$68:$D$494,'Maximum Demand Forecast'!F$68:F$494,"NA")</f>
        <v>141.49874788438601</v>
      </c>
      <c r="G108" s="136">
        <f>_xlfn.XLOOKUP($D108,'Maximum Demand Forecast'!$D$68:$D$494,'Maximum Demand Forecast'!G$68:G$494,"NA")</f>
        <v>145.50433094332823</v>
      </c>
      <c r="H108" s="136">
        <f>_xlfn.XLOOKUP($D108,'Maximum Demand Forecast'!$D$68:$D$494,'Maximum Demand Forecast'!H$68:H$494,"NA")</f>
        <v>145.05710784242777</v>
      </c>
      <c r="I108" s="136">
        <f>_xlfn.XLOOKUP($D108,'Maximum Demand Forecast'!$D$68:$D$494,'Maximum Demand Forecast'!I$68:I$494,"NA")</f>
        <v>142.61377193474581</v>
      </c>
      <c r="J108" s="136">
        <f>_xlfn.XLOOKUP($D108,'Maximum Demand Forecast'!$D$68:$D$494,'Maximum Demand Forecast'!J$68:J$494,"NA")</f>
        <v>140.8802686814669</v>
      </c>
      <c r="K108" s="136">
        <f>_xlfn.XLOOKUP($D108,'Maximum Demand Forecast'!$D$68:$D$494,'Maximum Demand Forecast'!K$68:K$494,"NA")</f>
        <v>140.97444325957403</v>
      </c>
      <c r="L108" s="136">
        <f>_xlfn.XLOOKUP($D108,'Maximum Demand Forecast'!$D$68:$D$494,'Maximum Demand Forecast'!L$68:L$494,"NA")</f>
        <v>140.70171156217879</v>
      </c>
      <c r="M108" s="136">
        <f>_xlfn.XLOOKUP($D108,'Maximum Demand Forecast'!$D$68:$D$494,'Maximum Demand Forecast'!M$68:M$494,"NA")</f>
        <v>143.90607021780318</v>
      </c>
      <c r="N108" s="136">
        <f>_xlfn.XLOOKUP($D108,'Maximum Demand Forecast'!$D$68:$D$494,'Maximum Demand Forecast'!N$68:N$494,"NA")</f>
        <v>152.57641571289054</v>
      </c>
      <c r="O108" s="136">
        <f>_xlfn.XLOOKUP($D108,'Maximum Demand Forecast'!$D$68:$D$494,'Maximum Demand Forecast'!O$68:O$494,"NA")</f>
        <v>160.26458442137641</v>
      </c>
      <c r="P108" s="136">
        <f>_xlfn.XLOOKUP($D108,'Maximum Demand Forecast'!$D$68:$D$494,'Maximum Demand Forecast'!P$68:P$494,"NA")</f>
        <v>164.40796529738884</v>
      </c>
      <c r="Q108" s="137"/>
      <c r="R108" s="136">
        <f>_xlfn.XLOOKUP($D108,'Maximum Demand Forecast'!$T$68:$T$494,'Maximum Demand Forecast'!U$68:U$494,"NA")</f>
        <v>264.60403819788701</v>
      </c>
      <c r="S108" s="136">
        <f>_xlfn.XLOOKUP($D108,'Maximum Demand Forecast'!$T$68:$T$494,'Maximum Demand Forecast'!V$68:V$494,"NA")</f>
        <v>248.277101395122</v>
      </c>
      <c r="T108" s="136">
        <f>_xlfn.XLOOKUP($D108,'Maximum Demand Forecast'!$T$68:$T$494,'Maximum Demand Forecast'!W$68:W$494,"NA")</f>
        <v>239.71282553962331</v>
      </c>
      <c r="U108" s="136">
        <f>_xlfn.XLOOKUP($D108,'Maximum Demand Forecast'!$T$68:$T$494,'Maximum Demand Forecast'!X$68:X$494,"NA")</f>
        <v>241.63455663523365</v>
      </c>
      <c r="V108" s="136">
        <f>_xlfn.XLOOKUP($D108,'Maximum Demand Forecast'!$T$68:$T$494,'Maximum Demand Forecast'!Y$68:Y$494,"NA")</f>
        <v>237.69625526209694</v>
      </c>
      <c r="W108" s="136">
        <f>_xlfn.XLOOKUP($D108,'Maximum Demand Forecast'!$T$68:$T$494,'Maximum Demand Forecast'!Z$68:Z$494,"NA")</f>
        <v>237.545344239531</v>
      </c>
      <c r="X108" s="136">
        <f>_xlfn.XLOOKUP($D108,'Maximum Demand Forecast'!$T$68:$T$494,'Maximum Demand Forecast'!AA$68:AA$494,"NA")</f>
        <v>237.89571245796174</v>
      </c>
      <c r="Y108" s="136">
        <f>_xlfn.XLOOKUP($D108,'Maximum Demand Forecast'!$T$68:$T$494,'Maximum Demand Forecast'!AB$68:AB$494,"NA")</f>
        <v>238.95899983178799</v>
      </c>
      <c r="Z108" s="136">
        <f>_xlfn.XLOOKUP($D108,'Maximum Demand Forecast'!$T$68:$T$494,'Maximum Demand Forecast'!AC$68:AC$494,"NA")</f>
        <v>242.12411507522285</v>
      </c>
      <c r="AA108" s="136">
        <f>_xlfn.XLOOKUP($D108,'Maximum Demand Forecast'!$T$68:$T$494,'Maximum Demand Forecast'!AD$68:AD$494,"NA")</f>
        <v>252.12116737763327</v>
      </c>
      <c r="AB108" s="136">
        <f>_xlfn.XLOOKUP($D108,'Maximum Demand Forecast'!$T$68:$T$494,'Maximum Demand Forecast'!AE$68:AE$494,"NA")</f>
        <v>260.28489629444965</v>
      </c>
      <c r="AC108" s="136">
        <f>_xlfn.XLOOKUP($D108,'Maximum Demand Forecast'!$T$68:$T$494,'Maximum Demand Forecast'!AF$68:AF$494,"NA")</f>
        <v>265.71433645297913</v>
      </c>
      <c r="AD108" s="137"/>
      <c r="AE108" s="138">
        <v>989.20829046218398</v>
      </c>
      <c r="AF108" s="138">
        <v>1128.6992586855299</v>
      </c>
      <c r="AG108" s="138">
        <v>1266.6831463427</v>
      </c>
      <c r="AH108" s="138">
        <v>1370.1299218464301</v>
      </c>
      <c r="AI108" s="138">
        <v>1483.99450525971</v>
      </c>
      <c r="AJ108" s="138">
        <v>1754.35678801056</v>
      </c>
      <c r="AK108" s="138">
        <v>2024.8541966392499</v>
      </c>
      <c r="AL108" s="138">
        <v>2268.8569144369098</v>
      </c>
      <c r="AM108" s="138">
        <v>2481.58006530282</v>
      </c>
      <c r="AN108" s="138">
        <v>2665.3530115358999</v>
      </c>
      <c r="AO108" s="138">
        <v>2841.3107084344801</v>
      </c>
      <c r="AP108" s="138">
        <v>3011.4901890084302</v>
      </c>
      <c r="AQ108" s="137"/>
      <c r="AR108" s="137"/>
      <c r="AS108" s="137"/>
      <c r="AT108" s="137"/>
      <c r="AU108" s="3"/>
      <c r="AV108" s="3"/>
      <c r="AW108" s="3"/>
      <c r="AX108" s="3"/>
    </row>
    <row r="109" spans="2:50" x14ac:dyDescent="0.25">
      <c r="B109" s="7" t="s">
        <v>67</v>
      </c>
      <c r="C109" s="7"/>
      <c r="D109" s="48">
        <v>67091</v>
      </c>
      <c r="E109" s="136">
        <f>_xlfn.XLOOKUP($D109,'Maximum Demand Forecast'!$D$68:$D$494,'Maximum Demand Forecast'!E$68:E$494,"NA")</f>
        <v>79.620741860026399</v>
      </c>
      <c r="F109" s="136">
        <f>_xlfn.XLOOKUP($D109,'Maximum Demand Forecast'!$D$68:$D$494,'Maximum Demand Forecast'!F$68:F$494,"NA")</f>
        <v>59.048322921994</v>
      </c>
      <c r="G109" s="136">
        <f>_xlfn.XLOOKUP($D109,'Maximum Demand Forecast'!$D$68:$D$494,'Maximum Demand Forecast'!G$68:G$494,"NA")</f>
        <v>60.719878080549492</v>
      </c>
      <c r="H109" s="136">
        <f>_xlfn.XLOOKUP($D109,'Maximum Demand Forecast'!$D$68:$D$494,'Maximum Demand Forecast'!H$68:H$494,"NA")</f>
        <v>60.53324905043452</v>
      </c>
      <c r="I109" s="136">
        <f>_xlfn.XLOOKUP($D109,'Maximum Demand Forecast'!$D$68:$D$494,'Maximum Demand Forecast'!I$68:I$494,"NA")</f>
        <v>59.513629514284354</v>
      </c>
      <c r="J109" s="136">
        <f>_xlfn.XLOOKUP($D109,'Maximum Demand Forecast'!$D$68:$D$494,'Maximum Demand Forecast'!J$68:J$494,"NA")</f>
        <v>58.790227636766858</v>
      </c>
      <c r="K109" s="136">
        <f>_xlfn.XLOOKUP($D109,'Maximum Demand Forecast'!$D$68:$D$494,'Maximum Demand Forecast'!K$68:K$494,"NA")</f>
        <v>58.82952728416484</v>
      </c>
      <c r="L109" s="136">
        <f>_xlfn.XLOOKUP($D109,'Maximum Demand Forecast'!$D$68:$D$494,'Maximum Demand Forecast'!L$68:L$494,"NA")</f>
        <v>58.71571462094596</v>
      </c>
      <c r="M109" s="136">
        <f>_xlfn.XLOOKUP($D109,'Maximum Demand Forecast'!$D$68:$D$494,'Maximum Demand Forecast'!M$68:M$494,"NA")</f>
        <v>60.052913765703018</v>
      </c>
      <c r="N109" s="136">
        <f>_xlfn.XLOOKUP($D109,'Maximum Demand Forecast'!$D$68:$D$494,'Maximum Demand Forecast'!N$68:N$494,"NA")</f>
        <v>63.671103808327906</v>
      </c>
      <c r="O109" s="136">
        <f>_xlfn.XLOOKUP($D109,'Maximum Demand Forecast'!$D$68:$D$494,'Maximum Demand Forecast'!O$68:O$494,"NA")</f>
        <v>66.879425262510452</v>
      </c>
      <c r="P109" s="136">
        <f>_xlfn.XLOOKUP($D109,'Maximum Demand Forecast'!$D$68:$D$494,'Maximum Demand Forecast'!P$68:P$494,"NA")</f>
        <v>68.60848432213902</v>
      </c>
      <c r="Q109" s="137"/>
      <c r="R109" s="136">
        <f>_xlfn.XLOOKUP($D109,'Maximum Demand Forecast'!$T$68:$T$494,'Maximum Demand Forecast'!U$68:U$494,"NA")</f>
        <v>133.95118720622</v>
      </c>
      <c r="S109" s="136">
        <f>_xlfn.XLOOKUP($D109,'Maximum Demand Forecast'!$T$68:$T$494,'Maximum Demand Forecast'!V$68:V$494,"NA")</f>
        <v>139.91716026478699</v>
      </c>
      <c r="T109" s="136">
        <f>_xlfn.XLOOKUP($D109,'Maximum Demand Forecast'!$T$68:$T$494,'Maximum Demand Forecast'!W$68:W$494,"NA")</f>
        <v>135.09074191733484</v>
      </c>
      <c r="U109" s="136">
        <f>_xlfn.XLOOKUP($D109,'Maximum Demand Forecast'!$T$68:$T$494,'Maximum Demand Forecast'!X$68:X$494,"NA")</f>
        <v>136.17373811867367</v>
      </c>
      <c r="V109" s="136">
        <f>_xlfn.XLOOKUP($D109,'Maximum Demand Forecast'!$T$68:$T$494,'Maximum Demand Forecast'!Y$68:Y$494,"NA")</f>
        <v>133.95429886592015</v>
      </c>
      <c r="W109" s="136">
        <f>_xlfn.XLOOKUP($D109,'Maximum Demand Forecast'!$T$68:$T$494,'Maximum Demand Forecast'!Z$68:Z$494,"NA")</f>
        <v>133.86925259459093</v>
      </c>
      <c r="X109" s="136">
        <f>_xlfn.XLOOKUP($D109,'Maximum Demand Forecast'!$T$68:$T$494,'Maximum Demand Forecast'!AA$68:AA$494,"NA")</f>
        <v>134.06670345048701</v>
      </c>
      <c r="Y109" s="136">
        <f>_xlfn.XLOOKUP($D109,'Maximum Demand Forecast'!$T$68:$T$494,'Maximum Demand Forecast'!AB$68:AB$494,"NA")</f>
        <v>134.66592161863537</v>
      </c>
      <c r="Z109" s="136">
        <f>_xlfn.XLOOKUP($D109,'Maximum Demand Forecast'!$T$68:$T$494,'Maximum Demand Forecast'!AC$68:AC$494,"NA")</f>
        <v>136.44962996017676</v>
      </c>
      <c r="AA109" s="136">
        <f>_xlfn.XLOOKUP($D109,'Maximum Demand Forecast'!$T$68:$T$494,'Maximum Demand Forecast'!AD$68:AD$494,"NA")</f>
        <v>142.08349293550509</v>
      </c>
      <c r="AB109" s="136">
        <f>_xlfn.XLOOKUP($D109,'Maximum Demand Forecast'!$T$68:$T$494,'Maximum Demand Forecast'!AE$68:AE$494,"NA")</f>
        <v>146.68418208804454</v>
      </c>
      <c r="AC109" s="136">
        <f>_xlfn.XLOOKUP($D109,'Maximum Demand Forecast'!$T$68:$T$494,'Maximum Demand Forecast'!AF$68:AF$494,"NA")</f>
        <v>149.7439562055136</v>
      </c>
      <c r="AD109" s="137"/>
      <c r="AE109" s="138">
        <v>323.77663824000001</v>
      </c>
      <c r="AF109" s="138">
        <v>379.34426255800003</v>
      </c>
      <c r="AG109" s="138">
        <v>418.98719010399998</v>
      </c>
      <c r="AH109" s="138">
        <v>489.67830096300798</v>
      </c>
      <c r="AI109" s="138">
        <v>569.58327765072204</v>
      </c>
      <c r="AJ109" s="138">
        <v>769.51217647176202</v>
      </c>
      <c r="AK109" s="138">
        <v>980.18109221538896</v>
      </c>
      <c r="AL109" s="138">
        <v>1180.5469999721499</v>
      </c>
      <c r="AM109" s="138">
        <v>1364.5083535592801</v>
      </c>
      <c r="AN109" s="138">
        <v>1531.1682750141499</v>
      </c>
      <c r="AO109" s="138">
        <v>1697.15738778385</v>
      </c>
      <c r="AP109" s="138">
        <v>1862.22202481261</v>
      </c>
      <c r="AQ109" s="137"/>
      <c r="AR109" s="137"/>
      <c r="AS109" s="137"/>
      <c r="AT109" s="137"/>
      <c r="AU109" s="3"/>
      <c r="AV109" s="3"/>
      <c r="AW109" s="3"/>
      <c r="AX109" s="3"/>
    </row>
    <row r="110" spans="2:50" x14ac:dyDescent="0.25">
      <c r="B110" s="7" t="s">
        <v>65</v>
      </c>
      <c r="C110" s="7"/>
      <c r="D110" s="48">
        <v>38422</v>
      </c>
      <c r="E110" s="136">
        <f>_xlfn.XLOOKUP($D110,'Maximum Demand Forecast'!$D$68:$D$494,'Maximum Demand Forecast'!E$68:E$494,"NA")</f>
        <v>0</v>
      </c>
      <c r="F110" s="136">
        <f>_xlfn.XLOOKUP($D110,'Maximum Demand Forecast'!$D$68:$D$494,'Maximum Demand Forecast'!F$68:F$494,"NA")</f>
        <v>0</v>
      </c>
      <c r="G110" s="136">
        <f>_xlfn.XLOOKUP($D110,'Maximum Demand Forecast'!$D$68:$D$494,'Maximum Demand Forecast'!G$68:G$494,"NA")</f>
        <v>0</v>
      </c>
      <c r="H110" s="136">
        <f>_xlfn.XLOOKUP($D110,'Maximum Demand Forecast'!$D$68:$D$494,'Maximum Demand Forecast'!H$68:H$494,"NA")</f>
        <v>0</v>
      </c>
      <c r="I110" s="136">
        <f>_xlfn.XLOOKUP($D110,'Maximum Demand Forecast'!$D$68:$D$494,'Maximum Demand Forecast'!I$68:I$494,"NA")</f>
        <v>0</v>
      </c>
      <c r="J110" s="136">
        <f>_xlfn.XLOOKUP($D110,'Maximum Demand Forecast'!$D$68:$D$494,'Maximum Demand Forecast'!J$68:J$494,"NA")</f>
        <v>0</v>
      </c>
      <c r="K110" s="136">
        <f>_xlfn.XLOOKUP($D110,'Maximum Demand Forecast'!$D$68:$D$494,'Maximum Demand Forecast'!K$68:K$494,"NA")</f>
        <v>0</v>
      </c>
      <c r="L110" s="136">
        <f>_xlfn.XLOOKUP($D110,'Maximum Demand Forecast'!$D$68:$D$494,'Maximum Demand Forecast'!L$68:L$494,"NA")</f>
        <v>0</v>
      </c>
      <c r="M110" s="136">
        <f>_xlfn.XLOOKUP($D110,'Maximum Demand Forecast'!$D$68:$D$494,'Maximum Demand Forecast'!M$68:M$494,"NA")</f>
        <v>0</v>
      </c>
      <c r="N110" s="136">
        <f>_xlfn.XLOOKUP($D110,'Maximum Demand Forecast'!$D$68:$D$494,'Maximum Demand Forecast'!N$68:N$494,"NA")</f>
        <v>0</v>
      </c>
      <c r="O110" s="136">
        <f>_xlfn.XLOOKUP($D110,'Maximum Demand Forecast'!$D$68:$D$494,'Maximum Demand Forecast'!O$68:O$494,"NA")</f>
        <v>0</v>
      </c>
      <c r="P110" s="136">
        <f>_xlfn.XLOOKUP($D110,'Maximum Demand Forecast'!$D$68:$D$494,'Maximum Demand Forecast'!P$68:P$494,"NA")</f>
        <v>0</v>
      </c>
      <c r="Q110" s="137"/>
      <c r="R110" s="136">
        <f>_xlfn.XLOOKUP($D110,'Maximum Demand Forecast'!$T$68:$T$494,'Maximum Demand Forecast'!U$68:U$494,"NA")</f>
        <v>0</v>
      </c>
      <c r="S110" s="136">
        <f>_xlfn.XLOOKUP($D110,'Maximum Demand Forecast'!$T$68:$T$494,'Maximum Demand Forecast'!V$68:V$494,"NA")</f>
        <v>0</v>
      </c>
      <c r="T110" s="136">
        <f>_xlfn.XLOOKUP($D110,'Maximum Demand Forecast'!$T$68:$T$494,'Maximum Demand Forecast'!W$68:W$494,"NA")</f>
        <v>0</v>
      </c>
      <c r="U110" s="136">
        <f>_xlfn.XLOOKUP($D110,'Maximum Demand Forecast'!$T$68:$T$494,'Maximum Demand Forecast'!X$68:X$494,"NA")</f>
        <v>0</v>
      </c>
      <c r="V110" s="136">
        <f>_xlfn.XLOOKUP($D110,'Maximum Demand Forecast'!$T$68:$T$494,'Maximum Demand Forecast'!Y$68:Y$494,"NA")</f>
        <v>0</v>
      </c>
      <c r="W110" s="136">
        <f>_xlfn.XLOOKUP($D110,'Maximum Demand Forecast'!$T$68:$T$494,'Maximum Demand Forecast'!Z$68:Z$494,"NA")</f>
        <v>0</v>
      </c>
      <c r="X110" s="136">
        <f>_xlfn.XLOOKUP($D110,'Maximum Demand Forecast'!$T$68:$T$494,'Maximum Demand Forecast'!AA$68:AA$494,"NA")</f>
        <v>0</v>
      </c>
      <c r="Y110" s="136">
        <f>_xlfn.XLOOKUP($D110,'Maximum Demand Forecast'!$T$68:$T$494,'Maximum Demand Forecast'!AB$68:AB$494,"NA")</f>
        <v>0</v>
      </c>
      <c r="Z110" s="136">
        <f>_xlfn.XLOOKUP($D110,'Maximum Demand Forecast'!$T$68:$T$494,'Maximum Demand Forecast'!AC$68:AC$494,"NA")</f>
        <v>0</v>
      </c>
      <c r="AA110" s="136">
        <f>_xlfn.XLOOKUP($D110,'Maximum Demand Forecast'!$T$68:$T$494,'Maximum Demand Forecast'!AD$68:AD$494,"NA")</f>
        <v>0</v>
      </c>
      <c r="AB110" s="136">
        <f>_xlfn.XLOOKUP($D110,'Maximum Demand Forecast'!$T$68:$T$494,'Maximum Demand Forecast'!AE$68:AE$494,"NA")</f>
        <v>0</v>
      </c>
      <c r="AC110" s="136">
        <f>_xlfn.XLOOKUP($D110,'Maximum Demand Forecast'!$T$68:$T$494,'Maximum Demand Forecast'!AF$68:AF$494,"NA")</f>
        <v>0</v>
      </c>
      <c r="AD110" s="137"/>
      <c r="AE110" s="138">
        <v>0</v>
      </c>
      <c r="AF110" s="138">
        <v>0</v>
      </c>
      <c r="AG110" s="138">
        <v>0</v>
      </c>
      <c r="AH110" s="138">
        <v>0.26548069111741701</v>
      </c>
      <c r="AI110" s="138">
        <v>0.69024979690528399</v>
      </c>
      <c r="AJ110" s="138">
        <v>1.72562449226321</v>
      </c>
      <c r="AK110" s="138">
        <v>2.7875472567328701</v>
      </c>
      <c r="AL110" s="138">
        <v>3.7698258138673202</v>
      </c>
      <c r="AM110" s="138">
        <v>4.6459120945547898</v>
      </c>
      <c r="AN110" s="138">
        <v>5.4158060987952998</v>
      </c>
      <c r="AO110" s="138">
        <v>6.1591520339240704</v>
      </c>
      <c r="AP110" s="138">
        <v>6.8759498999410997</v>
      </c>
      <c r="AQ110" s="137"/>
      <c r="AR110" s="137"/>
      <c r="AS110" s="137"/>
      <c r="AT110" s="137"/>
      <c r="AU110" s="3"/>
      <c r="AV110" s="3"/>
      <c r="AW110" s="3"/>
      <c r="AX110" s="3"/>
    </row>
    <row r="111" spans="2:50" x14ac:dyDescent="0.25">
      <c r="B111" s="7" t="s">
        <v>65</v>
      </c>
      <c r="C111" s="7"/>
      <c r="D111" s="48">
        <v>38423</v>
      </c>
      <c r="E111" s="136">
        <f>_xlfn.XLOOKUP($D111,'Maximum Demand Forecast'!$D$68:$D$494,'Maximum Demand Forecast'!E$68:E$494,"NA")</f>
        <v>110.4000015</v>
      </c>
      <c r="F111" s="136">
        <f>_xlfn.XLOOKUP($D111,'Maximum Demand Forecast'!$D$68:$D$494,'Maximum Demand Forecast'!F$68:F$494,"NA")</f>
        <v>10.1166101308813</v>
      </c>
      <c r="G111" s="136">
        <f>_xlfn.XLOOKUP($D111,'Maximum Demand Forecast'!$D$68:$D$494,'Maximum Demand Forecast'!G$68:G$494,"NA")</f>
        <v>10.402993740348229</v>
      </c>
      <c r="H111" s="136">
        <f>_xlfn.XLOOKUP($D111,'Maximum Demand Forecast'!$D$68:$D$494,'Maximum Demand Forecast'!H$68:H$494,"NA")</f>
        <v>10.371019028055859</v>
      </c>
      <c r="I111" s="136">
        <f>_xlfn.XLOOKUP($D111,'Maximum Demand Forecast'!$D$68:$D$494,'Maximum Demand Forecast'!I$68:I$494,"NA")</f>
        <v>10.196330013726222</v>
      </c>
      <c r="J111" s="136">
        <f>_xlfn.XLOOKUP($D111,'Maximum Demand Forecast'!$D$68:$D$494,'Maximum Demand Forecast'!J$68:J$494,"NA")</f>
        <v>10.072391273375203</v>
      </c>
      <c r="K111" s="136">
        <f>_xlfn.XLOOKUP($D111,'Maximum Demand Forecast'!$D$68:$D$494,'Maximum Demand Forecast'!K$68:K$494,"NA")</f>
        <v>10.079124389428841</v>
      </c>
      <c r="L111" s="136">
        <f>_xlfn.XLOOKUP($D111,'Maximum Demand Forecast'!$D$68:$D$494,'Maximum Demand Forecast'!L$68:L$494,"NA")</f>
        <v>10.059625133823163</v>
      </c>
      <c r="M111" s="136">
        <f>_xlfn.XLOOKUP($D111,'Maximum Demand Forecast'!$D$68:$D$494,'Maximum Demand Forecast'!M$68:M$494,"NA")</f>
        <v>10.288724314721597</v>
      </c>
      <c r="N111" s="136">
        <f>_xlfn.XLOOKUP($D111,'Maximum Demand Forecast'!$D$68:$D$494,'Maximum Demand Forecast'!N$68:N$494,"NA")</f>
        <v>10.908620295324269</v>
      </c>
      <c r="O111" s="136">
        <f>_xlfn.XLOOKUP($D111,'Maximum Demand Forecast'!$D$68:$D$494,'Maximum Demand Forecast'!O$68:O$494,"NA")</f>
        <v>11.458294455746826</v>
      </c>
      <c r="P111" s="136">
        <f>_xlfn.XLOOKUP($D111,'Maximum Demand Forecast'!$D$68:$D$494,'Maximum Demand Forecast'!P$68:P$494,"NA")</f>
        <v>11.754530073185759</v>
      </c>
      <c r="Q111" s="137"/>
      <c r="R111" s="136">
        <f>_xlfn.XLOOKUP($D111,'Maximum Demand Forecast'!$T$68:$T$494,'Maximum Demand Forecast'!U$68:U$494,"NA")</f>
        <v>105.23395822843599</v>
      </c>
      <c r="S111" s="136">
        <f>_xlfn.XLOOKUP($D111,'Maximum Demand Forecast'!$T$68:$T$494,'Maximum Demand Forecast'!V$68:V$494,"NA")</f>
        <v>36.162444929999999</v>
      </c>
      <c r="T111" s="136">
        <f>_xlfn.XLOOKUP($D111,'Maximum Demand Forecast'!$T$68:$T$494,'Maximum Demand Forecast'!W$68:W$494,"NA")</f>
        <v>34.915027619867487</v>
      </c>
      <c r="U111" s="136">
        <f>_xlfn.XLOOKUP($D111,'Maximum Demand Forecast'!$T$68:$T$494,'Maximum Demand Forecast'!X$68:X$494,"NA")</f>
        <v>35.19493460494494</v>
      </c>
      <c r="V111" s="136">
        <f>_xlfn.XLOOKUP($D111,'Maximum Demand Forecast'!$T$68:$T$494,'Maximum Demand Forecast'!Y$68:Y$494,"NA")</f>
        <v>34.621306969840781</v>
      </c>
      <c r="W111" s="136">
        <f>_xlfn.XLOOKUP($D111,'Maximum Demand Forecast'!$T$68:$T$494,'Maximum Demand Forecast'!Z$68:Z$494,"NA")</f>
        <v>34.599326241403865</v>
      </c>
      <c r="X111" s="136">
        <f>_xlfn.XLOOKUP($D111,'Maximum Demand Forecast'!$T$68:$T$494,'Maximum Demand Forecast'!AA$68:AA$494,"NA")</f>
        <v>34.650358621486554</v>
      </c>
      <c r="Y111" s="136">
        <f>_xlfn.XLOOKUP($D111,'Maximum Demand Forecast'!$T$68:$T$494,'Maximum Demand Forecast'!AB$68:AB$494,"NA")</f>
        <v>34.805230218120677</v>
      </c>
      <c r="Z111" s="136">
        <f>_xlfn.XLOOKUP($D111,'Maximum Demand Forecast'!$T$68:$T$494,'Maximum Demand Forecast'!AC$68:AC$494,"NA")</f>
        <v>35.266240537012962</v>
      </c>
      <c r="AA111" s="136">
        <f>_xlfn.XLOOKUP($D111,'Maximum Demand Forecast'!$T$68:$T$494,'Maximum Demand Forecast'!AD$68:AD$494,"NA")</f>
        <v>36.722346844508905</v>
      </c>
      <c r="AB111" s="136">
        <f>_xlfn.XLOOKUP($D111,'Maximum Demand Forecast'!$T$68:$T$494,'Maximum Demand Forecast'!AE$68:AE$494,"NA")</f>
        <v>37.91142306506616</v>
      </c>
      <c r="AC111" s="136">
        <f>_xlfn.XLOOKUP($D111,'Maximum Demand Forecast'!$T$68:$T$494,'Maximum Demand Forecast'!AF$68:AF$494,"NA")</f>
        <v>38.702240380196166</v>
      </c>
      <c r="AD111" s="137"/>
      <c r="AE111" s="138">
        <v>0</v>
      </c>
      <c r="AF111" s="138">
        <v>0</v>
      </c>
      <c r="AG111" s="138">
        <v>0</v>
      </c>
      <c r="AH111" s="138">
        <v>5.30961382234834E-2</v>
      </c>
      <c r="AI111" s="138">
        <v>0.13804995938105599</v>
      </c>
      <c r="AJ111" s="138">
        <v>0.34512489845264199</v>
      </c>
      <c r="AK111" s="138">
        <v>0.55750945134657504</v>
      </c>
      <c r="AL111" s="138">
        <v>0.75396516277346404</v>
      </c>
      <c r="AM111" s="138">
        <v>0.92918241891095898</v>
      </c>
      <c r="AN111" s="138">
        <v>1.0831612197590601</v>
      </c>
      <c r="AO111" s="138">
        <v>1.23183040678481</v>
      </c>
      <c r="AP111" s="138">
        <v>1.3751899799882099</v>
      </c>
      <c r="AQ111" s="137"/>
      <c r="AR111" s="137"/>
      <c r="AS111" s="137"/>
      <c r="AT111" s="137"/>
      <c r="AU111" s="3"/>
      <c r="AV111" s="3"/>
      <c r="AW111" s="3"/>
      <c r="AX111" s="3"/>
    </row>
    <row r="112" spans="2:50" x14ac:dyDescent="0.25">
      <c r="B112" s="7" t="s">
        <v>62</v>
      </c>
      <c r="C112" s="7"/>
      <c r="D112" s="48">
        <v>31002</v>
      </c>
      <c r="E112" s="136">
        <f>_xlfn.XLOOKUP($D112,'Maximum Demand Forecast'!$D$68:$D$494,'Maximum Demand Forecast'!E$68:E$494,"NA")</f>
        <v>111.91872410000001</v>
      </c>
      <c r="F112" s="136">
        <f>_xlfn.XLOOKUP($D112,'Maximum Demand Forecast'!$D$68:$D$494,'Maximum Demand Forecast'!F$68:F$494,"NA")</f>
        <v>123.63032939999999</v>
      </c>
      <c r="G112" s="136">
        <f>_xlfn.XLOOKUP($D112,'Maximum Demand Forecast'!$D$68:$D$494,'Maximum Demand Forecast'!G$68:G$494,"NA")</f>
        <v>127.13008865879362</v>
      </c>
      <c r="H112" s="136">
        <f>_xlfn.XLOOKUP($D112,'Maximum Demand Forecast'!$D$68:$D$494,'Maximum Demand Forecast'!H$68:H$494,"NA")</f>
        <v>126.73934075390906</v>
      </c>
      <c r="I112" s="136">
        <f>_xlfn.XLOOKUP($D112,'Maximum Demand Forecast'!$D$68:$D$494,'Maximum Demand Forecast'!I$68:I$494,"NA")</f>
        <v>124.60454855526444</v>
      </c>
      <c r="J112" s="136">
        <f>_xlfn.XLOOKUP($D112,'Maximum Demand Forecast'!$D$68:$D$494,'Maximum Demand Forecast'!J$68:J$494,"NA")</f>
        <v>123.0899515611345</v>
      </c>
      <c r="K112" s="136">
        <f>_xlfn.XLOOKUP($D112,'Maximum Demand Forecast'!$D$68:$D$494,'Maximum Demand Forecast'!K$68:K$494,"NA")</f>
        <v>123.17223380240213</v>
      </c>
      <c r="L112" s="136">
        <f>_xlfn.XLOOKUP($D112,'Maximum Demand Forecast'!$D$68:$D$494,'Maximum Demand Forecast'!L$68:L$494,"NA")</f>
        <v>122.93394258010562</v>
      </c>
      <c r="M112" s="136">
        <f>_xlfn.XLOOKUP($D112,'Maximum Demand Forecast'!$D$68:$D$494,'Maximum Demand Forecast'!M$68:M$494,"NA")</f>
        <v>125.73365580749241</v>
      </c>
      <c r="N112" s="136">
        <f>_xlfn.XLOOKUP($D112,'Maximum Demand Forecast'!$D$68:$D$494,'Maximum Demand Forecast'!N$68:N$494,"NA")</f>
        <v>133.30911273270343</v>
      </c>
      <c r="O112" s="136">
        <f>_xlfn.XLOOKUP($D112,'Maximum Demand Forecast'!$D$68:$D$494,'Maximum Demand Forecast'!O$68:O$494,"NA")</f>
        <v>140.02642185468585</v>
      </c>
      <c r="P112" s="136">
        <f>_xlfn.XLOOKUP($D112,'Maximum Demand Forecast'!$D$68:$D$494,'Maximum Demand Forecast'!P$68:P$494,"NA")</f>
        <v>143.64657786447344</v>
      </c>
      <c r="Q112" s="137"/>
      <c r="R112" s="136">
        <f>_xlfn.XLOOKUP($D112,'Maximum Demand Forecast'!$T$68:$T$494,'Maximum Demand Forecast'!U$68:U$494,"NA")</f>
        <v>120.75854381538301</v>
      </c>
      <c r="S112" s="136">
        <f>_xlfn.XLOOKUP($D112,'Maximum Demand Forecast'!$T$68:$T$494,'Maximum Demand Forecast'!V$68:V$494,"NA")</f>
        <v>119.61740548499201</v>
      </c>
      <c r="T112" s="136">
        <f>_xlfn.XLOOKUP($D112,'Maximum Demand Forecast'!$T$68:$T$494,'Maximum Demand Forecast'!W$68:W$494,"NA")</f>
        <v>115.49122368273966</v>
      </c>
      <c r="U112" s="136">
        <f>_xlfn.XLOOKUP($D112,'Maximum Demand Forecast'!$T$68:$T$494,'Maximum Demand Forecast'!X$68:X$494,"NA")</f>
        <v>116.41709435871033</v>
      </c>
      <c r="V112" s="136">
        <f>_xlfn.XLOOKUP($D112,'Maximum Demand Forecast'!$T$68:$T$494,'Maximum Demand Forecast'!Y$68:Y$494,"NA")</f>
        <v>114.51966044464639</v>
      </c>
      <c r="W112" s="136">
        <f>_xlfn.XLOOKUP($D112,'Maximum Demand Forecast'!$T$68:$T$494,'Maximum Demand Forecast'!Z$68:Z$494,"NA")</f>
        <v>114.44695303475241</v>
      </c>
      <c r="X112" s="136">
        <f>_xlfn.XLOOKUP($D112,'Maximum Demand Forecast'!$T$68:$T$494,'Maximum Demand Forecast'!AA$68:AA$494,"NA")</f>
        <v>114.61575691162057</v>
      </c>
      <c r="Y112" s="136">
        <f>_xlfn.XLOOKUP($D112,'Maximum Demand Forecast'!$T$68:$T$494,'Maximum Demand Forecast'!AB$68:AB$494,"NA")</f>
        <v>115.12803805324559</v>
      </c>
      <c r="Z112" s="136">
        <f>_xlfn.XLOOKUP($D112,'Maximum Demand Forecast'!$T$68:$T$494,'Maximum Demand Forecast'!AC$68:AC$494,"NA")</f>
        <v>116.65295868166129</v>
      </c>
      <c r="AA112" s="136">
        <f>_xlfn.XLOOKUP($D112,'Maximum Demand Forecast'!$T$68:$T$494,'Maximum Demand Forecast'!AD$68:AD$494,"NA")</f>
        <v>121.46943773749256</v>
      </c>
      <c r="AB112" s="136">
        <f>_xlfn.XLOOKUP($D112,'Maximum Demand Forecast'!$T$68:$T$494,'Maximum Demand Forecast'!AE$68:AE$494,"NA")</f>
        <v>125.40264006112645</v>
      </c>
      <c r="AC112" s="136">
        <f>_xlfn.XLOOKUP($D112,'Maximum Demand Forecast'!$T$68:$T$494,'Maximum Demand Forecast'!AF$68:AF$494,"NA")</f>
        <v>128.01848961531363</v>
      </c>
      <c r="AD112" s="137"/>
      <c r="AE112" s="138">
        <v>77.496600000000001</v>
      </c>
      <c r="AF112" s="138">
        <v>85.798769999999905</v>
      </c>
      <c r="AG112" s="138">
        <v>93.35548</v>
      </c>
      <c r="AH112" s="138">
        <v>107.289879658953</v>
      </c>
      <c r="AI112" s="138">
        <v>129.615164105768</v>
      </c>
      <c r="AJ112" s="138">
        <v>184.07170834999499</v>
      </c>
      <c r="AK112" s="138">
        <v>239.88501471538601</v>
      </c>
      <c r="AL112" s="138">
        <v>291.40076906494198</v>
      </c>
      <c r="AM112" s="138">
        <v>337.23081361901097</v>
      </c>
      <c r="AN112" s="138">
        <v>377.480373863122</v>
      </c>
      <c r="AO112" s="138">
        <v>416.522646585725</v>
      </c>
      <c r="AP112" s="138">
        <v>454.713798807937</v>
      </c>
      <c r="AQ112" s="137"/>
      <c r="AR112" s="137"/>
      <c r="AS112" s="137"/>
      <c r="AT112" s="137"/>
      <c r="AU112" s="3"/>
      <c r="AV112" s="3"/>
      <c r="AW112" s="3"/>
      <c r="AX112" s="3"/>
    </row>
    <row r="113" spans="2:50" x14ac:dyDescent="0.25">
      <c r="B113" s="7" t="s">
        <v>62</v>
      </c>
      <c r="C113" s="7"/>
      <c r="D113" s="48">
        <v>31007</v>
      </c>
      <c r="E113" s="136">
        <f>_xlfn.XLOOKUP($D113,'Maximum Demand Forecast'!$D$68:$D$494,'Maximum Demand Forecast'!E$68:E$494,"NA")</f>
        <v>92.614303590000006</v>
      </c>
      <c r="F113" s="136">
        <f>_xlfn.XLOOKUP($D113,'Maximum Demand Forecast'!$D$68:$D$494,'Maximum Demand Forecast'!F$68:F$494,"NA")</f>
        <v>87.558472580168598</v>
      </c>
      <c r="G113" s="136">
        <f>_xlfn.XLOOKUP($D113,'Maximum Demand Forecast'!$D$68:$D$494,'Maximum Demand Forecast'!G$68:G$494,"NA")</f>
        <v>90.037100410292894</v>
      </c>
      <c r="H113" s="136">
        <f>_xlfn.XLOOKUP($D113,'Maximum Demand Forecast'!$D$68:$D$494,'Maximum Demand Forecast'!H$68:H$494,"NA")</f>
        <v>89.760361766291567</v>
      </c>
      <c r="I113" s="136">
        <f>_xlfn.XLOOKUP($D113,'Maximum Demand Forecast'!$D$68:$D$494,'Maximum Demand Forecast'!I$68:I$494,"NA")</f>
        <v>88.248441955865317</v>
      </c>
      <c r="J113" s="136">
        <f>_xlfn.XLOOKUP($D113,'Maximum Demand Forecast'!$D$68:$D$494,'Maximum Demand Forecast'!J$68:J$494,"NA")</f>
        <v>87.175761813183982</v>
      </c>
      <c r="K113" s="136">
        <f>_xlfn.XLOOKUP($D113,'Maximum Demand Forecast'!$D$68:$D$494,'Maximum Demand Forecast'!K$68:K$494,"NA")</f>
        <v>87.23403640810605</v>
      </c>
      <c r="L113" s="136">
        <f>_xlfn.XLOOKUP($D113,'Maximum Demand Forecast'!$D$68:$D$494,'Maximum Demand Forecast'!L$68:L$494,"NA")</f>
        <v>87.065271869866905</v>
      </c>
      <c r="M113" s="136">
        <f>_xlfn.XLOOKUP($D113,'Maximum Demand Forecast'!$D$68:$D$494,'Maximum Demand Forecast'!M$68:M$494,"NA")</f>
        <v>89.048107433293637</v>
      </c>
      <c r="N113" s="136">
        <f>_xlfn.XLOOKUP($D113,'Maximum Demand Forecast'!$D$68:$D$494,'Maximum Demand Forecast'!N$68:N$494,"NA")</f>
        <v>94.41325885436828</v>
      </c>
      <c r="O113" s="136">
        <f>_xlfn.XLOOKUP($D113,'Maximum Demand Forecast'!$D$68:$D$494,'Maximum Demand Forecast'!O$68:O$494,"NA")</f>
        <v>99.170645892193448</v>
      </c>
      <c r="P113" s="136">
        <f>_xlfn.XLOOKUP($D113,'Maximum Demand Forecast'!$D$68:$D$494,'Maximum Demand Forecast'!P$68:P$494,"NA")</f>
        <v>101.73454208382584</v>
      </c>
      <c r="Q113" s="137"/>
      <c r="R113" s="136">
        <f>_xlfn.XLOOKUP($D113,'Maximum Demand Forecast'!$T$68:$T$494,'Maximum Demand Forecast'!U$68:U$494,"NA")</f>
        <v>135.50325839945199</v>
      </c>
      <c r="S113" s="136">
        <f>_xlfn.XLOOKUP($D113,'Maximum Demand Forecast'!$T$68:$T$494,'Maximum Demand Forecast'!V$68:V$494,"NA")</f>
        <v>126.529098213536</v>
      </c>
      <c r="T113" s="136">
        <f>_xlfn.XLOOKUP($D113,'Maximum Demand Forecast'!$T$68:$T$494,'Maximum Demand Forecast'!W$68:W$494,"NA")</f>
        <v>122.16449876091207</v>
      </c>
      <c r="U113" s="136">
        <f>_xlfn.XLOOKUP($D113,'Maximum Demand Forecast'!$T$68:$T$494,'Maximum Demand Forecast'!X$68:X$494,"NA")</f>
        <v>123.14386778516015</v>
      </c>
      <c r="V113" s="136">
        <f>_xlfn.XLOOKUP($D113,'Maximum Demand Forecast'!$T$68:$T$494,'Maximum Demand Forecast'!Y$68:Y$494,"NA")</f>
        <v>121.13679698227092</v>
      </c>
      <c r="W113" s="136">
        <f>_xlfn.XLOOKUP($D113,'Maximum Demand Forecast'!$T$68:$T$494,'Maximum Demand Forecast'!Z$68:Z$494,"NA")</f>
        <v>121.05988841725042</v>
      </c>
      <c r="X113" s="136">
        <f>_xlfn.XLOOKUP($D113,'Maximum Demand Forecast'!$T$68:$T$494,'Maximum Demand Forecast'!AA$68:AA$494,"NA")</f>
        <v>121.23844606300838</v>
      </c>
      <c r="Y113" s="136">
        <f>_xlfn.XLOOKUP($D113,'Maximum Demand Forecast'!$T$68:$T$494,'Maximum Demand Forecast'!AB$68:AB$494,"NA")</f>
        <v>121.78032766141629</v>
      </c>
      <c r="Z113" s="136">
        <f>_xlfn.XLOOKUP($D113,'Maximum Demand Forecast'!$T$68:$T$494,'Maximum Demand Forecast'!AC$68:AC$494,"NA")</f>
        <v>123.39336074116208</v>
      </c>
      <c r="AA113" s="136">
        <f>_xlfn.XLOOKUP($D113,'Maximum Demand Forecast'!$T$68:$T$494,'Maximum Demand Forecast'!AD$68:AD$494,"NA")</f>
        <v>128.48814397130977</v>
      </c>
      <c r="AB113" s="136">
        <f>_xlfn.XLOOKUP($D113,'Maximum Demand Forecast'!$T$68:$T$494,'Maximum Demand Forecast'!AE$68:AE$494,"NA")</f>
        <v>132.64861326992886</v>
      </c>
      <c r="AC113" s="136">
        <f>_xlfn.XLOOKUP($D113,'Maximum Demand Forecast'!$T$68:$T$494,'Maximum Demand Forecast'!AF$68:AF$494,"NA")</f>
        <v>135.41561096404882</v>
      </c>
      <c r="AD113" s="137"/>
      <c r="AE113" s="138">
        <v>231.28375080000001</v>
      </c>
      <c r="AF113" s="138">
        <v>251.9902778</v>
      </c>
      <c r="AG113" s="138">
        <v>263.63793655400002</v>
      </c>
      <c r="AH113" s="138">
        <v>302.98089518799799</v>
      </c>
      <c r="AI113" s="138">
        <v>362.71880741138</v>
      </c>
      <c r="AJ113" s="138">
        <v>511.76125012116898</v>
      </c>
      <c r="AK113" s="138">
        <v>669.87541428680902</v>
      </c>
      <c r="AL113" s="138">
        <v>822.62300548071903</v>
      </c>
      <c r="AM113" s="138">
        <v>965.977285087258</v>
      </c>
      <c r="AN113" s="138">
        <v>1099.09129569163</v>
      </c>
      <c r="AO113" s="138">
        <v>1234.8881377933101</v>
      </c>
      <c r="AP113" s="138">
        <v>1361.8237244045199</v>
      </c>
      <c r="AQ113" s="137"/>
      <c r="AR113" s="137"/>
      <c r="AS113" s="137"/>
      <c r="AT113" s="137"/>
      <c r="AU113" s="3"/>
      <c r="AV113" s="3"/>
      <c r="AW113" s="3"/>
      <c r="AX113" s="3"/>
    </row>
    <row r="114" spans="2:50" x14ac:dyDescent="0.25">
      <c r="B114" s="7" t="s">
        <v>62</v>
      </c>
      <c r="C114" s="7"/>
      <c r="D114" s="48">
        <v>31008</v>
      </c>
      <c r="E114" s="136">
        <f>_xlfn.XLOOKUP($D114,'Maximum Demand Forecast'!$D$68:$D$494,'Maximum Demand Forecast'!E$68:E$494,"NA")</f>
        <v>123.896965017523</v>
      </c>
      <c r="F114" s="136">
        <f>_xlfn.XLOOKUP($D114,'Maximum Demand Forecast'!$D$68:$D$494,'Maximum Demand Forecast'!F$68:F$494,"NA")</f>
        <v>118.6505193</v>
      </c>
      <c r="G114" s="136">
        <f>_xlfn.XLOOKUP($D114,'Maximum Demand Forecast'!$D$68:$D$494,'Maximum Demand Forecast'!G$68:G$494,"NA")</f>
        <v>122.00930880979199</v>
      </c>
      <c r="H114" s="136">
        <f>_xlfn.XLOOKUP($D114,'Maximum Demand Forecast'!$D$68:$D$494,'Maximum Demand Forecast'!H$68:H$494,"NA")</f>
        <v>121.63430016866852</v>
      </c>
      <c r="I114" s="136">
        <f>_xlfn.XLOOKUP($D114,'Maximum Demand Forecast'!$D$68:$D$494,'Maximum Demand Forecast'!I$68:I$494,"NA")</f>
        <v>119.58549706189</v>
      </c>
      <c r="J114" s="136">
        <f>_xlfn.XLOOKUP($D114,'Maximum Demand Forecast'!$D$68:$D$494,'Maximum Demand Forecast'!J$68:J$494,"NA")</f>
        <v>118.13190779495291</v>
      </c>
      <c r="K114" s="136">
        <f>_xlfn.XLOOKUP($D114,'Maximum Demand Forecast'!$D$68:$D$494,'Maximum Demand Forecast'!K$68:K$494,"NA")</f>
        <v>118.21087572056592</v>
      </c>
      <c r="L114" s="136">
        <f>_xlfn.XLOOKUP($D114,'Maximum Demand Forecast'!$D$68:$D$494,'Maximum Demand Forecast'!L$68:L$494,"NA")</f>
        <v>117.98218283098674</v>
      </c>
      <c r="M114" s="136">
        <f>_xlfn.XLOOKUP($D114,'Maximum Demand Forecast'!$D$68:$D$494,'Maximum Demand Forecast'!M$68:M$494,"NA")</f>
        <v>120.66912405271353</v>
      </c>
      <c r="N114" s="136">
        <f>_xlfn.XLOOKUP($D114,'Maximum Demand Forecast'!$D$68:$D$494,'Maximum Demand Forecast'!N$68:N$494,"NA")</f>
        <v>127.93944277202179</v>
      </c>
      <c r="O114" s="136">
        <f>_xlfn.XLOOKUP($D114,'Maximum Demand Forecast'!$D$68:$D$494,'Maximum Demand Forecast'!O$68:O$494,"NA")</f>
        <v>134.38617974578776</v>
      </c>
      <c r="P114" s="136">
        <f>_xlfn.XLOOKUP($D114,'Maximum Demand Forecast'!$D$68:$D$494,'Maximum Demand Forecast'!P$68:P$494,"NA")</f>
        <v>137.86051644450006</v>
      </c>
      <c r="Q114" s="137"/>
      <c r="R114" s="136">
        <f>_xlfn.XLOOKUP($D114,'Maximum Demand Forecast'!$T$68:$T$494,'Maximum Demand Forecast'!U$68:U$494,"NA")</f>
        <v>157.83326119770001</v>
      </c>
      <c r="S114" s="136">
        <f>_xlfn.XLOOKUP($D114,'Maximum Demand Forecast'!$T$68:$T$494,'Maximum Demand Forecast'!V$68:V$494,"NA")</f>
        <v>148.82280277328101</v>
      </c>
      <c r="T114" s="136">
        <f>_xlfn.XLOOKUP($D114,'Maximum Demand Forecast'!$T$68:$T$494,'Maximum Demand Forecast'!W$68:W$494,"NA")</f>
        <v>143.68918582118664</v>
      </c>
      <c r="U114" s="136">
        <f>_xlfn.XLOOKUP($D114,'Maximum Demand Forecast'!$T$68:$T$494,'Maximum Demand Forecast'!X$68:X$494,"NA")</f>
        <v>144.8411140748122</v>
      </c>
      <c r="V114" s="136">
        <f>_xlfn.XLOOKUP($D114,'Maximum Demand Forecast'!$T$68:$T$494,'Maximum Demand Forecast'!Y$68:Y$494,"NA")</f>
        <v>142.48040885784857</v>
      </c>
      <c r="W114" s="136">
        <f>_xlfn.XLOOKUP($D114,'Maximum Demand Forecast'!$T$68:$T$494,'Maximum Demand Forecast'!Z$68:Z$494,"NA")</f>
        <v>142.38994944285847</v>
      </c>
      <c r="X114" s="136">
        <f>_xlfn.XLOOKUP($D114,'Maximum Demand Forecast'!$T$68:$T$494,'Maximum Demand Forecast'!AA$68:AA$494,"NA")</f>
        <v>142.59996792614405</v>
      </c>
      <c r="Y114" s="136">
        <f>_xlfn.XLOOKUP($D114,'Maximum Demand Forecast'!$T$68:$T$494,'Maximum Demand Forecast'!AB$68:AB$494,"NA")</f>
        <v>143.23732596777202</v>
      </c>
      <c r="Z114" s="136">
        <f>_xlfn.XLOOKUP($D114,'Maximum Demand Forecast'!$T$68:$T$494,'Maximum Demand Forecast'!AC$68:AC$494,"NA")</f>
        <v>145.13456626493002</v>
      </c>
      <c r="AA114" s="136">
        <f>_xlfn.XLOOKUP($D114,'Maximum Demand Forecast'!$T$68:$T$494,'Maximum Demand Forecast'!AD$68:AD$494,"NA")</f>
        <v>151.12702120642723</v>
      </c>
      <c r="AB114" s="136">
        <f>_xlfn.XLOOKUP($D114,'Maximum Demand Forecast'!$T$68:$T$494,'Maximum Demand Forecast'!AE$68:AE$494,"NA")</f>
        <v>156.02054143706806</v>
      </c>
      <c r="AC114" s="136">
        <f>_xlfn.XLOOKUP($D114,'Maximum Demand Forecast'!$T$68:$T$494,'Maximum Demand Forecast'!AF$68:AF$494,"NA")</f>
        <v>159.27506832392837</v>
      </c>
      <c r="AD114" s="137"/>
      <c r="AE114" s="138">
        <v>251.33869999999999</v>
      </c>
      <c r="AF114" s="138">
        <v>273.43799799999999</v>
      </c>
      <c r="AG114" s="138">
        <v>296.60327080000002</v>
      </c>
      <c r="AH114" s="138">
        <v>343.93144467948298</v>
      </c>
      <c r="AI114" s="138">
        <v>401.93230018741701</v>
      </c>
      <c r="AJ114" s="138">
        <v>546.80269792495801</v>
      </c>
      <c r="AK114" s="138">
        <v>700.423670771449</v>
      </c>
      <c r="AL114" s="138">
        <v>848.66705828428496</v>
      </c>
      <c r="AM114" s="138">
        <v>987.71973332826701</v>
      </c>
      <c r="AN114" s="138">
        <v>1117.0292436741699</v>
      </c>
      <c r="AO114" s="138">
        <v>1249.59937561942</v>
      </c>
      <c r="AP114" s="138">
        <v>1381.88308353307</v>
      </c>
      <c r="AQ114" s="137"/>
      <c r="AR114" s="137"/>
      <c r="AS114" s="137"/>
      <c r="AT114" s="137"/>
      <c r="AU114" s="3"/>
      <c r="AV114" s="3"/>
      <c r="AW114" s="3"/>
      <c r="AX114" s="3"/>
    </row>
    <row r="115" spans="2:50" x14ac:dyDescent="0.25">
      <c r="B115" s="7" t="s">
        <v>62</v>
      </c>
      <c r="C115" s="7"/>
      <c r="D115" s="48">
        <v>31010</v>
      </c>
      <c r="E115" s="136">
        <f>_xlfn.XLOOKUP($D115,'Maximum Demand Forecast'!$D$68:$D$494,'Maximum Demand Forecast'!E$68:E$494,"NA")</f>
        <v>64.32200623</v>
      </c>
      <c r="F115" s="136">
        <f>_xlfn.XLOOKUP($D115,'Maximum Demand Forecast'!$D$68:$D$494,'Maximum Demand Forecast'!F$68:F$494,"NA")</f>
        <v>55.089637260352298</v>
      </c>
      <c r="G115" s="136">
        <f>_xlfn.XLOOKUP($D115,'Maximum Demand Forecast'!$D$68:$D$494,'Maximum Demand Forecast'!G$68:G$494,"NA")</f>
        <v>56.649128923936757</v>
      </c>
      <c r="H115" s="136">
        <f>_xlfn.XLOOKUP($D115,'Maximum Demand Forecast'!$D$68:$D$494,'Maximum Demand Forecast'!H$68:H$494,"NA")</f>
        <v>56.475011776107387</v>
      </c>
      <c r="I115" s="136">
        <f>_xlfn.XLOOKUP($D115,'Maximum Demand Forecast'!$D$68:$D$494,'Maximum Demand Forecast'!I$68:I$494,"NA")</f>
        <v>55.523749020274579</v>
      </c>
      <c r="J115" s="136">
        <f>_xlfn.XLOOKUP($D115,'Maximum Demand Forecast'!$D$68:$D$494,'Maximum Demand Forecast'!J$68:J$494,"NA")</f>
        <v>54.848845059351873</v>
      </c>
      <c r="K115" s="136">
        <f>_xlfn.XLOOKUP($D115,'Maximum Demand Forecast'!$D$68:$D$494,'Maximum Demand Forecast'!K$68:K$494,"NA")</f>
        <v>54.885510001089081</v>
      </c>
      <c r="L115" s="136">
        <f>_xlfn.XLOOKUP($D115,'Maximum Demand Forecast'!$D$68:$D$494,'Maximum Demand Forecast'!L$68:L$494,"NA")</f>
        <v>54.779327504752217</v>
      </c>
      <c r="M115" s="136">
        <f>_xlfn.XLOOKUP($D115,'Maximum Demand Forecast'!$D$68:$D$494,'Maximum Demand Forecast'!M$68:M$494,"NA")</f>
        <v>56.026878869197169</v>
      </c>
      <c r="N115" s="136">
        <f>_xlfn.XLOOKUP($D115,'Maximum Demand Forecast'!$D$68:$D$494,'Maximum Demand Forecast'!N$68:N$494,"NA")</f>
        <v>59.402500176012985</v>
      </c>
      <c r="O115" s="136">
        <f>_xlfn.XLOOKUP($D115,'Maximum Demand Forecast'!$D$68:$D$494,'Maximum Demand Forecast'!O$68:O$494,"NA")</f>
        <v>62.395731082147485</v>
      </c>
      <c r="P115" s="136">
        <f>_xlfn.XLOOKUP($D115,'Maximum Demand Forecast'!$D$68:$D$494,'Maximum Demand Forecast'!P$68:P$494,"NA")</f>
        <v>64.008871501435905</v>
      </c>
      <c r="Q115" s="137"/>
      <c r="R115" s="136">
        <f>_xlfn.XLOOKUP($D115,'Maximum Demand Forecast'!$T$68:$T$494,'Maximum Demand Forecast'!U$68:U$494,"NA")</f>
        <v>81.266367314051195</v>
      </c>
      <c r="S115" s="136">
        <f>_xlfn.XLOOKUP($D115,'Maximum Demand Forecast'!$T$68:$T$494,'Maximum Demand Forecast'!V$68:V$494,"NA")</f>
        <v>72.057884603547393</v>
      </c>
      <c r="T115" s="136">
        <f>_xlfn.XLOOKUP($D115,'Maximum Demand Forecast'!$T$68:$T$494,'Maximum Demand Forecast'!W$68:W$494,"NA")</f>
        <v>69.572260283621304</v>
      </c>
      <c r="U115" s="136">
        <f>_xlfn.XLOOKUP($D115,'Maximum Demand Forecast'!$T$68:$T$494,'Maximum Demand Forecast'!X$68:X$494,"NA")</f>
        <v>70.130007561756955</v>
      </c>
      <c r="V115" s="136">
        <f>_xlfn.XLOOKUP($D115,'Maximum Demand Forecast'!$T$68:$T$494,'Maximum Demand Forecast'!Y$68:Y$494,"NA")</f>
        <v>68.986987668722819</v>
      </c>
      <c r="W115" s="136">
        <f>_xlfn.XLOOKUP($D115,'Maximum Demand Forecast'!$T$68:$T$494,'Maximum Demand Forecast'!Z$68:Z$494,"NA")</f>
        <v>68.943188506462775</v>
      </c>
      <c r="X115" s="136">
        <f>_xlfn.XLOOKUP($D115,'Maximum Demand Forecast'!$T$68:$T$494,'Maximum Demand Forecast'!AA$68:AA$494,"NA")</f>
        <v>69.044876469269511</v>
      </c>
      <c r="Y115" s="136">
        <f>_xlfn.XLOOKUP($D115,'Maximum Demand Forecast'!$T$68:$T$494,'Maximum Demand Forecast'!AB$68:AB$494,"NA")</f>
        <v>69.353476168770783</v>
      </c>
      <c r="Z115" s="136">
        <f>_xlfn.XLOOKUP($D115,'Maximum Demand Forecast'!$T$68:$T$494,'Maximum Demand Forecast'!AC$68:AC$494,"NA")</f>
        <v>70.272092938850562</v>
      </c>
      <c r="AA115" s="136">
        <f>_xlfn.XLOOKUP($D115,'Maximum Demand Forecast'!$T$68:$T$494,'Maximum Demand Forecast'!AD$68:AD$494,"NA")</f>
        <v>73.173554399189939</v>
      </c>
      <c r="AB115" s="136">
        <f>_xlfn.XLOOKUP($D115,'Maximum Demand Forecast'!$T$68:$T$494,'Maximum Demand Forecast'!AE$68:AE$494,"NA")</f>
        <v>75.54292730114922</v>
      </c>
      <c r="AC115" s="136">
        <f>_xlfn.XLOOKUP($D115,'Maximum Demand Forecast'!$T$68:$T$494,'Maximum Demand Forecast'!AF$68:AF$494,"NA")</f>
        <v>77.118722935167639</v>
      </c>
      <c r="AD115" s="137"/>
      <c r="AE115" s="138">
        <v>99.648399999999995</v>
      </c>
      <c r="AF115" s="138">
        <v>105.77144800000001</v>
      </c>
      <c r="AG115" s="138">
        <v>113.111448</v>
      </c>
      <c r="AH115" s="138">
        <v>129.32900502048099</v>
      </c>
      <c r="AI115" s="138">
        <v>155.41663162453199</v>
      </c>
      <c r="AJ115" s="138">
        <v>219.647250507829</v>
      </c>
      <c r="AK115" s="138">
        <v>286.50960285373401</v>
      </c>
      <c r="AL115" s="138">
        <v>349.58683296300302</v>
      </c>
      <c r="AM115" s="138">
        <v>407.23496740774698</v>
      </c>
      <c r="AN115" s="138">
        <v>459.33253804092101</v>
      </c>
      <c r="AO115" s="138">
        <v>511.07670389467899</v>
      </c>
      <c r="AP115" s="138">
        <v>560.59758449791104</v>
      </c>
      <c r="AQ115" s="137"/>
      <c r="AR115" s="137"/>
      <c r="AS115" s="137"/>
      <c r="AT115" s="137"/>
      <c r="AU115" s="3"/>
      <c r="AV115" s="3"/>
      <c r="AW115" s="3"/>
      <c r="AX115" s="3"/>
    </row>
    <row r="116" spans="2:50" x14ac:dyDescent="0.25">
      <c r="B116" s="7" t="s">
        <v>7</v>
      </c>
      <c r="C116" s="7"/>
      <c r="D116" s="48">
        <v>34251</v>
      </c>
      <c r="E116" s="136">
        <f>_xlfn.XLOOKUP($D116,'Maximum Demand Forecast'!$D$68:$D$494,'Maximum Demand Forecast'!E$68:E$494,"NA")</f>
        <v>99.198352383055294</v>
      </c>
      <c r="F116" s="136">
        <f>_xlfn.XLOOKUP($D116,'Maximum Demand Forecast'!$D$68:$D$494,'Maximum Demand Forecast'!F$68:F$494,"NA")</f>
        <v>64.625252424112801</v>
      </c>
      <c r="G116" s="136">
        <f>_xlfn.XLOOKUP($D116,'Maximum Demand Forecast'!$D$68:$D$494,'Maximum Demand Forecast'!G$68:G$494,"NA")</f>
        <v>66.454680741749925</v>
      </c>
      <c r="H116" s="136">
        <f>_xlfn.XLOOKUP($D116,'Maximum Demand Forecast'!$D$68:$D$494,'Maximum Demand Forecast'!H$68:H$494,"NA")</f>
        <v>66.25042518318341</v>
      </c>
      <c r="I116" s="136">
        <f>_xlfn.XLOOKUP($D116,'Maximum Demand Forecast'!$D$68:$D$494,'Maximum Demand Forecast'!I$68:I$494,"NA")</f>
        <v>65.134505769395659</v>
      </c>
      <c r="J116" s="136">
        <f>_xlfn.XLOOKUP($D116,'Maximum Demand Forecast'!$D$68:$D$494,'Maximum Demand Forecast'!J$68:J$494,"NA")</f>
        <v>64.342780846057792</v>
      </c>
      <c r="K116" s="136">
        <f>_xlfn.XLOOKUP($D116,'Maximum Demand Forecast'!$D$68:$D$494,'Maximum Demand Forecast'!K$68:K$494,"NA")</f>
        <v>64.38579222229329</v>
      </c>
      <c r="L116" s="136">
        <f>_xlfn.XLOOKUP($D116,'Maximum Demand Forecast'!$D$68:$D$494,'Maximum Demand Forecast'!L$68:L$494,"NA")</f>
        <v>64.26123030883646</v>
      </c>
      <c r="M116" s="136">
        <f>_xlfn.XLOOKUP($D116,'Maximum Demand Forecast'!$D$68:$D$494,'Maximum Demand Forecast'!M$68:M$494,"NA")</f>
        <v>65.724723732441291</v>
      </c>
      <c r="N116" s="136">
        <f>_xlfn.XLOOKUP($D116,'Maximum Demand Forecast'!$D$68:$D$494,'Maximum Demand Forecast'!N$68:N$494,"NA")</f>
        <v>69.684640513345329</v>
      </c>
      <c r="O116" s="136">
        <f>_xlfn.XLOOKUP($D116,'Maximum Demand Forecast'!$D$68:$D$494,'Maximum Demand Forecast'!O$68:O$494,"NA")</f>
        <v>73.19597789896676</v>
      </c>
      <c r="P116" s="136">
        <f>_xlfn.XLOOKUP($D116,'Maximum Demand Forecast'!$D$68:$D$494,'Maximum Demand Forecast'!P$68:P$494,"NA")</f>
        <v>75.088341181363631</v>
      </c>
      <c r="Q116" s="137"/>
      <c r="R116" s="136">
        <f>_xlfn.XLOOKUP($D116,'Maximum Demand Forecast'!$T$68:$T$494,'Maximum Demand Forecast'!U$68:U$494,"NA")</f>
        <v>141.12487513171101</v>
      </c>
      <c r="S116" s="136">
        <f>_xlfn.XLOOKUP($D116,'Maximum Demand Forecast'!$T$68:$T$494,'Maximum Demand Forecast'!V$68:V$494,"NA")</f>
        <v>121.47550693758799</v>
      </c>
      <c r="T116" s="136">
        <f>_xlfn.XLOOKUP($D116,'Maximum Demand Forecast'!$T$68:$T$494,'Maximum Demand Forecast'!W$68:W$494,"NA")</f>
        <v>117.28523024572193</v>
      </c>
      <c r="U116" s="136">
        <f>_xlfn.XLOOKUP($D116,'Maximum Demand Forecast'!$T$68:$T$494,'Maximum Demand Forecast'!X$68:X$494,"NA")</f>
        <v>118.22548312335432</v>
      </c>
      <c r="V116" s="136">
        <f>_xlfn.XLOOKUP($D116,'Maximum Demand Forecast'!$T$68:$T$494,'Maximum Demand Forecast'!Y$68:Y$494,"NA")</f>
        <v>116.29857503120039</v>
      </c>
      <c r="W116" s="136">
        <f>_xlfn.XLOOKUP($D116,'Maximum Demand Forecast'!$T$68:$T$494,'Maximum Demand Forecast'!Z$68:Z$494,"NA")</f>
        <v>116.22473820587234</v>
      </c>
      <c r="X116" s="136">
        <f>_xlfn.XLOOKUP($D116,'Maximum Demand Forecast'!$T$68:$T$494,'Maximum Demand Forecast'!AA$68:AA$494,"NA")</f>
        <v>116.39616423231431</v>
      </c>
      <c r="Y116" s="136">
        <f>_xlfn.XLOOKUP($D116,'Maximum Demand Forecast'!$T$68:$T$494,'Maximum Demand Forecast'!AB$68:AB$494,"NA")</f>
        <v>116.91640299791162</v>
      </c>
      <c r="Z116" s="136">
        <f>_xlfn.XLOOKUP($D116,'Maximum Demand Forecast'!$T$68:$T$494,'Maximum Demand Forecast'!AC$68:AC$494,"NA")</f>
        <v>118.46501129304492</v>
      </c>
      <c r="AA116" s="136">
        <f>_xlfn.XLOOKUP($D116,'Maximum Demand Forecast'!$T$68:$T$494,'Maximum Demand Forecast'!AD$68:AD$494,"NA")</f>
        <v>123.35630811217537</v>
      </c>
      <c r="AB116" s="136">
        <f>_xlfn.XLOOKUP($D116,'Maximum Demand Forecast'!$T$68:$T$494,'Maximum Demand Forecast'!AE$68:AE$494,"NA")</f>
        <v>127.35060763919088</v>
      </c>
      <c r="AC116" s="136">
        <f>_xlfn.XLOOKUP($D116,'Maximum Demand Forecast'!$T$68:$T$494,'Maximum Demand Forecast'!AF$68:AF$494,"NA")</f>
        <v>130.00709102786647</v>
      </c>
      <c r="AD116" s="137"/>
      <c r="AE116" s="138">
        <v>659.354826740504</v>
      </c>
      <c r="AF116" s="138">
        <v>727.32153046945598</v>
      </c>
      <c r="AG116" s="138">
        <v>828.20564251140297</v>
      </c>
      <c r="AH116" s="138">
        <v>910.25265539907002</v>
      </c>
      <c r="AI116" s="138">
        <v>946.04721389795202</v>
      </c>
      <c r="AJ116" s="138">
        <v>1032.4199935812301</v>
      </c>
      <c r="AK116" s="138">
        <v>1120.41036040734</v>
      </c>
      <c r="AL116" s="138">
        <v>1201.6321010865399</v>
      </c>
      <c r="AM116" s="138">
        <v>1274.30688848208</v>
      </c>
      <c r="AN116" s="138">
        <v>1338.6653312211099</v>
      </c>
      <c r="AO116" s="138">
        <v>1401.38164232858</v>
      </c>
      <c r="AP116" s="138">
        <v>1462.30122198819</v>
      </c>
      <c r="AQ116" s="137"/>
      <c r="AR116" s="137"/>
      <c r="AS116" s="137"/>
      <c r="AT116" s="137"/>
      <c r="AU116" s="3"/>
      <c r="AV116" s="3"/>
      <c r="AW116" s="3"/>
      <c r="AX116" s="3"/>
    </row>
    <row r="117" spans="2:50" x14ac:dyDescent="0.25">
      <c r="B117" s="7" t="s">
        <v>7</v>
      </c>
      <c r="C117" s="7"/>
      <c r="D117" s="48">
        <v>34252</v>
      </c>
      <c r="E117" s="136">
        <f>_xlfn.XLOOKUP($D117,'Maximum Demand Forecast'!$D$68:$D$494,'Maximum Demand Forecast'!E$68:E$494,"NA")</f>
        <v>184.59644578500399</v>
      </c>
      <c r="F117" s="136">
        <f>_xlfn.XLOOKUP($D117,'Maximum Demand Forecast'!$D$68:$D$494,'Maximum Demand Forecast'!F$68:F$494,"NA")</f>
        <v>141.41247530000001</v>
      </c>
      <c r="G117" s="136">
        <f>_xlfn.XLOOKUP($D117,'Maximum Demand Forecast'!$D$68:$D$494,'Maximum Demand Forecast'!G$68:G$494,"NA")</f>
        <v>145.41561613236684</v>
      </c>
      <c r="H117" s="136">
        <f>_xlfn.XLOOKUP($D117,'Maximum Demand Forecast'!$D$68:$D$494,'Maximum Demand Forecast'!H$68:H$494,"NA")</f>
        <v>144.96866570591254</v>
      </c>
      <c r="I117" s="136">
        <f>_xlfn.XLOOKUP($D117,'Maximum Demand Forecast'!$D$68:$D$494,'Maximum Demand Forecast'!I$68:I$494,"NA")</f>
        <v>142.52681951390954</v>
      </c>
      <c r="J117" s="136">
        <f>_xlfn.XLOOKUP($D117,'Maximum Demand Forecast'!$D$68:$D$494,'Maximum Demand Forecast'!J$68:J$494,"NA")</f>
        <v>140.79437318733807</v>
      </c>
      <c r="K117" s="136">
        <f>_xlfn.XLOOKUP($D117,'Maximum Demand Forecast'!$D$68:$D$494,'Maximum Demand Forecast'!K$68:K$494,"NA")</f>
        <v>140.88849034667393</v>
      </c>
      <c r="L117" s="136">
        <f>_xlfn.XLOOKUP($D117,'Maximum Demand Forecast'!$D$68:$D$494,'Maximum Demand Forecast'!L$68:L$494,"NA")</f>
        <v>140.61592493533232</v>
      </c>
      <c r="M117" s="136">
        <f>_xlfn.XLOOKUP($D117,'Maximum Demand Forecast'!$D$68:$D$494,'Maximum Demand Forecast'!M$68:M$494,"NA")</f>
        <v>143.81832987541748</v>
      </c>
      <c r="N117" s="136">
        <f>_xlfn.XLOOKUP($D117,'Maximum Demand Forecast'!$D$68:$D$494,'Maximum Demand Forecast'!N$68:N$494,"NA")</f>
        <v>152.48338901197118</v>
      </c>
      <c r="O117" s="136">
        <f>_xlfn.XLOOKUP($D117,'Maximum Demand Forecast'!$D$68:$D$494,'Maximum Demand Forecast'!O$68:O$494,"NA")</f>
        <v>160.16687020064794</v>
      </c>
      <c r="P117" s="136">
        <f>_xlfn.XLOOKUP($D117,'Maximum Demand Forecast'!$D$68:$D$494,'Maximum Demand Forecast'!P$68:P$494,"NA")</f>
        <v>164.30772483397897</v>
      </c>
      <c r="Q117" s="137"/>
      <c r="R117" s="136">
        <f>_xlfn.XLOOKUP($D117,'Maximum Demand Forecast'!$T$68:$T$494,'Maximum Demand Forecast'!U$68:U$494,"NA")</f>
        <v>309.97760560294</v>
      </c>
      <c r="S117" s="136">
        <f>_xlfn.XLOOKUP($D117,'Maximum Demand Forecast'!$T$68:$T$494,'Maximum Demand Forecast'!V$68:V$494,"NA")</f>
        <v>254.00960135629899</v>
      </c>
      <c r="T117" s="136">
        <f>_xlfn.XLOOKUP($D117,'Maximum Demand Forecast'!$T$68:$T$494,'Maximum Demand Forecast'!W$68:W$494,"NA")</f>
        <v>245.24758390186395</v>
      </c>
      <c r="U117" s="136">
        <f>_xlfn.XLOOKUP($D117,'Maximum Demand Forecast'!$T$68:$T$494,'Maximum Demand Forecast'!X$68:X$494,"NA")</f>
        <v>247.21368607869391</v>
      </c>
      <c r="V117" s="136">
        <f>_xlfn.XLOOKUP($D117,'Maximum Demand Forecast'!$T$68:$T$494,'Maximum Demand Forecast'!Y$68:Y$494,"NA")</f>
        <v>243.18445278979956</v>
      </c>
      <c r="W117" s="136">
        <f>_xlfn.XLOOKUP($D117,'Maximum Demand Forecast'!$T$68:$T$494,'Maximum Demand Forecast'!Z$68:Z$494,"NA")</f>
        <v>243.03005736441864</v>
      </c>
      <c r="X117" s="136">
        <f>_xlfn.XLOOKUP($D117,'Maximum Demand Forecast'!$T$68:$T$494,'Maximum Demand Forecast'!AA$68:AA$494,"NA")</f>
        <v>243.38851527693421</v>
      </c>
      <c r="Y117" s="136">
        <f>_xlfn.XLOOKUP($D117,'Maximum Demand Forecast'!$T$68:$T$494,'Maximum Demand Forecast'!AB$68:AB$494,"NA")</f>
        <v>244.47635302127358</v>
      </c>
      <c r="Z117" s="136">
        <f>_xlfn.XLOOKUP($D117,'Maximum Demand Forecast'!$T$68:$T$494,'Maximum Demand Forecast'!AC$68:AC$494,"NA")</f>
        <v>247.71454799259377</v>
      </c>
      <c r="AA117" s="136">
        <f>_xlfn.XLOOKUP($D117,'Maximum Demand Forecast'!$T$68:$T$494,'Maximum Demand Forecast'!AD$68:AD$494,"NA")</f>
        <v>257.9424234422595</v>
      </c>
      <c r="AB117" s="136">
        <f>_xlfn.XLOOKUP($D117,'Maximum Demand Forecast'!$T$68:$T$494,'Maximum Demand Forecast'!AE$68:AE$494,"NA")</f>
        <v>266.294645681399</v>
      </c>
      <c r="AC117" s="136">
        <f>_xlfn.XLOOKUP($D117,'Maximum Demand Forecast'!$T$68:$T$494,'Maximum Demand Forecast'!AF$68:AF$494,"NA")</f>
        <v>271.84944683908259</v>
      </c>
      <c r="AD117" s="137"/>
      <c r="AE117" s="138">
        <v>1196.6619629587101</v>
      </c>
      <c r="AF117" s="138">
        <v>1328.1139288218999</v>
      </c>
      <c r="AG117" s="138">
        <v>1472.51637706615</v>
      </c>
      <c r="AH117" s="138">
        <v>1618.1629236144299</v>
      </c>
      <c r="AI117" s="138">
        <v>1714.4474682318801</v>
      </c>
      <c r="AJ117" s="138">
        <v>1944.5368717925301</v>
      </c>
      <c r="AK117" s="138">
        <v>2174.40606418689</v>
      </c>
      <c r="AL117" s="138">
        <v>2380.1107157267202</v>
      </c>
      <c r="AM117" s="138">
        <v>2556.3865883490798</v>
      </c>
      <c r="AN117" s="138">
        <v>2704.2257262948801</v>
      </c>
      <c r="AO117" s="138">
        <v>2839.5104376051199</v>
      </c>
      <c r="AP117" s="138">
        <v>2962.3831765027098</v>
      </c>
      <c r="AQ117" s="137"/>
      <c r="AR117" s="137"/>
      <c r="AS117" s="137"/>
      <c r="AT117" s="137"/>
      <c r="AU117" s="3"/>
      <c r="AV117" s="3"/>
      <c r="AW117" s="3"/>
      <c r="AX117" s="3"/>
    </row>
    <row r="118" spans="2:50" x14ac:dyDescent="0.25">
      <c r="B118" s="7" t="s">
        <v>7</v>
      </c>
      <c r="C118" s="7"/>
      <c r="D118" s="48">
        <v>34253</v>
      </c>
      <c r="E118" s="136">
        <f>_xlfn.XLOOKUP($D118,'Maximum Demand Forecast'!$D$68:$D$494,'Maximum Demand Forecast'!E$68:E$494,"NA")</f>
        <v>88.523427632448701</v>
      </c>
      <c r="F118" s="136">
        <f>_xlfn.XLOOKUP($D118,'Maximum Demand Forecast'!$D$68:$D$494,'Maximum Demand Forecast'!F$68:F$494,"NA")</f>
        <v>52.308274574646902</v>
      </c>
      <c r="G118" s="136">
        <f>_xlfn.XLOOKUP($D118,'Maximum Demand Forecast'!$D$68:$D$494,'Maximum Demand Forecast'!G$68:G$494,"NA")</f>
        <v>53.789030705788782</v>
      </c>
      <c r="H118" s="136">
        <f>_xlfn.XLOOKUP($D118,'Maximum Demand Forecast'!$D$68:$D$494,'Maximum Demand Forecast'!H$68:H$494,"NA")</f>
        <v>53.623704375289094</v>
      </c>
      <c r="I118" s="136">
        <f>_xlfn.XLOOKUP($D118,'Maximum Demand Forecast'!$D$68:$D$494,'Maximum Demand Forecast'!I$68:I$494,"NA")</f>
        <v>52.72046892304644</v>
      </c>
      <c r="J118" s="136">
        <f>_xlfn.XLOOKUP($D118,'Maximum Demand Forecast'!$D$68:$D$494,'Maximum Demand Forecast'!J$68:J$494,"NA")</f>
        <v>52.079639477526221</v>
      </c>
      <c r="K118" s="136">
        <f>_xlfn.XLOOKUP($D118,'Maximum Demand Forecast'!$D$68:$D$494,'Maximum Demand Forecast'!K$68:K$494,"NA")</f>
        <v>52.114453281628606</v>
      </c>
      <c r="L118" s="136">
        <f>_xlfn.XLOOKUP($D118,'Maximum Demand Forecast'!$D$68:$D$494,'Maximum Demand Forecast'!L$68:L$494,"NA")</f>
        <v>52.013631721538076</v>
      </c>
      <c r="M118" s="136">
        <f>_xlfn.XLOOKUP($D118,'Maximum Demand Forecast'!$D$68:$D$494,'Maximum Demand Forecast'!M$68:M$494,"NA")</f>
        <v>53.19819677882748</v>
      </c>
      <c r="N118" s="136">
        <f>_xlfn.XLOOKUP($D118,'Maximum Demand Forecast'!$D$68:$D$494,'Maximum Demand Forecast'!N$68:N$494,"NA")</f>
        <v>56.403389896046072</v>
      </c>
      <c r="O118" s="136">
        <f>_xlfn.XLOOKUP($D118,'Maximum Demand Forecast'!$D$68:$D$494,'Maximum Demand Forecast'!O$68:O$494,"NA")</f>
        <v>59.245498718862478</v>
      </c>
      <c r="P118" s="136">
        <f>_xlfn.XLOOKUP($D118,'Maximum Demand Forecast'!$D$68:$D$494,'Maximum Demand Forecast'!P$68:P$494,"NA")</f>
        <v>60.777194990174252</v>
      </c>
      <c r="Q118" s="137"/>
      <c r="R118" s="136">
        <f>_xlfn.XLOOKUP($D118,'Maximum Demand Forecast'!$T$68:$T$494,'Maximum Demand Forecast'!U$68:U$494,"NA")</f>
        <v>149.73112314598299</v>
      </c>
      <c r="S118" s="136">
        <f>_xlfn.XLOOKUP($D118,'Maximum Demand Forecast'!$T$68:$T$494,'Maximum Demand Forecast'!V$68:V$494,"NA")</f>
        <v>136.91633467541399</v>
      </c>
      <c r="T118" s="136">
        <f>_xlfn.XLOOKUP($D118,'Maximum Demand Forecast'!$T$68:$T$494,'Maximum Demand Forecast'!W$68:W$494,"NA")</f>
        <v>132.19342928987905</v>
      </c>
      <c r="U118" s="136">
        <f>_xlfn.XLOOKUP($D118,'Maximum Demand Forecast'!$T$68:$T$494,'Maximum Demand Forecast'!X$68:X$494,"NA")</f>
        <v>133.25319829944226</v>
      </c>
      <c r="V118" s="136">
        <f>_xlfn.XLOOKUP($D118,'Maximum Demand Forecast'!$T$68:$T$494,'Maximum Demand Forecast'!Y$68:Y$494,"NA")</f>
        <v>131.08135971333405</v>
      </c>
      <c r="W118" s="136">
        <f>_xlfn.XLOOKUP($D118,'Maximum Demand Forecast'!$T$68:$T$494,'Maximum Demand Forecast'!Z$68:Z$494,"NA")</f>
        <v>130.99813744291225</v>
      </c>
      <c r="X118" s="136">
        <f>_xlfn.XLOOKUP($D118,'Maximum Demand Forecast'!$T$68:$T$494,'Maximum Demand Forecast'!AA$68:AA$494,"NA")</f>
        <v>131.19135353889828</v>
      </c>
      <c r="Y118" s="136">
        <f>_xlfn.XLOOKUP($D118,'Maximum Demand Forecast'!$T$68:$T$494,'Maximum Demand Forecast'!AB$68:AB$494,"NA")</f>
        <v>131.7777201796915</v>
      </c>
      <c r="Z118" s="136">
        <f>_xlfn.XLOOKUP($D118,'Maximum Demand Forecast'!$T$68:$T$494,'Maximum Demand Forecast'!AC$68:AC$494,"NA")</f>
        <v>133.52317304474133</v>
      </c>
      <c r="AA118" s="136">
        <f>_xlfn.XLOOKUP($D118,'Maximum Demand Forecast'!$T$68:$T$494,'Maximum Demand Forecast'!AD$68:AD$494,"NA")</f>
        <v>139.03620566479808</v>
      </c>
      <c r="AB118" s="136">
        <f>_xlfn.XLOOKUP($D118,'Maximum Demand Forecast'!$T$68:$T$494,'Maximum Demand Forecast'!AE$68:AE$494,"NA")</f>
        <v>143.53822310536478</v>
      </c>
      <c r="AC118" s="136">
        <f>_xlfn.XLOOKUP($D118,'Maximum Demand Forecast'!$T$68:$T$494,'Maximum Demand Forecast'!AF$68:AF$494,"NA")</f>
        <v>146.53237376069362</v>
      </c>
      <c r="AD118" s="137"/>
      <c r="AE118" s="138">
        <v>463.91583258501203</v>
      </c>
      <c r="AF118" s="138">
        <v>528.89956180702097</v>
      </c>
      <c r="AG118" s="138">
        <v>628.96516288349699</v>
      </c>
      <c r="AH118" s="138">
        <v>681.21754004245997</v>
      </c>
      <c r="AI118" s="138">
        <v>719.65393814149797</v>
      </c>
      <c r="AJ118" s="138">
        <v>811.79862893109703</v>
      </c>
      <c r="AK118" s="138">
        <v>904.13405987261797</v>
      </c>
      <c r="AL118" s="138">
        <v>986.99458945321101</v>
      </c>
      <c r="AM118" s="138">
        <v>1058.1819614819001</v>
      </c>
      <c r="AN118" s="138">
        <v>1118.02195438643</v>
      </c>
      <c r="AO118" s="138">
        <v>1172.89018123393</v>
      </c>
      <c r="AP118" s="138">
        <v>1222.81061508432</v>
      </c>
      <c r="AQ118" s="137"/>
      <c r="AR118" s="137"/>
      <c r="AS118" s="137"/>
      <c r="AT118" s="137"/>
      <c r="AU118" s="3"/>
      <c r="AV118" s="3"/>
      <c r="AW118" s="3"/>
      <c r="AX118" s="3"/>
    </row>
    <row r="119" spans="2:50" x14ac:dyDescent="0.25">
      <c r="B119" s="7" t="s">
        <v>7</v>
      </c>
      <c r="C119" s="7"/>
      <c r="D119" s="48">
        <v>34254</v>
      </c>
      <c r="E119" s="136">
        <f>_xlfn.XLOOKUP($D119,'Maximum Demand Forecast'!$D$68:$D$494,'Maximum Demand Forecast'!E$68:E$494,"NA")</f>
        <v>14.070634067106001</v>
      </c>
      <c r="F119" s="136">
        <f>_xlfn.XLOOKUP($D119,'Maximum Demand Forecast'!$D$68:$D$494,'Maximum Demand Forecast'!F$68:F$494,"NA")</f>
        <v>6.7782778370000001</v>
      </c>
      <c r="G119" s="136">
        <f>_xlfn.XLOOKUP($D119,'Maximum Demand Forecast'!$D$68:$D$494,'Maximum Demand Forecast'!G$68:G$494,"NA")</f>
        <v>6.970159074669148</v>
      </c>
      <c r="H119" s="136">
        <f>_xlfn.XLOOKUP($D119,'Maximum Demand Forecast'!$D$68:$D$494,'Maximum Demand Forecast'!H$68:H$494,"NA")</f>
        <v>6.9487355463457394</v>
      </c>
      <c r="I119" s="136">
        <f>_xlfn.XLOOKUP($D119,'Maximum Demand Forecast'!$D$68:$D$494,'Maximum Demand Forecast'!I$68:I$494,"NA")</f>
        <v>6.8316913330293154</v>
      </c>
      <c r="J119" s="136">
        <f>_xlfn.XLOOKUP($D119,'Maximum Demand Forecast'!$D$68:$D$494,'Maximum Demand Forecast'!J$68:J$494,"NA")</f>
        <v>6.7486505509888381</v>
      </c>
      <c r="K119" s="136">
        <f>_xlfn.XLOOKUP($D119,'Maximum Demand Forecast'!$D$68:$D$494,'Maximum Demand Forecast'!K$68:K$494,"NA")</f>
        <v>6.753161837944635</v>
      </c>
      <c r="L119" s="136">
        <f>_xlfn.XLOOKUP($D119,'Maximum Demand Forecast'!$D$68:$D$494,'Maximum Demand Forecast'!L$68:L$494,"NA")</f>
        <v>6.7400970494038059</v>
      </c>
      <c r="M119" s="136">
        <f>_xlfn.XLOOKUP($D119,'Maximum Demand Forecast'!$D$68:$D$494,'Maximum Demand Forecast'!M$68:M$494,"NA")</f>
        <v>6.893596875953258</v>
      </c>
      <c r="N119" s="136">
        <f>_xlfn.XLOOKUP($D119,'Maximum Demand Forecast'!$D$68:$D$494,'Maximum Demand Forecast'!N$68:N$494,"NA")</f>
        <v>7.3089363159637273</v>
      </c>
      <c r="O119" s="136">
        <f>_xlfn.XLOOKUP($D119,'Maximum Demand Forecast'!$D$68:$D$494,'Maximum Demand Forecast'!O$68:O$494,"NA")</f>
        <v>7.67722610186647</v>
      </c>
      <c r="P119" s="136">
        <f>_xlfn.XLOOKUP($D119,'Maximum Demand Forecast'!$D$68:$D$494,'Maximum Demand Forecast'!P$68:P$494,"NA")</f>
        <v>7.8757083300277539</v>
      </c>
      <c r="Q119" s="137"/>
      <c r="R119" s="136">
        <f>_xlfn.XLOOKUP($D119,'Maximum Demand Forecast'!$T$68:$T$494,'Maximum Demand Forecast'!U$68:U$494,"NA")</f>
        <v>19.5</v>
      </c>
      <c r="S119" s="136">
        <f>_xlfn.XLOOKUP($D119,'Maximum Demand Forecast'!$T$68:$T$494,'Maximum Demand Forecast'!V$68:V$494,"NA")</f>
        <v>14.121722439999999</v>
      </c>
      <c r="T119" s="136">
        <f>_xlfn.XLOOKUP($D119,'Maximum Demand Forecast'!$T$68:$T$494,'Maximum Demand Forecast'!W$68:W$494,"NA")</f>
        <v>13.634596056409466</v>
      </c>
      <c r="U119" s="136">
        <f>_xlfn.XLOOKUP($D119,'Maximum Demand Forecast'!$T$68:$T$494,'Maximum Demand Forecast'!X$68:X$494,"NA")</f>
        <v>37.522637132778947</v>
      </c>
      <c r="V119" s="136">
        <f>_xlfn.XLOOKUP($D119,'Maximum Demand Forecast'!$T$68:$T$494,'Maximum Demand Forecast'!Y$68:Y$494,"NA")</f>
        <v>36.911071240046084</v>
      </c>
      <c r="W119" s="136">
        <f>_xlfn.XLOOKUP($D119,'Maximum Demand Forecast'!$T$68:$T$494,'Maximum Demand Forecast'!Z$68:Z$494,"NA")</f>
        <v>36.887636762718301</v>
      </c>
      <c r="X119" s="136">
        <f>_xlfn.XLOOKUP($D119,'Maximum Demand Forecast'!$T$68:$T$494,'Maximum Demand Forecast'!AA$68:AA$494,"NA")</f>
        <v>36.942044293272311</v>
      </c>
      <c r="Y119" s="136">
        <f>_xlfn.XLOOKUP($D119,'Maximum Demand Forecast'!$T$68:$T$494,'Maximum Demand Forecast'!AB$68:AB$494,"NA")</f>
        <v>37.107158699305614</v>
      </c>
      <c r="Z119" s="136">
        <f>_xlfn.XLOOKUP($D119,'Maximum Demand Forecast'!$T$68:$T$494,'Maximum Demand Forecast'!AC$68:AC$494,"NA")</f>
        <v>37.598659055945895</v>
      </c>
      <c r="AA119" s="136">
        <f>_xlfn.XLOOKUP($D119,'Maximum Demand Forecast'!$T$68:$T$494,'Maximum Demand Forecast'!AD$68:AD$494,"NA")</f>
        <v>39.151068492593751</v>
      </c>
      <c r="AB119" s="136">
        <f>_xlfn.XLOOKUP($D119,'Maximum Demand Forecast'!$T$68:$T$494,'Maximum Demand Forecast'!AE$68:AE$494,"NA")</f>
        <v>40.418787158589431</v>
      </c>
      <c r="AC119" s="136">
        <f>_xlfn.XLOOKUP($D119,'Maximum Demand Forecast'!$T$68:$T$494,'Maximum Demand Forecast'!AF$68:AF$494,"NA")</f>
        <v>41.261907098632534</v>
      </c>
      <c r="AD119" s="137"/>
      <c r="AE119" s="138">
        <v>0</v>
      </c>
      <c r="AF119" s="138">
        <v>0</v>
      </c>
      <c r="AG119" s="138">
        <v>0</v>
      </c>
      <c r="AH119" s="138">
        <v>5.30961382234834E-2</v>
      </c>
      <c r="AI119" s="138">
        <v>0.13804995938105599</v>
      </c>
      <c r="AJ119" s="138">
        <v>0.34512489845264199</v>
      </c>
      <c r="AK119" s="138">
        <v>0.55750945134657504</v>
      </c>
      <c r="AL119" s="138">
        <v>0.75396516277346404</v>
      </c>
      <c r="AM119" s="138">
        <v>0.92918241891095898</v>
      </c>
      <c r="AN119" s="138">
        <v>1.0831612197590601</v>
      </c>
      <c r="AO119" s="138">
        <v>1.23183040678481</v>
      </c>
      <c r="AP119" s="138">
        <v>1.3751899799882099</v>
      </c>
      <c r="AQ119" s="137"/>
      <c r="AR119" s="137"/>
      <c r="AS119" s="137"/>
      <c r="AT119" s="137"/>
      <c r="AU119" s="3"/>
      <c r="AV119" s="3"/>
      <c r="AW119" s="3"/>
      <c r="AX119" s="3"/>
    </row>
    <row r="120" spans="2:50" x14ac:dyDescent="0.25">
      <c r="B120" s="7" t="s">
        <v>7</v>
      </c>
      <c r="C120" s="7"/>
      <c r="D120" s="48">
        <v>34255</v>
      </c>
      <c r="E120" s="136">
        <f>_xlfn.XLOOKUP($D120,'Maximum Demand Forecast'!$D$68:$D$494,'Maximum Demand Forecast'!E$68:E$494,"NA")</f>
        <v>0</v>
      </c>
      <c r="F120" s="136">
        <f>_xlfn.XLOOKUP($D120,'Maximum Demand Forecast'!$D$68:$D$494,'Maximum Demand Forecast'!F$68:F$494,"NA")</f>
        <v>0</v>
      </c>
      <c r="G120" s="136">
        <f>_xlfn.XLOOKUP($D120,'Maximum Demand Forecast'!$D$68:$D$494,'Maximum Demand Forecast'!G$68:G$494,"NA")</f>
        <v>0</v>
      </c>
      <c r="H120" s="136">
        <f>_xlfn.XLOOKUP($D120,'Maximum Demand Forecast'!$D$68:$D$494,'Maximum Demand Forecast'!H$68:H$494,"NA")</f>
        <v>0</v>
      </c>
      <c r="I120" s="136">
        <f>_xlfn.XLOOKUP($D120,'Maximum Demand Forecast'!$D$68:$D$494,'Maximum Demand Forecast'!I$68:I$494,"NA")</f>
        <v>0</v>
      </c>
      <c r="J120" s="136">
        <f>_xlfn.XLOOKUP($D120,'Maximum Demand Forecast'!$D$68:$D$494,'Maximum Demand Forecast'!J$68:J$494,"NA")</f>
        <v>0</v>
      </c>
      <c r="K120" s="136">
        <f>_xlfn.XLOOKUP($D120,'Maximum Demand Forecast'!$D$68:$D$494,'Maximum Demand Forecast'!K$68:K$494,"NA")</f>
        <v>0</v>
      </c>
      <c r="L120" s="136">
        <f>_xlfn.XLOOKUP($D120,'Maximum Demand Forecast'!$D$68:$D$494,'Maximum Demand Forecast'!L$68:L$494,"NA")</f>
        <v>0</v>
      </c>
      <c r="M120" s="136">
        <f>_xlfn.XLOOKUP($D120,'Maximum Demand Forecast'!$D$68:$D$494,'Maximum Demand Forecast'!M$68:M$494,"NA")</f>
        <v>0</v>
      </c>
      <c r="N120" s="136">
        <f>_xlfn.XLOOKUP($D120,'Maximum Demand Forecast'!$D$68:$D$494,'Maximum Demand Forecast'!N$68:N$494,"NA")</f>
        <v>0</v>
      </c>
      <c r="O120" s="136">
        <f>_xlfn.XLOOKUP($D120,'Maximum Demand Forecast'!$D$68:$D$494,'Maximum Demand Forecast'!O$68:O$494,"NA")</f>
        <v>0</v>
      </c>
      <c r="P120" s="136">
        <f>_xlfn.XLOOKUP($D120,'Maximum Demand Forecast'!$D$68:$D$494,'Maximum Demand Forecast'!P$68:P$494,"NA")</f>
        <v>0</v>
      </c>
      <c r="Q120" s="137"/>
      <c r="R120" s="136">
        <f>_xlfn.XLOOKUP($D120,'Maximum Demand Forecast'!$T$68:$T$494,'Maximum Demand Forecast'!U$68:U$494,"NA")</f>
        <v>0</v>
      </c>
      <c r="S120" s="136">
        <f>_xlfn.XLOOKUP($D120,'Maximum Demand Forecast'!$T$68:$T$494,'Maximum Demand Forecast'!V$68:V$494,"NA")</f>
        <v>0</v>
      </c>
      <c r="T120" s="136">
        <f>_xlfn.XLOOKUP($D120,'Maximum Demand Forecast'!$T$68:$T$494,'Maximum Demand Forecast'!W$68:W$494,"NA")</f>
        <v>0</v>
      </c>
      <c r="U120" s="136">
        <f>_xlfn.XLOOKUP($D120,'Maximum Demand Forecast'!$T$68:$T$494,'Maximum Demand Forecast'!X$68:X$494,"NA")</f>
        <v>23.778735171861843</v>
      </c>
      <c r="V120" s="136">
        <f>_xlfn.XLOOKUP($D120,'Maximum Demand Forecast'!$T$68:$T$494,'Maximum Demand Forecast'!Y$68:Y$494,"NA")</f>
        <v>23.391175434203266</v>
      </c>
      <c r="W120" s="136">
        <f>_xlfn.XLOOKUP($D120,'Maximum Demand Forecast'!$T$68:$T$494,'Maximum Demand Forecast'!Z$68:Z$494,"NA")</f>
        <v>23.376324606200519</v>
      </c>
      <c r="X120" s="136">
        <f>_xlfn.XLOOKUP($D120,'Maximum Demand Forecast'!$T$68:$T$494,'Maximum Demand Forecast'!AA$68:AA$494,"NA")</f>
        <v>23.410803586337778</v>
      </c>
      <c r="Y120" s="136">
        <f>_xlfn.XLOOKUP($D120,'Maximum Demand Forecast'!$T$68:$T$494,'Maximum Demand Forecast'!AB$68:AB$494,"NA")</f>
        <v>23.515439401785176</v>
      </c>
      <c r="Z120" s="136">
        <f>_xlfn.XLOOKUP($D120,'Maximum Demand Forecast'!$T$68:$T$494,'Maximum Demand Forecast'!AC$68:AC$494,"NA")</f>
        <v>23.826911561273008</v>
      </c>
      <c r="AA120" s="136">
        <f>_xlfn.XLOOKUP($D120,'Maximum Demand Forecast'!$T$68:$T$494,'Maximum Demand Forecast'!AD$68:AD$494,"NA")</f>
        <v>24.810699900608601</v>
      </c>
      <c r="AB120" s="136">
        <f>_xlfn.XLOOKUP($D120,'Maximum Demand Forecast'!$T$68:$T$494,'Maximum Demand Forecast'!AE$68:AE$494,"NA")</f>
        <v>25.614074842632693</v>
      </c>
      <c r="AC120" s="136">
        <f>_xlfn.XLOOKUP($D120,'Maximum Demand Forecast'!$T$68:$T$494,'Maximum Demand Forecast'!AF$68:AF$494,"NA")</f>
        <v>26.148374329671867</v>
      </c>
      <c r="AD120" s="137"/>
      <c r="AE120" s="138">
        <v>0</v>
      </c>
      <c r="AF120" s="138">
        <v>0</v>
      </c>
      <c r="AG120" s="138">
        <v>0</v>
      </c>
      <c r="AH120" s="138">
        <v>0</v>
      </c>
      <c r="AI120" s="138">
        <v>0</v>
      </c>
      <c r="AJ120" s="138">
        <v>0</v>
      </c>
      <c r="AK120" s="138">
        <v>0</v>
      </c>
      <c r="AL120" s="138">
        <v>0</v>
      </c>
      <c r="AM120" s="138">
        <v>0</v>
      </c>
      <c r="AN120" s="138">
        <v>0</v>
      </c>
      <c r="AO120" s="138">
        <v>0</v>
      </c>
      <c r="AP120" s="138">
        <v>0</v>
      </c>
      <c r="AQ120" s="137"/>
      <c r="AR120" s="137"/>
      <c r="AS120" s="137"/>
      <c r="AT120" s="137"/>
      <c r="AU120" s="3"/>
      <c r="AV120" s="3"/>
      <c r="AW120" s="3"/>
      <c r="AX120" s="3"/>
    </row>
    <row r="121" spans="2:50" x14ac:dyDescent="0.25">
      <c r="B121" s="7" t="s">
        <v>7</v>
      </c>
      <c r="C121" s="7"/>
      <c r="D121" s="48">
        <v>34256</v>
      </c>
      <c r="E121" s="136">
        <f>_xlfn.XLOOKUP($D121,'Maximum Demand Forecast'!$D$68:$D$494,'Maximum Demand Forecast'!E$68:E$494,"NA")</f>
        <v>99.9950756146266</v>
      </c>
      <c r="F121" s="136">
        <f>_xlfn.XLOOKUP($D121,'Maximum Demand Forecast'!$D$68:$D$494,'Maximum Demand Forecast'!F$68:F$494,"NA")</f>
        <v>78.064556400000001</v>
      </c>
      <c r="G121" s="136">
        <f>_xlfn.XLOOKUP($D121,'Maximum Demand Forecast'!$D$68:$D$494,'Maximum Demand Forecast'!G$68:G$494,"NA")</f>
        <v>80.274428001656659</v>
      </c>
      <c r="H121" s="136">
        <f>_xlfn.XLOOKUP($D121,'Maximum Demand Forecast'!$D$68:$D$494,'Maximum Demand Forecast'!H$68:H$494,"NA")</f>
        <v>80.02769597394888</v>
      </c>
      <c r="I121" s="136">
        <f>_xlfn.XLOOKUP($D121,'Maximum Demand Forecast'!$D$68:$D$494,'Maximum Demand Forecast'!I$68:I$494,"NA")</f>
        <v>78.679712782428126</v>
      </c>
      <c r="J121" s="136">
        <f>_xlfn.XLOOKUP($D121,'Maximum Demand Forecast'!$D$68:$D$494,'Maximum Demand Forecast'!J$68:J$494,"NA")</f>
        <v>77.723342747297195</v>
      </c>
      <c r="K121" s="136">
        <f>_xlfn.XLOOKUP($D121,'Maximum Demand Forecast'!$D$68:$D$494,'Maximum Demand Forecast'!K$68:K$494,"NA")</f>
        <v>77.775298660504973</v>
      </c>
      <c r="L121" s="136">
        <f>_xlfn.XLOOKUP($D121,'Maximum Demand Forecast'!$D$68:$D$494,'Maximum Demand Forecast'!L$68:L$494,"NA")</f>
        <v>77.624833166698792</v>
      </c>
      <c r="M121" s="136">
        <f>_xlfn.XLOOKUP($D121,'Maximum Demand Forecast'!$D$68:$D$494,'Maximum Demand Forecast'!M$68:M$494,"NA")</f>
        <v>79.39267097966804</v>
      </c>
      <c r="N121" s="136">
        <f>_xlfn.XLOOKUP($D121,'Maximum Demand Forecast'!$D$68:$D$494,'Maximum Demand Forecast'!N$68:N$494,"NA")</f>
        <v>84.17608203473803</v>
      </c>
      <c r="O121" s="136">
        <f>_xlfn.XLOOKUP($D121,'Maximum Demand Forecast'!$D$68:$D$494,'Maximum Demand Forecast'!O$68:O$494,"NA")</f>
        <v>88.417628258501736</v>
      </c>
      <c r="P121" s="136">
        <f>_xlfn.XLOOKUP($D121,'Maximum Demand Forecast'!$D$68:$D$494,'Maximum Demand Forecast'!P$68:P$494,"NA")</f>
        <v>90.703522620948206</v>
      </c>
      <c r="Q121" s="137"/>
      <c r="R121" s="136">
        <f>_xlfn.XLOOKUP($D121,'Maximum Demand Forecast'!$T$68:$T$494,'Maximum Demand Forecast'!U$68:U$494,"NA")</f>
        <v>174.40229888390601</v>
      </c>
      <c r="S121" s="136">
        <f>_xlfn.XLOOKUP($D121,'Maximum Demand Forecast'!$T$68:$T$494,'Maximum Demand Forecast'!V$68:V$494,"NA")</f>
        <v>145.72696604298901</v>
      </c>
      <c r="T121" s="136">
        <f>_xlfn.XLOOKUP($D121,'Maximum Demand Forecast'!$T$68:$T$494,'Maximum Demand Forecast'!W$68:W$494,"NA")</f>
        <v>140.70013944575547</v>
      </c>
      <c r="U121" s="136">
        <f>_xlfn.XLOOKUP($D121,'Maximum Demand Forecast'!$T$68:$T$494,'Maximum Demand Forecast'!X$68:X$494,"NA")</f>
        <v>165.60684026785293</v>
      </c>
      <c r="V121" s="136">
        <f>_xlfn.XLOOKUP($D121,'Maximum Demand Forecast'!$T$68:$T$494,'Maximum Demand Forecast'!Y$68:Y$494,"NA")</f>
        <v>162.90768309633842</v>
      </c>
      <c r="W121" s="136">
        <f>_xlfn.XLOOKUP($D121,'Maximum Demand Forecast'!$T$68:$T$494,'Maximum Demand Forecast'!Z$68:Z$494,"NA")</f>
        <v>162.80425460516253</v>
      </c>
      <c r="X121" s="136">
        <f>_xlfn.XLOOKUP($D121,'Maximum Demand Forecast'!$T$68:$T$494,'Maximum Demand Forecast'!AA$68:AA$494,"NA")</f>
        <v>163.0443832291167</v>
      </c>
      <c r="Y121" s="136">
        <f>_xlfn.XLOOKUP($D121,'Maximum Demand Forecast'!$T$68:$T$494,'Maximum Demand Forecast'!AB$68:AB$494,"NA")</f>
        <v>163.77311865805572</v>
      </c>
      <c r="Z121" s="136">
        <f>_xlfn.XLOOKUP($D121,'Maximum Demand Forecast'!$T$68:$T$494,'Maximum Demand Forecast'!AC$68:AC$494,"NA")</f>
        <v>165.94236440604752</v>
      </c>
      <c r="AA121" s="136">
        <f>_xlfn.XLOOKUP($D121,'Maximum Demand Forecast'!$T$68:$T$494,'Maximum Demand Forecast'!AD$68:AD$494,"NA")</f>
        <v>172.7939516411212</v>
      </c>
      <c r="AB121" s="136">
        <f>_xlfn.XLOOKUP($D121,'Maximum Demand Forecast'!$T$68:$T$494,'Maximum Demand Forecast'!AE$68:AE$494,"NA")</f>
        <v>178.38905099091397</v>
      </c>
      <c r="AC121" s="136">
        <f>_xlfn.XLOOKUP($D121,'Maximum Demand Forecast'!$T$68:$T$494,'Maximum Demand Forecast'!AF$68:AF$494,"NA")</f>
        <v>182.11017615445917</v>
      </c>
      <c r="AD121" s="137"/>
      <c r="AE121" s="138">
        <v>480.51315528744198</v>
      </c>
      <c r="AF121" s="138">
        <v>557.987982244465</v>
      </c>
      <c r="AG121" s="138">
        <v>672.54860038125003</v>
      </c>
      <c r="AH121" s="138">
        <v>723.18075824341702</v>
      </c>
      <c r="AI121" s="138">
        <v>771.06226927443299</v>
      </c>
      <c r="AJ121" s="138">
        <v>885.78976162384697</v>
      </c>
      <c r="AK121" s="138">
        <v>1000.71450628463</v>
      </c>
      <c r="AL121" s="138">
        <v>1103.81290719871</v>
      </c>
      <c r="AM121" s="138">
        <v>1192.34842094905</v>
      </c>
      <c r="AN121" s="138">
        <v>1266.7228750274501</v>
      </c>
      <c r="AO121" s="138">
        <v>1334.85476867751</v>
      </c>
      <c r="AP121" s="138">
        <v>1396.76799989195</v>
      </c>
      <c r="AQ121" s="137"/>
      <c r="AR121" s="137"/>
      <c r="AS121" s="137"/>
      <c r="AT121" s="137"/>
      <c r="AU121" s="3"/>
      <c r="AV121" s="3"/>
      <c r="AW121" s="3"/>
      <c r="AX121" s="3"/>
    </row>
    <row r="122" spans="2:50" x14ac:dyDescent="0.25">
      <c r="B122" s="7" t="s">
        <v>7</v>
      </c>
      <c r="C122" s="7"/>
      <c r="D122" s="48">
        <v>34257</v>
      </c>
      <c r="E122" s="136">
        <f>_xlfn.XLOOKUP($D122,'Maximum Demand Forecast'!$D$68:$D$494,'Maximum Demand Forecast'!E$68:E$494,"NA")</f>
        <v>0</v>
      </c>
      <c r="F122" s="136">
        <f>_xlfn.XLOOKUP($D122,'Maximum Demand Forecast'!$D$68:$D$494,'Maximum Demand Forecast'!F$68:F$494,"NA")</f>
        <v>0</v>
      </c>
      <c r="G122" s="136">
        <f>_xlfn.XLOOKUP($D122,'Maximum Demand Forecast'!$D$68:$D$494,'Maximum Demand Forecast'!G$68:G$494,"NA")</f>
        <v>0</v>
      </c>
      <c r="H122" s="136">
        <f>_xlfn.XLOOKUP($D122,'Maximum Demand Forecast'!$D$68:$D$494,'Maximum Demand Forecast'!H$68:H$494,"NA")</f>
        <v>0</v>
      </c>
      <c r="I122" s="136">
        <f>_xlfn.XLOOKUP($D122,'Maximum Demand Forecast'!$D$68:$D$494,'Maximum Demand Forecast'!I$68:I$494,"NA")</f>
        <v>0</v>
      </c>
      <c r="J122" s="136">
        <f>_xlfn.XLOOKUP($D122,'Maximum Demand Forecast'!$D$68:$D$494,'Maximum Demand Forecast'!J$68:J$494,"NA")</f>
        <v>0</v>
      </c>
      <c r="K122" s="136">
        <f>_xlfn.XLOOKUP($D122,'Maximum Demand Forecast'!$D$68:$D$494,'Maximum Demand Forecast'!K$68:K$494,"NA")</f>
        <v>0</v>
      </c>
      <c r="L122" s="136">
        <f>_xlfn.XLOOKUP($D122,'Maximum Demand Forecast'!$D$68:$D$494,'Maximum Demand Forecast'!L$68:L$494,"NA")</f>
        <v>0</v>
      </c>
      <c r="M122" s="136">
        <f>_xlfn.XLOOKUP($D122,'Maximum Demand Forecast'!$D$68:$D$494,'Maximum Demand Forecast'!M$68:M$494,"NA")</f>
        <v>0</v>
      </c>
      <c r="N122" s="136">
        <f>_xlfn.XLOOKUP($D122,'Maximum Demand Forecast'!$D$68:$D$494,'Maximum Demand Forecast'!N$68:N$494,"NA")</f>
        <v>0</v>
      </c>
      <c r="O122" s="136">
        <f>_xlfn.XLOOKUP($D122,'Maximum Demand Forecast'!$D$68:$D$494,'Maximum Demand Forecast'!O$68:O$494,"NA")</f>
        <v>0</v>
      </c>
      <c r="P122" s="136">
        <f>_xlfn.XLOOKUP($D122,'Maximum Demand Forecast'!$D$68:$D$494,'Maximum Demand Forecast'!P$68:P$494,"NA")</f>
        <v>0</v>
      </c>
      <c r="Q122" s="137"/>
      <c r="R122" s="136">
        <f>_xlfn.XLOOKUP($D122,'Maximum Demand Forecast'!$T$68:$T$494,'Maximum Demand Forecast'!U$68:U$494,"NA")</f>
        <v>0</v>
      </c>
      <c r="S122" s="136">
        <f>_xlfn.XLOOKUP($D122,'Maximum Demand Forecast'!$T$68:$T$494,'Maximum Demand Forecast'!V$68:V$494,"NA")</f>
        <v>240.41152067827099</v>
      </c>
      <c r="T122" s="136">
        <f>_xlfn.XLOOKUP($D122,'Maximum Demand Forecast'!$T$68:$T$494,'Maximum Demand Forecast'!W$68:W$494,"NA")</f>
        <v>232.11856667502641</v>
      </c>
      <c r="U122" s="136">
        <f>_xlfn.XLOOKUP($D122,'Maximum Demand Forecast'!$T$68:$T$494,'Maximum Demand Forecast'!X$68:X$494,"NA")</f>
        <v>257.75815124634676</v>
      </c>
      <c r="V122" s="136">
        <f>_xlfn.XLOOKUP($D122,'Maximum Demand Forecast'!$T$68:$T$494,'Maximum Demand Forecast'!Y$68:Y$494,"NA")</f>
        <v>253.55705809507577</v>
      </c>
      <c r="W122" s="136">
        <f>_xlfn.XLOOKUP($D122,'Maximum Demand Forecast'!$T$68:$T$494,'Maximum Demand Forecast'!Z$68:Z$494,"NA")</f>
        <v>253.39607720425889</v>
      </c>
      <c r="X122" s="136">
        <f>_xlfn.XLOOKUP($D122,'Maximum Demand Forecast'!$T$68:$T$494,'Maximum Demand Forecast'!AA$68:AA$494,"NA")</f>
        <v>253.76982450884873</v>
      </c>
      <c r="Y122" s="136">
        <f>_xlfn.XLOOKUP($D122,'Maximum Demand Forecast'!$T$68:$T$494,'Maximum Demand Forecast'!AB$68:AB$494,"NA")</f>
        <v>254.90406205970851</v>
      </c>
      <c r="Z122" s="136">
        <f>_xlfn.XLOOKUP($D122,'Maximum Demand Forecast'!$T$68:$T$494,'Maximum Demand Forecast'!AC$68:AC$494,"NA")</f>
        <v>258.28037654464771</v>
      </c>
      <c r="AA122" s="136">
        <f>_xlfn.XLOOKUP($D122,'Maximum Demand Forecast'!$T$68:$T$494,'Maximum Demand Forecast'!AD$68:AD$494,"NA")</f>
        <v>268.94450404058472</v>
      </c>
      <c r="AB122" s="136">
        <f>_xlfn.XLOOKUP($D122,'Maximum Demand Forecast'!$T$68:$T$494,'Maximum Demand Forecast'!AE$68:AE$494,"NA")</f>
        <v>277.65297563577752</v>
      </c>
      <c r="AC122" s="136">
        <f>_xlfn.XLOOKUP($D122,'Maximum Demand Forecast'!$T$68:$T$494,'Maximum Demand Forecast'!AF$68:AF$494,"NA")</f>
        <v>283.44470707126857</v>
      </c>
      <c r="AD122" s="137"/>
      <c r="AE122" s="138">
        <v>0</v>
      </c>
      <c r="AF122" s="138">
        <v>0</v>
      </c>
      <c r="AG122" s="138">
        <v>0</v>
      </c>
      <c r="AH122" s="138">
        <v>0</v>
      </c>
      <c r="AI122" s="138">
        <v>0</v>
      </c>
      <c r="AJ122" s="138">
        <v>0</v>
      </c>
      <c r="AK122" s="138">
        <v>0</v>
      </c>
      <c r="AL122" s="138">
        <v>0</v>
      </c>
      <c r="AM122" s="138">
        <v>0</v>
      </c>
      <c r="AN122" s="138">
        <v>0</v>
      </c>
      <c r="AO122" s="138">
        <v>0</v>
      </c>
      <c r="AP122" s="138">
        <v>0</v>
      </c>
      <c r="AQ122" s="137"/>
      <c r="AR122" s="137"/>
      <c r="AS122" s="137"/>
      <c r="AT122" s="137"/>
      <c r="AU122" s="3"/>
      <c r="AV122" s="3"/>
      <c r="AW122" s="3"/>
      <c r="AX122" s="3"/>
    </row>
    <row r="123" spans="2:50" x14ac:dyDescent="0.25">
      <c r="B123" s="7" t="s">
        <v>7</v>
      </c>
      <c r="C123" s="7"/>
      <c r="D123" s="48">
        <v>34258</v>
      </c>
      <c r="E123" s="136">
        <f>_xlfn.XLOOKUP($D123,'Maximum Demand Forecast'!$D$68:$D$494,'Maximum Demand Forecast'!E$68:E$494,"NA")</f>
        <v>0</v>
      </c>
      <c r="F123" s="136">
        <f>_xlfn.XLOOKUP($D123,'Maximum Demand Forecast'!$D$68:$D$494,'Maximum Demand Forecast'!F$68:F$494,"NA")</f>
        <v>0</v>
      </c>
      <c r="G123" s="136">
        <f>_xlfn.XLOOKUP($D123,'Maximum Demand Forecast'!$D$68:$D$494,'Maximum Demand Forecast'!G$68:G$494,"NA")</f>
        <v>0</v>
      </c>
      <c r="H123" s="136">
        <f>_xlfn.XLOOKUP($D123,'Maximum Demand Forecast'!$D$68:$D$494,'Maximum Demand Forecast'!H$68:H$494,"NA")</f>
        <v>0</v>
      </c>
      <c r="I123" s="136">
        <f>_xlfn.XLOOKUP($D123,'Maximum Demand Forecast'!$D$68:$D$494,'Maximum Demand Forecast'!I$68:I$494,"NA")</f>
        <v>0</v>
      </c>
      <c r="J123" s="136">
        <f>_xlfn.XLOOKUP($D123,'Maximum Demand Forecast'!$D$68:$D$494,'Maximum Demand Forecast'!J$68:J$494,"NA")</f>
        <v>0</v>
      </c>
      <c r="K123" s="136">
        <f>_xlfn.XLOOKUP($D123,'Maximum Demand Forecast'!$D$68:$D$494,'Maximum Demand Forecast'!K$68:K$494,"NA")</f>
        <v>0</v>
      </c>
      <c r="L123" s="136">
        <f>_xlfn.XLOOKUP($D123,'Maximum Demand Forecast'!$D$68:$D$494,'Maximum Demand Forecast'!L$68:L$494,"NA")</f>
        <v>0</v>
      </c>
      <c r="M123" s="136">
        <f>_xlfn.XLOOKUP($D123,'Maximum Demand Forecast'!$D$68:$D$494,'Maximum Demand Forecast'!M$68:M$494,"NA")</f>
        <v>0</v>
      </c>
      <c r="N123" s="136">
        <f>_xlfn.XLOOKUP($D123,'Maximum Demand Forecast'!$D$68:$D$494,'Maximum Demand Forecast'!N$68:N$494,"NA")</f>
        <v>0</v>
      </c>
      <c r="O123" s="136">
        <f>_xlfn.XLOOKUP($D123,'Maximum Demand Forecast'!$D$68:$D$494,'Maximum Demand Forecast'!O$68:O$494,"NA")</f>
        <v>0</v>
      </c>
      <c r="P123" s="136">
        <f>_xlfn.XLOOKUP($D123,'Maximum Demand Forecast'!$D$68:$D$494,'Maximum Demand Forecast'!P$68:P$494,"NA")</f>
        <v>0</v>
      </c>
      <c r="Q123" s="137"/>
      <c r="R123" s="136">
        <f>_xlfn.XLOOKUP($D123,'Maximum Demand Forecast'!$T$68:$T$494,'Maximum Demand Forecast'!U$68:U$494,"NA")</f>
        <v>0</v>
      </c>
      <c r="S123" s="136">
        <f>_xlfn.XLOOKUP($D123,'Maximum Demand Forecast'!$T$68:$T$494,'Maximum Demand Forecast'!V$68:V$494,"NA")</f>
        <v>78.4375938153742</v>
      </c>
      <c r="T123" s="136">
        <f>_xlfn.XLOOKUP($D123,'Maximum Demand Forecast'!$T$68:$T$494,'Maximum Demand Forecast'!W$68:W$494,"NA")</f>
        <v>75.731902524869952</v>
      </c>
      <c r="U123" s="136">
        <f>_xlfn.XLOOKUP($D123,'Maximum Demand Forecast'!$T$68:$T$494,'Maximum Demand Forecast'!X$68:X$494,"NA")</f>
        <v>76.339030456736566</v>
      </c>
      <c r="V123" s="136">
        <f>_xlfn.XLOOKUP($D123,'Maximum Demand Forecast'!$T$68:$T$494,'Maximum Demand Forecast'!Y$68:Y$494,"NA")</f>
        <v>75.094812275950687</v>
      </c>
      <c r="W123" s="136">
        <f>_xlfn.XLOOKUP($D123,'Maximum Demand Forecast'!$T$68:$T$494,'Maximum Demand Forecast'!Z$68:Z$494,"NA")</f>
        <v>75.047135315716446</v>
      </c>
      <c r="X123" s="136">
        <f>_xlfn.XLOOKUP($D123,'Maximum Demand Forecast'!$T$68:$T$494,'Maximum Demand Forecast'!AA$68:AA$494,"NA")</f>
        <v>75.157826313189261</v>
      </c>
      <c r="Y123" s="136">
        <f>_xlfn.XLOOKUP($D123,'Maximum Demand Forecast'!$T$68:$T$494,'Maximum Demand Forecast'!AB$68:AB$494,"NA")</f>
        <v>75.493748162882795</v>
      </c>
      <c r="Z123" s="136">
        <f>_xlfn.XLOOKUP($D123,'Maximum Demand Forecast'!$T$68:$T$494,'Maximum Demand Forecast'!AC$68:AC$494,"NA")</f>
        <v>76.493695489673485</v>
      </c>
      <c r="AA123" s="136">
        <f>_xlfn.XLOOKUP($D123,'Maximum Demand Forecast'!$T$68:$T$494,'Maximum Demand Forecast'!AD$68:AD$494,"NA")</f>
        <v>79.65204043345301</v>
      </c>
      <c r="AB123" s="136">
        <f>_xlfn.XLOOKUP($D123,'Maximum Demand Forecast'!$T$68:$T$494,'Maximum Demand Forecast'!AE$68:AE$494,"NA")</f>
        <v>82.231187882806353</v>
      </c>
      <c r="AC123" s="136">
        <f>_xlfn.XLOOKUP($D123,'Maximum Demand Forecast'!$T$68:$T$494,'Maximum Demand Forecast'!AF$68:AF$494,"NA")</f>
        <v>83.946497991578156</v>
      </c>
      <c r="AD123" s="137"/>
      <c r="AE123" s="138">
        <v>0</v>
      </c>
      <c r="AF123" s="138">
        <v>0</v>
      </c>
      <c r="AG123" s="138">
        <v>0</v>
      </c>
      <c r="AH123" s="138">
        <v>0</v>
      </c>
      <c r="AI123" s="138">
        <v>0</v>
      </c>
      <c r="AJ123" s="138">
        <v>0</v>
      </c>
      <c r="AK123" s="138">
        <v>0</v>
      </c>
      <c r="AL123" s="138">
        <v>0</v>
      </c>
      <c r="AM123" s="138">
        <v>0</v>
      </c>
      <c r="AN123" s="138">
        <v>0</v>
      </c>
      <c r="AO123" s="138">
        <v>0</v>
      </c>
      <c r="AP123" s="138">
        <v>0</v>
      </c>
      <c r="AQ123" s="137"/>
      <c r="AR123" s="137"/>
      <c r="AS123" s="137"/>
      <c r="AT123" s="137"/>
      <c r="AU123" s="3"/>
      <c r="AV123" s="3"/>
      <c r="AW123" s="3"/>
      <c r="AX123" s="3"/>
    </row>
    <row r="124" spans="2:50" x14ac:dyDescent="0.25">
      <c r="B124" s="7" t="s">
        <v>7</v>
      </c>
      <c r="C124" s="7"/>
      <c r="D124" s="48">
        <v>34259</v>
      </c>
      <c r="E124" s="136">
        <f>_xlfn.XLOOKUP($D124,'Maximum Demand Forecast'!$D$68:$D$494,'Maximum Demand Forecast'!E$68:E$494,"NA")</f>
        <v>164.34352799078499</v>
      </c>
      <c r="F124" s="136">
        <f>_xlfn.XLOOKUP($D124,'Maximum Demand Forecast'!$D$68:$D$494,'Maximum Demand Forecast'!F$68:F$494,"NA")</f>
        <v>106.548497224725</v>
      </c>
      <c r="G124" s="136">
        <f>_xlfn.XLOOKUP($D124,'Maximum Demand Forecast'!$D$68:$D$494,'Maximum Demand Forecast'!G$68:G$494,"NA")</f>
        <v>109.5646995715318</v>
      </c>
      <c r="H124" s="136">
        <f>_xlfn.XLOOKUP($D124,'Maximum Demand Forecast'!$D$68:$D$494,'Maximum Demand Forecast'!H$68:H$494,"NA")</f>
        <v>109.22794076597644</v>
      </c>
      <c r="I124" s="136">
        <f>_xlfn.XLOOKUP($D124,'Maximum Demand Forecast'!$D$68:$D$494,'Maximum Demand Forecast'!I$68:I$494,"NA")</f>
        <v>107.38810986237415</v>
      </c>
      <c r="J124" s="136">
        <f>_xlfn.XLOOKUP($D124,'Maximum Demand Forecast'!$D$68:$D$494,'Maximum Demand Forecast'!J$68:J$494,"NA")</f>
        <v>106.08278264688563</v>
      </c>
      <c r="K124" s="136">
        <f>_xlfn.XLOOKUP($D124,'Maximum Demand Forecast'!$D$68:$D$494,'Maximum Demand Forecast'!K$68:K$494,"NA")</f>
        <v>106.15369606431237</v>
      </c>
      <c r="L124" s="136">
        <f>_xlfn.XLOOKUP($D124,'Maximum Demand Forecast'!$D$68:$D$494,'Maximum Demand Forecast'!L$68:L$494,"NA")</f>
        <v>105.94832921169008</v>
      </c>
      <c r="M124" s="136">
        <f>_xlfn.XLOOKUP($D124,'Maximum Demand Forecast'!$D$68:$D$494,'Maximum Demand Forecast'!M$68:M$494,"NA")</f>
        <v>108.36120992215956</v>
      </c>
      <c r="N124" s="136">
        <f>_xlfn.XLOOKUP($D124,'Maximum Demand Forecast'!$D$68:$D$494,'Maximum Demand Forecast'!N$68:N$494,"NA")</f>
        <v>114.88997640760959</v>
      </c>
      <c r="O124" s="136">
        <f>_xlfn.XLOOKUP($D124,'Maximum Demand Forecast'!$D$68:$D$494,'Maximum Demand Forecast'!O$68:O$494,"NA")</f>
        <v>120.67916418875261</v>
      </c>
      <c r="P124" s="136">
        <f>_xlfn.XLOOKUP($D124,'Maximum Demand Forecast'!$D$68:$D$494,'Maximum Demand Forecast'!P$68:P$494,"NA")</f>
        <v>123.79912823344861</v>
      </c>
      <c r="Q124" s="137"/>
      <c r="R124" s="136">
        <f>_xlfn.XLOOKUP($D124,'Maximum Demand Forecast'!$T$68:$T$494,'Maximum Demand Forecast'!U$68:U$494,"NA")</f>
        <v>294.52354670892498</v>
      </c>
      <c r="S124" s="136">
        <f>_xlfn.XLOOKUP($D124,'Maximum Demand Forecast'!$T$68:$T$494,'Maximum Demand Forecast'!V$68:V$494,"NA")</f>
        <v>221.32354216838399</v>
      </c>
      <c r="T124" s="136">
        <f>_xlfn.XLOOKUP($D124,'Maximum Demand Forecast'!$T$68:$T$494,'Maximum Demand Forecast'!W$68:W$494,"NA")</f>
        <v>213.6890246965952</v>
      </c>
      <c r="U124" s="136">
        <f>_xlfn.XLOOKUP($D124,'Maximum Demand Forecast'!$T$68:$T$494,'Maximum Demand Forecast'!X$68:X$494,"NA")</f>
        <v>215.40212804275811</v>
      </c>
      <c r="V124" s="136">
        <f>_xlfn.XLOOKUP($D124,'Maximum Demand Forecast'!$T$68:$T$494,'Maximum Demand Forecast'!Y$68:Y$494,"NA")</f>
        <v>211.89137813819056</v>
      </c>
      <c r="W124" s="136">
        <f>_xlfn.XLOOKUP($D124,'Maximum Demand Forecast'!$T$68:$T$494,'Maximum Demand Forecast'!Z$68:Z$494,"NA")</f>
        <v>211.75685037917106</v>
      </c>
      <c r="X124" s="136">
        <f>_xlfn.XLOOKUP($D124,'Maximum Demand Forecast'!$T$68:$T$494,'Maximum Demand Forecast'!AA$68:AA$494,"NA")</f>
        <v>212.06918178118349</v>
      </c>
      <c r="Y124" s="136">
        <f>_xlfn.XLOOKUP($D124,'Maximum Demand Forecast'!$T$68:$T$494,'Maximum Demand Forecast'!AB$68:AB$494,"NA")</f>
        <v>213.0170361205316</v>
      </c>
      <c r="Z124" s="136">
        <f>_xlfn.XLOOKUP($D124,'Maximum Demand Forecast'!$T$68:$T$494,'Maximum Demand Forecast'!AC$68:AC$494,"NA")</f>
        <v>215.8385388411281</v>
      </c>
      <c r="AA124" s="136">
        <f>_xlfn.XLOOKUP($D124,'Maximum Demand Forecast'!$T$68:$T$494,'Maximum Demand Forecast'!AD$68:AD$494,"NA")</f>
        <v>224.75028710296579</v>
      </c>
      <c r="AB124" s="136">
        <f>_xlfn.XLOOKUP($D124,'Maximum Demand Forecast'!$T$68:$T$494,'Maximum Demand Forecast'!AE$68:AE$494,"NA")</f>
        <v>232.0277419750395</v>
      </c>
      <c r="AC124" s="136">
        <f>_xlfn.XLOOKUP($D124,'Maximum Demand Forecast'!$T$68:$T$494,'Maximum Demand Forecast'!AF$68:AF$494,"NA")</f>
        <v>236.86774905231167</v>
      </c>
      <c r="AD124" s="137"/>
      <c r="AE124" s="138">
        <v>996.90944702525201</v>
      </c>
      <c r="AF124" s="138">
        <v>1138.8981457069999</v>
      </c>
      <c r="AG124" s="138">
        <v>1296.2600827348399</v>
      </c>
      <c r="AH124" s="138">
        <v>1407.4419474660101</v>
      </c>
      <c r="AI124" s="138">
        <v>1478.77934295101</v>
      </c>
      <c r="AJ124" s="138">
        <v>1650.2555643058799</v>
      </c>
      <c r="AK124" s="138">
        <v>1822.56131356015</v>
      </c>
      <c r="AL124" s="138">
        <v>1977.59717170919</v>
      </c>
      <c r="AM124" s="138">
        <v>2111.1113378796399</v>
      </c>
      <c r="AN124" s="138">
        <v>2223.57099480234</v>
      </c>
      <c r="AO124" s="138">
        <v>2326.8521573735402</v>
      </c>
      <c r="AP124" s="138">
        <v>2420.9306364266799</v>
      </c>
      <c r="AQ124" s="137"/>
      <c r="AR124" s="137"/>
      <c r="AS124" s="137"/>
      <c r="AT124" s="137"/>
      <c r="AU124" s="3"/>
      <c r="AV124" s="3"/>
      <c r="AW124" s="3"/>
      <c r="AX124" s="3"/>
    </row>
    <row r="125" spans="2:50" x14ac:dyDescent="0.25">
      <c r="B125" s="7" t="s">
        <v>7</v>
      </c>
      <c r="C125" s="7"/>
      <c r="D125" s="48">
        <v>34260</v>
      </c>
      <c r="E125" s="136">
        <f>_xlfn.XLOOKUP($D125,'Maximum Demand Forecast'!$D$68:$D$494,'Maximum Demand Forecast'!E$68:E$494,"NA")</f>
        <v>74.970033382675595</v>
      </c>
      <c r="F125" s="136">
        <f>_xlfn.XLOOKUP($D125,'Maximum Demand Forecast'!$D$68:$D$494,'Maximum Demand Forecast'!F$68:F$494,"NA")</f>
        <v>43.8160825152139</v>
      </c>
      <c r="G125" s="136">
        <f>_xlfn.XLOOKUP($D125,'Maximum Demand Forecast'!$D$68:$D$494,'Maximum Demand Forecast'!G$68:G$494,"NA")</f>
        <v>45.056439482722602</v>
      </c>
      <c r="H125" s="136">
        <f>_xlfn.XLOOKUP($D125,'Maximum Demand Forecast'!$D$68:$D$494,'Maximum Demand Forecast'!H$68:H$494,"NA")</f>
        <v>44.917953703980764</v>
      </c>
      <c r="I125" s="136">
        <f>_xlfn.XLOOKUP($D125,'Maximum Demand Forecast'!$D$68:$D$494,'Maximum Demand Forecast'!I$68:I$494,"NA")</f>
        <v>44.161357554940267</v>
      </c>
      <c r="J125" s="136">
        <f>_xlfn.XLOOKUP($D125,'Maximum Demand Forecast'!$D$68:$D$494,'Maximum Demand Forecast'!J$68:J$494,"NA")</f>
        <v>43.624566079950533</v>
      </c>
      <c r="K125" s="136">
        <f>_xlfn.XLOOKUP($D125,'Maximum Demand Forecast'!$D$68:$D$494,'Maximum Demand Forecast'!K$68:K$494,"NA")</f>
        <v>43.653727900439215</v>
      </c>
      <c r="L125" s="136">
        <f>_xlfn.XLOOKUP($D125,'Maximum Demand Forecast'!$D$68:$D$494,'Maximum Demand Forecast'!L$68:L$494,"NA")</f>
        <v>43.569274612079745</v>
      </c>
      <c r="M125" s="136">
        <f>_xlfn.XLOOKUP($D125,'Maximum Demand Forecast'!$D$68:$D$494,'Maximum Demand Forecast'!M$68:M$494,"NA")</f>
        <v>44.561526807681474</v>
      </c>
      <c r="N125" s="136">
        <f>_xlfn.XLOOKUP($D125,'Maximum Demand Forecast'!$D$68:$D$494,'Maximum Demand Forecast'!N$68:N$494,"NA")</f>
        <v>47.246360273194298</v>
      </c>
      <c r="O125" s="136">
        <f>_xlfn.XLOOKUP($D125,'Maximum Demand Forecast'!$D$68:$D$494,'Maximum Demand Forecast'!O$68:O$494,"NA")</f>
        <v>49.627055788586027</v>
      </c>
      <c r="P125" s="136">
        <f>_xlfn.XLOOKUP($D125,'Maximum Demand Forecast'!$D$68:$D$494,'Maximum Demand Forecast'!P$68:P$494,"NA")</f>
        <v>50.910082819352795</v>
      </c>
      <c r="Q125" s="137"/>
      <c r="R125" s="136">
        <f>_xlfn.XLOOKUP($D125,'Maximum Demand Forecast'!$T$68:$T$494,'Maximum Demand Forecast'!U$68:U$494,"NA")</f>
        <v>109.937830383448</v>
      </c>
      <c r="S125" s="136">
        <f>_xlfn.XLOOKUP($D125,'Maximum Demand Forecast'!$T$68:$T$494,'Maximum Demand Forecast'!V$68:V$494,"NA")</f>
        <v>134.60644120978299</v>
      </c>
      <c r="T125" s="136">
        <f>_xlfn.XLOOKUP($D125,'Maximum Demand Forecast'!$T$68:$T$494,'Maximum Demand Forecast'!W$68:W$494,"NA")</f>
        <v>129.96321520154589</v>
      </c>
      <c r="U125" s="136">
        <f>_xlfn.XLOOKUP($D125,'Maximum Demand Forecast'!$T$68:$T$494,'Maximum Demand Forecast'!X$68:X$494,"NA")</f>
        <v>131.00510501856374</v>
      </c>
      <c r="V125" s="136">
        <f>_xlfn.XLOOKUP($D125,'Maximum Demand Forecast'!$T$68:$T$494,'Maximum Demand Forecast'!Y$68:Y$494,"NA")</f>
        <v>128.86990717200166</v>
      </c>
      <c r="W125" s="136">
        <f>_xlfn.XLOOKUP($D125,'Maximum Demand Forecast'!$T$68:$T$494,'Maximum Demand Forecast'!Z$68:Z$494,"NA")</f>
        <v>128.78808893112171</v>
      </c>
      <c r="X125" s="136">
        <f>_xlfn.XLOOKUP($D125,'Maximum Demand Forecast'!$T$68:$T$494,'Maximum Demand Forecast'!AA$68:AA$494,"NA")</f>
        <v>128.97804530942224</v>
      </c>
      <c r="Y125" s="136">
        <f>_xlfn.XLOOKUP($D125,'Maximum Demand Forecast'!$T$68:$T$494,'Maximum Demand Forecast'!AB$68:AB$494,"NA")</f>
        <v>129.55451945290866</v>
      </c>
      <c r="Z125" s="136">
        <f>_xlfn.XLOOKUP($D125,'Maximum Demand Forecast'!$T$68:$T$494,'Maximum Demand Forecast'!AC$68:AC$494,"NA")</f>
        <v>131.27052506334783</v>
      </c>
      <c r="AA125" s="136">
        <f>_xlfn.XLOOKUP($D125,'Maximum Demand Forecast'!$T$68:$T$494,'Maximum Demand Forecast'!AD$68:AD$494,"NA")</f>
        <v>136.69054819658865</v>
      </c>
      <c r="AB125" s="136">
        <f>_xlfn.XLOOKUP($D125,'Maximum Demand Forecast'!$T$68:$T$494,'Maximum Demand Forecast'!AE$68:AE$494,"NA")</f>
        <v>141.11661282485741</v>
      </c>
      <c r="AC125" s="136">
        <f>_xlfn.XLOOKUP($D125,'Maximum Demand Forecast'!$T$68:$T$494,'Maximum Demand Forecast'!AF$68:AF$494,"NA")</f>
        <v>144.06024964595127</v>
      </c>
      <c r="AD125" s="137"/>
      <c r="AE125" s="138">
        <v>99.748700159999999</v>
      </c>
      <c r="AF125" s="138">
        <v>127.5087972096</v>
      </c>
      <c r="AG125" s="138">
        <v>148.13549001523199</v>
      </c>
      <c r="AH125" s="138">
        <v>169.50616086177601</v>
      </c>
      <c r="AI125" s="138">
        <v>192.43373694705201</v>
      </c>
      <c r="AJ125" s="138">
        <v>247.07135154705099</v>
      </c>
      <c r="AK125" s="138">
        <v>301.499553900899</v>
      </c>
      <c r="AL125" s="138">
        <v>350.07705696981799</v>
      </c>
      <c r="AM125" s="138">
        <v>391.616449907949</v>
      </c>
      <c r="AN125" s="138">
        <v>426.40659001264601</v>
      </c>
      <c r="AO125" s="138">
        <v>458.22689976729998</v>
      </c>
      <c r="AP125" s="138">
        <v>487.14026402201898</v>
      </c>
      <c r="AQ125" s="137"/>
      <c r="AR125" s="137"/>
      <c r="AS125" s="137"/>
      <c r="AT125" s="137"/>
      <c r="AU125" s="3"/>
      <c r="AV125" s="3"/>
      <c r="AW125" s="3"/>
      <c r="AX125" s="3"/>
    </row>
    <row r="126" spans="2:50" x14ac:dyDescent="0.25">
      <c r="B126" s="7" t="s">
        <v>7</v>
      </c>
      <c r="C126" s="7"/>
      <c r="D126" s="48">
        <v>34261</v>
      </c>
      <c r="E126" s="136">
        <f>_xlfn.XLOOKUP($D126,'Maximum Demand Forecast'!$D$68:$D$494,'Maximum Demand Forecast'!E$68:E$494,"NA")</f>
        <v>76.941785491068202</v>
      </c>
      <c r="F126" s="136">
        <f>_xlfn.XLOOKUP($D126,'Maximum Demand Forecast'!$D$68:$D$494,'Maximum Demand Forecast'!F$68:F$494,"NA")</f>
        <v>82.871862179999994</v>
      </c>
      <c r="G126" s="136">
        <f>_xlfn.XLOOKUP($D126,'Maximum Demand Forecast'!$D$68:$D$494,'Maximum Demand Forecast'!G$68:G$494,"NA")</f>
        <v>85.217820233865098</v>
      </c>
      <c r="H126" s="136">
        <f>_xlfn.XLOOKUP($D126,'Maximum Demand Forecast'!$D$68:$D$494,'Maximum Demand Forecast'!H$68:H$494,"NA")</f>
        <v>84.955894162181281</v>
      </c>
      <c r="I126" s="136">
        <f>_xlfn.XLOOKUP($D126,'Maximum Demand Forecast'!$D$68:$D$494,'Maximum Demand Forecast'!I$68:I$494,"NA")</f>
        <v>83.524900604794411</v>
      </c>
      <c r="J126" s="136">
        <f>_xlfn.XLOOKUP($D126,'Maximum Demand Forecast'!$D$68:$D$494,'Maximum Demand Forecast'!J$68:J$494,"NA")</f>
        <v>82.509636195446504</v>
      </c>
      <c r="K126" s="136">
        <f>_xlfn.XLOOKUP($D126,'Maximum Demand Forecast'!$D$68:$D$494,'Maximum Demand Forecast'!K$68:K$494,"NA")</f>
        <v>82.564791613953318</v>
      </c>
      <c r="L126" s="136">
        <f>_xlfn.XLOOKUP($D126,'Maximum Demand Forecast'!$D$68:$D$494,'Maximum Demand Forecast'!L$68:L$494,"NA")</f>
        <v>82.405060280803127</v>
      </c>
      <c r="M126" s="136">
        <f>_xlfn.XLOOKUP($D126,'Maximum Demand Forecast'!$D$68:$D$494,'Maximum Demand Forecast'!M$68:M$494,"NA")</f>
        <v>84.281763593408883</v>
      </c>
      <c r="N126" s="136">
        <f>_xlfn.XLOOKUP($D126,'Maximum Demand Forecast'!$D$68:$D$494,'Maximum Demand Forecast'!N$68:N$494,"NA")</f>
        <v>89.359742640325607</v>
      </c>
      <c r="O126" s="136">
        <f>_xlfn.XLOOKUP($D126,'Maximum Demand Forecast'!$D$68:$D$494,'Maximum Demand Forecast'!O$68:O$494,"NA")</f>
        <v>93.862488192157699</v>
      </c>
      <c r="P126" s="136">
        <f>_xlfn.XLOOKUP($D126,'Maximum Demand Forecast'!$D$68:$D$494,'Maximum Demand Forecast'!P$68:P$494,"NA")</f>
        <v>96.289150576454588</v>
      </c>
      <c r="Q126" s="137"/>
      <c r="R126" s="136">
        <f>_xlfn.XLOOKUP($D126,'Maximum Demand Forecast'!$T$68:$T$494,'Maximum Demand Forecast'!U$68:U$494,"NA")</f>
        <v>98.689296306691105</v>
      </c>
      <c r="S126" s="136">
        <f>_xlfn.XLOOKUP($D126,'Maximum Demand Forecast'!$T$68:$T$494,'Maximum Demand Forecast'!V$68:V$494,"NA")</f>
        <v>125.73494098314499</v>
      </c>
      <c r="T126" s="136">
        <f>_xlfn.XLOOKUP($D126,'Maximum Demand Forecast'!$T$68:$T$494,'Maximum Demand Forecast'!W$68:W$494,"NA")</f>
        <v>121.39773584741734</v>
      </c>
      <c r="U126" s="136">
        <f>_xlfn.XLOOKUP($D126,'Maximum Demand Forecast'!$T$68:$T$494,'Maximum Demand Forecast'!X$68:X$494,"NA")</f>
        <v>122.37095788253163</v>
      </c>
      <c r="V126" s="136">
        <f>_xlfn.XLOOKUP($D126,'Maximum Demand Forecast'!$T$68:$T$494,'Maximum Demand Forecast'!Y$68:Y$494,"NA")</f>
        <v>120.37648441742893</v>
      </c>
      <c r="W126" s="136">
        <f>_xlfn.XLOOKUP($D126,'Maximum Demand Forecast'!$T$68:$T$494,'Maximum Demand Forecast'!Z$68:Z$494,"NA")</f>
        <v>120.30005856740325</v>
      </c>
      <c r="X126" s="136">
        <f>_xlfn.XLOOKUP($D126,'Maximum Demand Forecast'!$T$68:$T$494,'Maximum Demand Forecast'!AA$68:AA$494,"NA")</f>
        <v>120.47749549984371</v>
      </c>
      <c r="Y126" s="136">
        <f>_xlfn.XLOOKUP($D126,'Maximum Demand Forecast'!$T$68:$T$494,'Maximum Demand Forecast'!AB$68:AB$494,"NA")</f>
        <v>121.01597598976775</v>
      </c>
      <c r="Z126" s="136">
        <f>_xlfn.XLOOKUP($D126,'Maximum Demand Forecast'!$T$68:$T$494,'Maximum Demand Forecast'!AC$68:AC$494,"NA")</f>
        <v>122.61888490122951</v>
      </c>
      <c r="AA126" s="136">
        <f>_xlfn.XLOOKUP($D126,'Maximum Demand Forecast'!$T$68:$T$494,'Maximum Demand Forecast'!AD$68:AD$494,"NA")</f>
        <v>127.68169083132034</v>
      </c>
      <c r="AB126" s="136">
        <f>_xlfn.XLOOKUP($D126,'Maximum Demand Forecast'!$T$68:$T$494,'Maximum Demand Forecast'!AE$68:AE$494,"NA")</f>
        <v>131.81604703167218</v>
      </c>
      <c r="AC126" s="136">
        <f>_xlfn.XLOOKUP($D126,'Maximum Demand Forecast'!$T$68:$T$494,'Maximum Demand Forecast'!AF$68:AF$494,"NA")</f>
        <v>134.56567772281585</v>
      </c>
      <c r="AD126" s="137"/>
      <c r="AE126" s="138">
        <v>0</v>
      </c>
      <c r="AF126" s="138">
        <v>0</v>
      </c>
      <c r="AG126" s="138">
        <v>0</v>
      </c>
      <c r="AH126" s="138">
        <v>20.742312053696601</v>
      </c>
      <c r="AI126" s="138">
        <v>54.1092515146062</v>
      </c>
      <c r="AJ126" s="138">
        <v>135.31730271059999</v>
      </c>
      <c r="AK126" s="138">
        <v>217.75960765475901</v>
      </c>
      <c r="AL126" s="138">
        <v>292.49874570589998</v>
      </c>
      <c r="AM126" s="138">
        <v>357.16738882637497</v>
      </c>
      <c r="AN126" s="138">
        <v>411.76462715147801</v>
      </c>
      <c r="AO126" s="138">
        <v>461.93748416959602</v>
      </c>
      <c r="AP126" s="138">
        <v>507.62293675925503</v>
      </c>
      <c r="AQ126" s="137"/>
      <c r="AR126" s="137"/>
      <c r="AS126" s="137"/>
      <c r="AT126" s="137"/>
      <c r="AU126" s="3"/>
      <c r="AV126" s="3"/>
      <c r="AW126" s="3"/>
      <c r="AX126" s="3"/>
    </row>
    <row r="127" spans="2:50" x14ac:dyDescent="0.25">
      <c r="B127" s="7" t="s">
        <v>7</v>
      </c>
      <c r="C127" s="7"/>
      <c r="D127" s="48">
        <v>34262</v>
      </c>
      <c r="E127" s="136">
        <f>_xlfn.XLOOKUP($D127,'Maximum Demand Forecast'!$D$68:$D$494,'Maximum Demand Forecast'!E$68:E$494,"NA")</f>
        <v>104.047085932161</v>
      </c>
      <c r="F127" s="136">
        <f>_xlfn.XLOOKUP($D127,'Maximum Demand Forecast'!$D$68:$D$494,'Maximum Demand Forecast'!F$68:F$494,"NA")</f>
        <v>80.483441994543895</v>
      </c>
      <c r="G127" s="136">
        <f>_xlfn.XLOOKUP($D127,'Maximum Demand Forecast'!$D$68:$D$494,'Maximum Demand Forecast'!G$68:G$494,"NA")</f>
        <v>82.76178803363473</v>
      </c>
      <c r="H127" s="136">
        <f>_xlfn.XLOOKUP($D127,'Maximum Demand Forecast'!$D$68:$D$494,'Maximum Demand Forecast'!H$68:H$494,"NA")</f>
        <v>82.507410839220597</v>
      </c>
      <c r="I127" s="136">
        <f>_xlfn.XLOOKUP($D127,'Maximum Demand Forecast'!$D$68:$D$494,'Maximum Demand Forecast'!I$68:I$494,"NA")</f>
        <v>81.117659433365176</v>
      </c>
      <c r="J127" s="136">
        <f>_xlfn.XLOOKUP($D127,'Maximum Demand Forecast'!$D$68:$D$494,'Maximum Demand Forecast'!J$68:J$494,"NA")</f>
        <v>80.131655595037074</v>
      </c>
      <c r="K127" s="136">
        <f>_xlfn.XLOOKUP($D127,'Maximum Demand Forecast'!$D$68:$D$494,'Maximum Demand Forecast'!K$68:K$494,"NA")</f>
        <v>80.185221399030198</v>
      </c>
      <c r="L127" s="136">
        <f>_xlfn.XLOOKUP($D127,'Maximum Demand Forecast'!$D$68:$D$494,'Maximum Demand Forecast'!L$68:L$494,"NA")</f>
        <v>80.030093625282547</v>
      </c>
      <c r="M127" s="136">
        <f>_xlfn.XLOOKUP($D127,'Maximum Demand Forecast'!$D$68:$D$494,'Maximum Demand Forecast'!M$68:M$494,"NA")</f>
        <v>81.852709145529971</v>
      </c>
      <c r="N127" s="136">
        <f>_xlfn.XLOOKUP($D127,'Maximum Demand Forecast'!$D$68:$D$494,'Maximum Demand Forecast'!N$68:N$494,"NA")</f>
        <v>86.784337581540484</v>
      </c>
      <c r="O127" s="136">
        <f>_xlfn.XLOOKUP($D127,'Maximum Demand Forecast'!$D$68:$D$494,'Maximum Demand Forecast'!O$68:O$494,"NA")</f>
        <v>91.157311120495521</v>
      </c>
      <c r="P127" s="136">
        <f>_xlfn.XLOOKUP($D127,'Maximum Demand Forecast'!$D$68:$D$494,'Maximum Demand Forecast'!P$68:P$494,"NA")</f>
        <v>93.514035539486969</v>
      </c>
      <c r="Q127" s="137"/>
      <c r="R127" s="136">
        <f>_xlfn.XLOOKUP($D127,'Maximum Demand Forecast'!$T$68:$T$494,'Maximum Demand Forecast'!U$68:U$494,"NA")</f>
        <v>142.21829535170801</v>
      </c>
      <c r="S127" s="136">
        <f>_xlfn.XLOOKUP($D127,'Maximum Demand Forecast'!$T$68:$T$494,'Maximum Demand Forecast'!V$68:V$494,"NA")</f>
        <v>170.82648996989201</v>
      </c>
      <c r="T127" s="136">
        <f>_xlfn.XLOOKUP($D127,'Maximum Demand Forecast'!$T$68:$T$494,'Maximum Demand Forecast'!W$68:W$494,"NA")</f>
        <v>164.93385961732307</v>
      </c>
      <c r="U127" s="136">
        <f>_xlfn.XLOOKUP($D127,'Maximum Demand Forecast'!$T$68:$T$494,'Maximum Demand Forecast'!X$68:X$494,"NA")</f>
        <v>166.25610228845309</v>
      </c>
      <c r="V127" s="136">
        <f>_xlfn.XLOOKUP($D127,'Maximum Demand Forecast'!$T$68:$T$494,'Maximum Demand Forecast'!Y$68:Y$494,"NA")</f>
        <v>163.54636306467395</v>
      </c>
      <c r="W127" s="136">
        <f>_xlfn.XLOOKUP($D127,'Maximum Demand Forecast'!$T$68:$T$494,'Maximum Demand Forecast'!Z$68:Z$494,"NA")</f>
        <v>163.44252908184654</v>
      </c>
      <c r="X127" s="136">
        <f>_xlfn.XLOOKUP($D127,'Maximum Demand Forecast'!$T$68:$T$494,'Maximum Demand Forecast'!AA$68:AA$494,"NA")</f>
        <v>163.68359913065572</v>
      </c>
      <c r="Y127" s="136">
        <f>_xlfn.XLOOKUP($D127,'Maximum Demand Forecast'!$T$68:$T$494,'Maximum Demand Forecast'!AB$68:AB$494,"NA")</f>
        <v>164.41519156861872</v>
      </c>
      <c r="Z127" s="136">
        <f>_xlfn.XLOOKUP($D127,'Maximum Demand Forecast'!$T$68:$T$494,'Maximum Demand Forecast'!AC$68:AC$494,"NA")</f>
        <v>166.59294184984864</v>
      </c>
      <c r="AA127" s="136">
        <f>_xlfn.XLOOKUP($D127,'Maximum Demand Forecast'!$T$68:$T$494,'Maximum Demand Forecast'!AD$68:AD$494,"NA")</f>
        <v>173.47139074936425</v>
      </c>
      <c r="AB127" s="136">
        <f>_xlfn.XLOOKUP($D127,'Maximum Demand Forecast'!$T$68:$T$494,'Maximum Demand Forecast'!AE$68:AE$494,"NA")</f>
        <v>179.08842569978458</v>
      </c>
      <c r="AC127" s="136">
        <f>_xlfn.XLOOKUP($D127,'Maximum Demand Forecast'!$T$68:$T$494,'Maximum Demand Forecast'!AF$68:AF$494,"NA")</f>
        <v>182.82413954359612</v>
      </c>
      <c r="AD127" s="137"/>
      <c r="AE127" s="138">
        <v>36.992813200000001</v>
      </c>
      <c r="AF127" s="138">
        <v>38.342381992</v>
      </c>
      <c r="AG127" s="138">
        <v>38.342381992</v>
      </c>
      <c r="AH127" s="138">
        <v>46.731215241603202</v>
      </c>
      <c r="AI127" s="138">
        <v>60.400089042414599</v>
      </c>
      <c r="AJ127" s="138">
        <v>94.512164475605701</v>
      </c>
      <c r="AK127" s="138">
        <v>130.62069012145</v>
      </c>
      <c r="AL127" s="138">
        <v>165.45020198784201</v>
      </c>
      <c r="AM127" s="138">
        <v>198.210529114575</v>
      </c>
      <c r="AN127" s="138">
        <v>228.862267225003</v>
      </c>
      <c r="AO127" s="138">
        <v>260.50867219618601</v>
      </c>
      <c r="AP127" s="138">
        <v>293.07636272676098</v>
      </c>
      <c r="AQ127" s="137"/>
      <c r="AR127" s="137"/>
      <c r="AS127" s="137"/>
      <c r="AT127" s="137"/>
      <c r="AU127" s="3"/>
      <c r="AV127" s="3"/>
      <c r="AW127" s="3"/>
      <c r="AX127" s="3"/>
    </row>
    <row r="128" spans="2:50" x14ac:dyDescent="0.25">
      <c r="B128" s="7" t="s">
        <v>7</v>
      </c>
      <c r="C128" s="7"/>
      <c r="D128" s="48">
        <v>34263</v>
      </c>
      <c r="E128" s="136">
        <f>_xlfn.XLOOKUP($D128,'Maximum Demand Forecast'!$D$68:$D$494,'Maximum Demand Forecast'!E$68:E$494,"NA")</f>
        <v>90.663321877968599</v>
      </c>
      <c r="F128" s="136">
        <f>_xlfn.XLOOKUP($D128,'Maximum Demand Forecast'!$D$68:$D$494,'Maximum Demand Forecast'!F$68:F$494,"NA")</f>
        <v>70.689042316529495</v>
      </c>
      <c r="G128" s="136">
        <f>_xlfn.XLOOKUP($D128,'Maximum Demand Forecast'!$D$68:$D$494,'Maximum Demand Forecast'!G$68:G$494,"NA")</f>
        <v>72.690125962776975</v>
      </c>
      <c r="H128" s="136">
        <f>_xlfn.XLOOKUP($D128,'Maximum Demand Forecast'!$D$68:$D$494,'Maximum Demand Forecast'!H$68:H$494,"NA")</f>
        <v>72.466705097383084</v>
      </c>
      <c r="I128" s="136">
        <f>_xlfn.XLOOKUP($D128,'Maximum Demand Forecast'!$D$68:$D$494,'Maximum Demand Forecast'!I$68:I$494,"NA")</f>
        <v>71.246078922565289</v>
      </c>
      <c r="J128" s="136">
        <f>_xlfn.XLOOKUP($D128,'Maximum Demand Forecast'!$D$68:$D$494,'Maximum Demand Forecast'!J$68:J$494,"NA")</f>
        <v>70.380066419564216</v>
      </c>
      <c r="K128" s="136">
        <f>_xlfn.XLOOKUP($D128,'Maximum Demand Forecast'!$D$68:$D$494,'Maximum Demand Forecast'!K$68:K$494,"NA")</f>
        <v>70.427113554867461</v>
      </c>
      <c r="L128" s="136">
        <f>_xlfn.XLOOKUP($D128,'Maximum Demand Forecast'!$D$68:$D$494,'Maximum Demand Forecast'!L$68:L$494,"NA")</f>
        <v>70.290863992334337</v>
      </c>
      <c r="M128" s="136">
        <f>_xlfn.XLOOKUP($D128,'Maximum Demand Forecast'!$D$68:$D$494,'Maximum Demand Forecast'!M$68:M$494,"NA")</f>
        <v>71.891677059527325</v>
      </c>
      <c r="N128" s="136">
        <f>_xlfn.XLOOKUP($D128,'Maximum Demand Forecast'!$D$68:$D$494,'Maximum Demand Forecast'!N$68:N$494,"NA")</f>
        <v>76.223152982564756</v>
      </c>
      <c r="O128" s="136">
        <f>_xlfn.XLOOKUP($D128,'Maximum Demand Forecast'!$D$68:$D$494,'Maximum Demand Forecast'!O$68:O$494,"NA")</f>
        <v>80.063959288602362</v>
      </c>
      <c r="P128" s="136">
        <f>_xlfn.XLOOKUP($D128,'Maximum Demand Forecast'!$D$68:$D$494,'Maximum Demand Forecast'!P$68:P$494,"NA")</f>
        <v>82.133883089746192</v>
      </c>
      <c r="Q128" s="137"/>
      <c r="R128" s="136">
        <f>_xlfn.XLOOKUP($D128,'Maximum Demand Forecast'!$T$68:$T$494,'Maximum Demand Forecast'!U$68:U$494,"NA")</f>
        <v>154.172310814658</v>
      </c>
      <c r="S128" s="136">
        <f>_xlfn.XLOOKUP($D128,'Maximum Demand Forecast'!$T$68:$T$494,'Maximum Demand Forecast'!V$68:V$494,"NA")</f>
        <v>186.388330837589</v>
      </c>
      <c r="T128" s="136">
        <f>_xlfn.XLOOKUP($D128,'Maximum Demand Forecast'!$T$68:$T$494,'Maximum Demand Forecast'!W$68:W$494,"NA")</f>
        <v>179.95889746427659</v>
      </c>
      <c r="U128" s="136">
        <f>_xlfn.XLOOKUP($D128,'Maximum Demand Forecast'!$T$68:$T$494,'Maximum Demand Forecast'!X$68:X$494,"NA")</f>
        <v>181.40159294129307</v>
      </c>
      <c r="V128" s="136">
        <f>_xlfn.XLOOKUP($D128,'Maximum Demand Forecast'!$T$68:$T$494,'Maximum Demand Forecast'!Y$68:Y$494,"NA")</f>
        <v>178.44500364993459</v>
      </c>
      <c r="W128" s="136">
        <f>_xlfn.XLOOKUP($D128,'Maximum Demand Forecast'!$T$68:$T$494,'Maximum Demand Forecast'!Z$68:Z$494,"NA")</f>
        <v>178.33171066623615</v>
      </c>
      <c r="X128" s="136">
        <f>_xlfn.XLOOKUP($D128,'Maximum Demand Forecast'!$T$68:$T$494,'Maximum Demand Forecast'!AA$68:AA$494,"NA")</f>
        <v>178.59474155811012</v>
      </c>
      <c r="Y128" s="136">
        <f>_xlfn.XLOOKUP($D128,'Maximum Demand Forecast'!$T$68:$T$494,'Maximum Demand Forecast'!AB$68:AB$494,"NA")</f>
        <v>179.39298012982906</v>
      </c>
      <c r="Z128" s="136">
        <f>_xlfn.XLOOKUP($D128,'Maximum Demand Forecast'!$T$68:$T$494,'Maximum Demand Forecast'!AC$68:AC$494,"NA")</f>
        <v>181.76911769474111</v>
      </c>
      <c r="AA128" s="136">
        <f>_xlfn.XLOOKUP($D128,'Maximum Demand Forecast'!$T$68:$T$494,'Maximum Demand Forecast'!AD$68:AD$494,"NA")</f>
        <v>189.274175074064</v>
      </c>
      <c r="AB128" s="136">
        <f>_xlfn.XLOOKUP($D128,'Maximum Demand Forecast'!$T$68:$T$494,'Maximum Demand Forecast'!AE$68:AE$494,"NA")</f>
        <v>195.40290703390096</v>
      </c>
      <c r="AC128" s="136">
        <f>_xlfn.XLOOKUP($D128,'Maximum Demand Forecast'!$T$68:$T$494,'Maximum Demand Forecast'!AF$68:AF$494,"NA")</f>
        <v>199.47893451627579</v>
      </c>
      <c r="AD128" s="137"/>
      <c r="AE128" s="138">
        <v>363.94020985854098</v>
      </c>
      <c r="AF128" s="138">
        <v>409.392130578224</v>
      </c>
      <c r="AG128" s="138">
        <v>466.18881311325998</v>
      </c>
      <c r="AH128" s="138">
        <v>526.02655218931397</v>
      </c>
      <c r="AI128" s="138">
        <v>571.34650506840501</v>
      </c>
      <c r="AJ128" s="138">
        <v>682.28423547606894</v>
      </c>
      <c r="AK128" s="138">
        <v>797.63522411203303</v>
      </c>
      <c r="AL128" s="138">
        <v>907.61552705195095</v>
      </c>
      <c r="AM128" s="138">
        <v>1011.25758480337</v>
      </c>
      <c r="AN128" s="138">
        <v>1110.5879090631799</v>
      </c>
      <c r="AO128" s="138">
        <v>1218.77532979789</v>
      </c>
      <c r="AP128" s="138">
        <v>1340.04895285461</v>
      </c>
      <c r="AQ128" s="137"/>
      <c r="AR128" s="137"/>
      <c r="AS128" s="137"/>
      <c r="AT128" s="137"/>
      <c r="AU128" s="3"/>
      <c r="AV128" s="3"/>
      <c r="AW128" s="3"/>
      <c r="AX128" s="3"/>
    </row>
    <row r="129" spans="2:50" x14ac:dyDescent="0.25">
      <c r="B129" s="7" t="s">
        <v>7</v>
      </c>
      <c r="C129" s="7"/>
      <c r="D129" s="48">
        <v>34264</v>
      </c>
      <c r="E129" s="136">
        <f>_xlfn.XLOOKUP($D129,'Maximum Demand Forecast'!$D$68:$D$494,'Maximum Demand Forecast'!E$68:E$494,"NA")</f>
        <v>162.90710688814599</v>
      </c>
      <c r="F129" s="136">
        <f>_xlfn.XLOOKUP($D129,'Maximum Demand Forecast'!$D$68:$D$494,'Maximum Demand Forecast'!F$68:F$494,"NA")</f>
        <v>112.55855699999999</v>
      </c>
      <c r="G129" s="136">
        <f>_xlfn.XLOOKUP($D129,'Maximum Demand Forecast'!$D$68:$D$494,'Maximum Demand Forecast'!G$68:G$494,"NA")</f>
        <v>115.74489366939983</v>
      </c>
      <c r="H129" s="136">
        <f>_xlfn.XLOOKUP($D129,'Maximum Demand Forecast'!$D$68:$D$494,'Maximum Demand Forecast'!H$68:H$494,"NA")</f>
        <v>115.38913937724489</v>
      </c>
      <c r="I129" s="136">
        <f>_xlfn.XLOOKUP($D129,'Maximum Demand Forecast'!$D$68:$D$494,'Maximum Demand Forecast'!I$68:I$494,"NA")</f>
        <v>113.44552949979442</v>
      </c>
      <c r="J129" s="136">
        <f>_xlfn.XLOOKUP($D129,'Maximum Demand Forecast'!$D$68:$D$494,'Maximum Demand Forecast'!J$68:J$494,"NA")</f>
        <v>112.06657295310254</v>
      </c>
      <c r="K129" s="136">
        <f>_xlfn.XLOOKUP($D129,'Maximum Demand Forecast'!$D$68:$D$494,'Maximum Demand Forecast'!K$68:K$494,"NA")</f>
        <v>112.14148636948472</v>
      </c>
      <c r="L129" s="136">
        <f>_xlfn.XLOOKUP($D129,'Maximum Demand Forecast'!$D$68:$D$494,'Maximum Demand Forecast'!L$68:L$494,"NA")</f>
        <v>111.92453542987604</v>
      </c>
      <c r="M129" s="136">
        <f>_xlfn.XLOOKUP($D129,'Maximum Demand Forecast'!$D$68:$D$494,'Maximum Demand Forecast'!M$68:M$494,"NA")</f>
        <v>114.47351902005056</v>
      </c>
      <c r="N129" s="136">
        <f>_xlfn.XLOOKUP($D129,'Maximum Demand Forecast'!$D$68:$D$494,'Maximum Demand Forecast'!N$68:N$494,"NA")</f>
        <v>121.37055233101582</v>
      </c>
      <c r="O129" s="136">
        <f>_xlfn.XLOOKUP($D129,'Maximum Demand Forecast'!$D$68:$D$494,'Maximum Demand Forecast'!O$68:O$494,"NA")</f>
        <v>127.48628966960193</v>
      </c>
      <c r="P129" s="136">
        <f>_xlfn.XLOOKUP($D129,'Maximum Demand Forecast'!$D$68:$D$494,'Maximum Demand Forecast'!P$68:P$494,"NA")</f>
        <v>130.78224090223341</v>
      </c>
      <c r="Q129" s="137"/>
      <c r="R129" s="136">
        <f>_xlfn.XLOOKUP($D129,'Maximum Demand Forecast'!$T$68:$T$494,'Maximum Demand Forecast'!U$68:U$494,"NA")</f>
        <v>201.11082713972701</v>
      </c>
      <c r="S129" s="136">
        <f>_xlfn.XLOOKUP($D129,'Maximum Demand Forecast'!$T$68:$T$494,'Maximum Demand Forecast'!V$68:V$494,"NA")</f>
        <v>168.227682222412</v>
      </c>
      <c r="T129" s="136">
        <f>_xlfn.XLOOKUP($D129,'Maximum Demand Forecast'!$T$68:$T$494,'Maximum Demand Forecast'!W$68:W$494,"NA")</f>
        <v>162.42469729553781</v>
      </c>
      <c r="U129" s="136">
        <f>_xlfn.XLOOKUP($D129,'Maximum Demand Forecast'!$T$68:$T$494,'Maximum Demand Forecast'!X$68:X$494,"NA")</f>
        <v>163.72682450039335</v>
      </c>
      <c r="V129" s="136">
        <f>_xlfn.XLOOKUP($D129,'Maximum Demand Forecast'!$T$68:$T$494,'Maximum Demand Forecast'!Y$68:Y$494,"NA")</f>
        <v>161.05830892576631</v>
      </c>
      <c r="W129" s="136">
        <f>_xlfn.XLOOKUP($D129,'Maximum Demand Forecast'!$T$68:$T$494,'Maximum Demand Forecast'!Z$68:Z$494,"NA")</f>
        <v>160.95605458412376</v>
      </c>
      <c r="X129" s="136">
        <f>_xlfn.XLOOKUP($D129,'Maximum Demand Forecast'!$T$68:$T$494,'Maximum Demand Forecast'!AA$68:AA$494,"NA")</f>
        <v>161.19345719990989</v>
      </c>
      <c r="Y129" s="136">
        <f>_xlfn.XLOOKUP($D129,'Maximum Demand Forecast'!$T$68:$T$494,'Maximum Demand Forecast'!AB$68:AB$494,"NA")</f>
        <v>161.91391981780745</v>
      </c>
      <c r="Z129" s="136">
        <f>_xlfn.XLOOKUP($D129,'Maximum Demand Forecast'!$T$68:$T$494,'Maximum Demand Forecast'!AC$68:AC$494,"NA")</f>
        <v>164.05853967351649</v>
      </c>
      <c r="AA129" s="136">
        <f>_xlfn.XLOOKUP($D129,'Maximum Demand Forecast'!$T$68:$T$494,'Maximum Demand Forecast'!AD$68:AD$494,"NA")</f>
        <v>170.83234574922969</v>
      </c>
      <c r="AB129" s="136">
        <f>_xlfn.XLOOKUP($D129,'Maximum Demand Forecast'!$T$68:$T$494,'Maximum Demand Forecast'!AE$68:AE$494,"NA")</f>
        <v>176.36392794610114</v>
      </c>
      <c r="AC129" s="136">
        <f>_xlfn.XLOOKUP($D129,'Maximum Demand Forecast'!$T$68:$T$494,'Maximum Demand Forecast'!AF$68:AF$494,"NA")</f>
        <v>180.04280984258779</v>
      </c>
      <c r="AD129" s="137"/>
      <c r="AE129" s="138">
        <v>232.9853</v>
      </c>
      <c r="AF129" s="138">
        <v>248.68385000000001</v>
      </c>
      <c r="AG129" s="138">
        <v>261.02954010000002</v>
      </c>
      <c r="AH129" s="138">
        <v>291.92129799153798</v>
      </c>
      <c r="AI129" s="138">
        <v>334.05186433075897</v>
      </c>
      <c r="AJ129" s="138">
        <v>436.730821263964</v>
      </c>
      <c r="AK129" s="138">
        <v>542.45183993744297</v>
      </c>
      <c r="AL129" s="138">
        <v>640.756214826004</v>
      </c>
      <c r="AM129" s="138">
        <v>728.99371031185001</v>
      </c>
      <c r="AN129" s="138">
        <v>807.12346006898701</v>
      </c>
      <c r="AO129" s="138">
        <v>883.21601861954798</v>
      </c>
      <c r="AP129" s="138">
        <v>955.44700411827296</v>
      </c>
      <c r="AQ129" s="137"/>
      <c r="AR129" s="137"/>
      <c r="AS129" s="137"/>
      <c r="AT129" s="137"/>
      <c r="AU129" s="3"/>
      <c r="AV129" s="3"/>
      <c r="AW129" s="3"/>
      <c r="AX129" s="3"/>
    </row>
    <row r="130" spans="2:50" x14ac:dyDescent="0.25">
      <c r="B130" s="7" t="s">
        <v>8</v>
      </c>
      <c r="C130" s="7"/>
      <c r="D130" s="48">
        <v>36240</v>
      </c>
      <c r="E130" s="136">
        <f>_xlfn.XLOOKUP($D130,'Maximum Demand Forecast'!$D$68:$D$494,'Maximum Demand Forecast'!E$68:E$494,"NA")</f>
        <v>124.402709649673</v>
      </c>
      <c r="F130" s="136">
        <f>_xlfn.XLOOKUP($D130,'Maximum Demand Forecast'!$D$68:$D$494,'Maximum Demand Forecast'!F$68:F$494,"NA")</f>
        <v>-3.4967638189999999</v>
      </c>
      <c r="G130" s="136">
        <f>_xlfn.XLOOKUP($D130,'Maximum Demand Forecast'!$D$68:$D$494,'Maximum Demand Forecast'!G$68:G$494,"NA")</f>
        <v>-3.5957511112829876</v>
      </c>
      <c r="H130" s="136">
        <f>_xlfn.XLOOKUP($D130,'Maximum Demand Forecast'!$D$68:$D$494,'Maximum Demand Forecast'!H$68:H$494,"NA")</f>
        <v>-3.5846991862191171</v>
      </c>
      <c r="I130" s="136">
        <f>_xlfn.XLOOKUP($D130,'Maximum Demand Forecast'!$D$68:$D$494,'Maximum Demand Forecast'!I$68:I$494,"NA")</f>
        <v>-3.5243186618159852</v>
      </c>
      <c r="J130" s="136">
        <f>_xlfn.XLOOKUP($D130,'Maximum Demand Forecast'!$D$68:$D$494,'Maximum Demand Forecast'!J$68:J$494,"NA")</f>
        <v>-3.4814797565478113</v>
      </c>
      <c r="K130" s="136">
        <f>_xlfn.XLOOKUP($D130,'Maximum Demand Forecast'!$D$68:$D$494,'Maximum Demand Forecast'!K$68:K$494,"NA")</f>
        <v>-3.4838070298439936</v>
      </c>
      <c r="L130" s="136">
        <f>_xlfn.XLOOKUP($D130,'Maximum Demand Forecast'!$D$68:$D$494,'Maximum Demand Forecast'!L$68:L$494,"NA")</f>
        <v>-3.4770671940079523</v>
      </c>
      <c r="M130" s="136">
        <f>_xlfn.XLOOKUP($D130,'Maximum Demand Forecast'!$D$68:$D$494,'Maximum Demand Forecast'!M$68:M$494,"NA")</f>
        <v>-3.5562543640544462</v>
      </c>
      <c r="N130" s="136">
        <f>_xlfn.XLOOKUP($D130,'Maximum Demand Forecast'!$D$68:$D$494,'Maximum Demand Forecast'!N$68:N$494,"NA")</f>
        <v>-3.7705188072297533</v>
      </c>
      <c r="O130" s="136">
        <f>_xlfn.XLOOKUP($D130,'Maximum Demand Forecast'!$D$68:$D$494,'Maximum Demand Forecast'!O$68:O$494,"NA")</f>
        <v>-3.9605113730732842</v>
      </c>
      <c r="P130" s="136">
        <f>_xlfn.XLOOKUP($D130,'Maximum Demand Forecast'!$D$68:$D$494,'Maximum Demand Forecast'!P$68:P$494,"NA")</f>
        <v>-4.0629039705499403</v>
      </c>
      <c r="Q130" s="137"/>
      <c r="R130" s="136">
        <f>_xlfn.XLOOKUP($D130,'Maximum Demand Forecast'!$T$68:$T$494,'Maximum Demand Forecast'!U$68:U$494,"NA")</f>
        <v>216.75726191777201</v>
      </c>
      <c r="S130" s="136">
        <f>_xlfn.XLOOKUP($D130,'Maximum Demand Forecast'!$T$68:$T$494,'Maximum Demand Forecast'!V$68:V$494,"NA")</f>
        <v>182.87783012315501</v>
      </c>
      <c r="T130" s="136">
        <f>_xlfn.XLOOKUP($D130,'Maximum Demand Forecast'!$T$68:$T$494,'Maximum Demand Forecast'!W$68:W$494,"NA")</f>
        <v>176.56949086742492</v>
      </c>
      <c r="U130" s="136">
        <f>_xlfn.XLOOKUP($D130,'Maximum Demand Forecast'!$T$68:$T$494,'Maximum Demand Forecast'!X$68:X$494,"NA")</f>
        <v>177.98501413103074</v>
      </c>
      <c r="V130" s="136">
        <f>_xlfn.XLOOKUP($D130,'Maximum Demand Forecast'!$T$68:$T$494,'Maximum Demand Forecast'!Y$68:Y$494,"NA")</f>
        <v>175.08411024000262</v>
      </c>
      <c r="W130" s="136">
        <f>_xlfn.XLOOKUP($D130,'Maximum Demand Forecast'!$T$68:$T$494,'Maximum Demand Forecast'!Z$68:Z$494,"NA")</f>
        <v>174.97295105458664</v>
      </c>
      <c r="X130" s="136">
        <f>_xlfn.XLOOKUP($D130,'Maximum Demand Forecast'!$T$68:$T$494,'Maximum Demand Forecast'!AA$68:AA$494,"NA")</f>
        <v>175.2310279338908</v>
      </c>
      <c r="Y130" s="136">
        <f>_xlfn.XLOOKUP($D130,'Maximum Demand Forecast'!$T$68:$T$494,'Maximum Demand Forecast'!AB$68:AB$494,"NA")</f>
        <v>176.01423221100706</v>
      </c>
      <c r="Z130" s="136">
        <f>_xlfn.XLOOKUP($D130,'Maximum Demand Forecast'!$T$68:$T$494,'Maximum Demand Forecast'!AC$68:AC$494,"NA")</f>
        <v>178.34561679926156</v>
      </c>
      <c r="AA130" s="136">
        <f>_xlfn.XLOOKUP($D130,'Maximum Demand Forecast'!$T$68:$T$494,'Maximum Demand Forecast'!AD$68:AD$494,"NA")</f>
        <v>185.7093213955342</v>
      </c>
      <c r="AB130" s="136">
        <f>_xlfn.XLOOKUP($D130,'Maximum Demand Forecast'!$T$68:$T$494,'Maximum Demand Forecast'!AE$68:AE$494,"NA")</f>
        <v>191.72262274967338</v>
      </c>
      <c r="AC130" s="136">
        <f>_xlfn.XLOOKUP($D130,'Maximum Demand Forecast'!$T$68:$T$494,'Maximum Demand Forecast'!AF$68:AF$494,"NA")</f>
        <v>195.72188095510569</v>
      </c>
      <c r="AD130" s="137"/>
      <c r="AE130" s="138">
        <v>0</v>
      </c>
      <c r="AF130" s="138">
        <v>0</v>
      </c>
      <c r="AG130" s="138">
        <v>0</v>
      </c>
      <c r="AH130" s="138">
        <v>0</v>
      </c>
      <c r="AI130" s="138">
        <v>0</v>
      </c>
      <c r="AJ130" s="138">
        <v>0</v>
      </c>
      <c r="AK130" s="138">
        <v>0</v>
      </c>
      <c r="AL130" s="138">
        <v>0</v>
      </c>
      <c r="AM130" s="138">
        <v>0</v>
      </c>
      <c r="AN130" s="138">
        <v>0</v>
      </c>
      <c r="AO130" s="138">
        <v>0</v>
      </c>
      <c r="AP130" s="138">
        <v>0</v>
      </c>
      <c r="AQ130" s="137"/>
      <c r="AR130" s="137"/>
      <c r="AS130" s="137"/>
      <c r="AT130" s="137"/>
      <c r="AU130" s="3"/>
      <c r="AV130" s="3"/>
      <c r="AW130" s="3"/>
      <c r="AX130" s="3"/>
    </row>
    <row r="131" spans="2:50" x14ac:dyDescent="0.25">
      <c r="B131" s="7" t="s">
        <v>63</v>
      </c>
      <c r="C131" s="7"/>
      <c r="D131" s="48">
        <v>30603</v>
      </c>
      <c r="E131" s="136">
        <f>_xlfn.XLOOKUP($D131,'Maximum Demand Forecast'!$D$68:$D$494,'Maximum Demand Forecast'!E$68:E$494,"NA")</f>
        <v>175.1000061</v>
      </c>
      <c r="F131" s="136">
        <f>_xlfn.XLOOKUP($D131,'Maximum Demand Forecast'!$D$68:$D$494,'Maximum Demand Forecast'!F$68:F$494,"NA")</f>
        <v>185.03000280000001</v>
      </c>
      <c r="G131" s="136">
        <f>_xlfn.XLOOKUP($D131,'Maximum Demand Forecast'!$D$68:$D$494,'Maximum Demand Forecast'!G$68:G$494,"NA")</f>
        <v>190.26787985328167</v>
      </c>
      <c r="H131" s="136">
        <f>_xlfn.XLOOKUP($D131,'Maximum Demand Forecast'!$D$68:$D$494,'Maximum Demand Forecast'!H$68:H$494,"NA")</f>
        <v>189.68307120409526</v>
      </c>
      <c r="I131" s="136">
        <f>_xlfn.XLOOKUP($D131,'Maximum Demand Forecast'!$D$68:$D$494,'Maximum Demand Forecast'!I$68:I$494,"NA")</f>
        <v>186.48805742058727</v>
      </c>
      <c r="J131" s="136">
        <f>_xlfn.XLOOKUP($D131,'Maximum Demand Forecast'!$D$68:$D$494,'Maximum Demand Forecast'!J$68:J$494,"NA")</f>
        <v>184.22125211945431</v>
      </c>
      <c r="K131" s="136">
        <f>_xlfn.XLOOKUP($D131,'Maximum Demand Forecast'!$D$68:$D$494,'Maximum Demand Forecast'!K$68:K$494,"NA")</f>
        <v>184.34439895086717</v>
      </c>
      <c r="L131" s="136">
        <f>_xlfn.XLOOKUP($D131,'Maximum Demand Forecast'!$D$68:$D$494,'Maximum Demand Forecast'!L$68:L$494,"NA")</f>
        <v>183.98776295594004</v>
      </c>
      <c r="M131" s="136">
        <f>_xlfn.XLOOKUP($D131,'Maximum Demand Forecast'!$D$68:$D$494,'Maximum Demand Forecast'!M$68:M$494,"NA")</f>
        <v>188.17792364560793</v>
      </c>
      <c r="N131" s="136">
        <f>_xlfn.XLOOKUP($D131,'Maximum Demand Forecast'!$D$68:$D$494,'Maximum Demand Forecast'!N$68:N$494,"NA")</f>
        <v>199.51564977548003</v>
      </c>
      <c r="O131" s="136">
        <f>_xlfn.XLOOKUP($D131,'Maximum Demand Forecast'!$D$68:$D$494,'Maximum Demand Forecast'!O$68:O$494,"NA")</f>
        <v>209.56903822539283</v>
      </c>
      <c r="P131" s="136">
        <f>_xlfn.XLOOKUP($D131,'Maximum Demand Forecast'!$D$68:$D$494,'Maximum Demand Forecast'!P$68:P$494,"NA")</f>
        <v>214.98710578113156</v>
      </c>
      <c r="Q131" s="137"/>
      <c r="R131" s="136">
        <f>_xlfn.XLOOKUP($D131,'Maximum Demand Forecast'!$T$68:$T$494,'Maximum Demand Forecast'!U$68:U$494,"NA")</f>
        <v>251.87038480803</v>
      </c>
      <c r="S131" s="136">
        <f>_xlfn.XLOOKUP($D131,'Maximum Demand Forecast'!$T$68:$T$494,'Maximum Demand Forecast'!V$68:V$494,"NA")</f>
        <v>263.51999541640498</v>
      </c>
      <c r="T131" s="136">
        <f>_xlfn.XLOOKUP($D131,'Maximum Demand Forecast'!$T$68:$T$494,'Maximum Demand Forecast'!W$68:W$494,"NA")</f>
        <v>254.42991855670235</v>
      </c>
      <c r="U131" s="136">
        <f>_xlfn.XLOOKUP($D131,'Maximum Demand Forecast'!$T$68:$T$494,'Maximum Demand Forecast'!X$68:X$494,"NA")</f>
        <v>256.4696337243966</v>
      </c>
      <c r="V131" s="136">
        <f>_xlfn.XLOOKUP($D131,'Maximum Demand Forecast'!$T$68:$T$494,'Maximum Demand Forecast'!Y$68:Y$494,"NA")</f>
        <v>252.28954158554987</v>
      </c>
      <c r="W131" s="136">
        <f>_xlfn.XLOOKUP($D131,'Maximum Demand Forecast'!$T$68:$T$494,'Maximum Demand Forecast'!Z$68:Z$494,"NA")</f>
        <v>252.12936542854064</v>
      </c>
      <c r="X131" s="136">
        <f>_xlfn.XLOOKUP($D131,'Maximum Demand Forecast'!$T$68:$T$494,'Maximum Demand Forecast'!AA$68:AA$494,"NA")</f>
        <v>252.50124439279514</v>
      </c>
      <c r="Y131" s="136">
        <f>_xlfn.XLOOKUP($D131,'Maximum Demand Forecast'!$T$68:$T$494,'Maximum Demand Forecast'!AB$68:AB$494,"NA")</f>
        <v>253.62981195823923</v>
      </c>
      <c r="Z131" s="136">
        <f>_xlfn.XLOOKUP($D131,'Maximum Demand Forecast'!$T$68:$T$494,'Maximum Demand Forecast'!AC$68:AC$494,"NA")</f>
        <v>256.98924844978649</v>
      </c>
      <c r="AA131" s="136">
        <f>_xlfn.XLOOKUP($D131,'Maximum Demand Forecast'!$T$68:$T$494,'Maximum Demand Forecast'!AD$68:AD$494,"NA")</f>
        <v>267.60006661265919</v>
      </c>
      <c r="AB131" s="136">
        <f>_xlfn.XLOOKUP($D131,'Maximum Demand Forecast'!$T$68:$T$494,'Maximum Demand Forecast'!AE$68:AE$494,"NA")</f>
        <v>276.26500508121546</v>
      </c>
      <c r="AC131" s="136">
        <f>_xlfn.XLOOKUP($D131,'Maximum Demand Forecast'!$T$68:$T$494,'Maximum Demand Forecast'!AF$68:AF$494,"NA")</f>
        <v>282.02778399900347</v>
      </c>
      <c r="AD131" s="137"/>
      <c r="AE131" s="138">
        <v>278.47381960000001</v>
      </c>
      <c r="AF131" s="138">
        <v>323.96948259999999</v>
      </c>
      <c r="AG131" s="138">
        <v>336.78611979999999</v>
      </c>
      <c r="AH131" s="138">
        <v>394.006257894322</v>
      </c>
      <c r="AI131" s="138">
        <v>454.71547217162703</v>
      </c>
      <c r="AJ131" s="138">
        <v>602.99695781267098</v>
      </c>
      <c r="AK131" s="138">
        <v>756.07969644548996</v>
      </c>
      <c r="AL131" s="138">
        <v>899.34548727606102</v>
      </c>
      <c r="AM131" s="138">
        <v>1029.3510666341001</v>
      </c>
      <c r="AN131" s="138">
        <v>1146.25624895239</v>
      </c>
      <c r="AO131" s="138">
        <v>1262.3288635977101</v>
      </c>
      <c r="AP131" s="138">
        <v>1373.6653035838301</v>
      </c>
      <c r="AQ131" s="137"/>
      <c r="AR131" s="137"/>
      <c r="AS131" s="137"/>
      <c r="AT131" s="137"/>
      <c r="AU131" s="3"/>
      <c r="AV131" s="3"/>
      <c r="AW131" s="3"/>
      <c r="AX131" s="3"/>
    </row>
    <row r="132" spans="2:50" x14ac:dyDescent="0.25">
      <c r="B132" s="7" t="s">
        <v>63</v>
      </c>
      <c r="C132" s="7"/>
      <c r="D132" s="48">
        <v>30604</v>
      </c>
      <c r="E132" s="136">
        <f>_xlfn.XLOOKUP($D132,'Maximum Demand Forecast'!$D$68:$D$494,'Maximum Demand Forecast'!E$68:E$494,"NA")</f>
        <v>254.859797189939</v>
      </c>
      <c r="F132" s="136">
        <f>_xlfn.XLOOKUP($D132,'Maximum Demand Forecast'!$D$68:$D$494,'Maximum Demand Forecast'!F$68:F$494,"NA")</f>
        <v>49.980000560000001</v>
      </c>
      <c r="G132" s="136">
        <f>_xlfn.XLOOKUP($D132,'Maximum Demand Forecast'!$D$68:$D$494,'Maximum Demand Forecast'!G$68:G$494,"NA")</f>
        <v>51.394847309687385</v>
      </c>
      <c r="H132" s="136">
        <f>_xlfn.XLOOKUP($D132,'Maximum Demand Forecast'!$D$68:$D$494,'Maximum Demand Forecast'!H$68:H$494,"NA")</f>
        <v>51.236879757552487</v>
      </c>
      <c r="I132" s="136">
        <f>_xlfn.XLOOKUP($D132,'Maximum Demand Forecast'!$D$68:$D$494,'Maximum Demand Forecast'!I$68:I$494,"NA")</f>
        <v>50.373847880168022</v>
      </c>
      <c r="J132" s="136">
        <f>_xlfn.XLOOKUP($D132,'Maximum Demand Forecast'!$D$68:$D$494,'Maximum Demand Forecast'!J$68:J$494,"NA")</f>
        <v>49.76154215403939</v>
      </c>
      <c r="K132" s="136">
        <f>_xlfn.XLOOKUP($D132,'Maximum Demand Forecast'!$D$68:$D$494,'Maximum Demand Forecast'!K$68:K$494,"NA")</f>
        <v>49.794806373948802</v>
      </c>
      <c r="L132" s="136">
        <f>_xlfn.XLOOKUP($D132,'Maximum Demand Forecast'!$D$68:$D$494,'Maximum Demand Forecast'!L$68:L$494,"NA")</f>
        <v>49.698472444551193</v>
      </c>
      <c r="M132" s="136">
        <f>_xlfn.XLOOKUP($D132,'Maximum Demand Forecast'!$D$68:$D$494,'Maximum Demand Forecast'!M$68:M$494,"NA")</f>
        <v>50.830311770319675</v>
      </c>
      <c r="N132" s="136">
        <f>_xlfn.XLOOKUP($D132,'Maximum Demand Forecast'!$D$68:$D$494,'Maximum Demand Forecast'!N$68:N$494,"NA")</f>
        <v>53.892839737379362</v>
      </c>
      <c r="O132" s="136">
        <f>_xlfn.XLOOKUP($D132,'Maximum Demand Forecast'!$D$68:$D$494,'Maximum Demand Forecast'!O$68:O$494,"NA")</f>
        <v>56.60844451905178</v>
      </c>
      <c r="P132" s="136">
        <f>_xlfn.XLOOKUP($D132,'Maximum Demand Forecast'!$D$68:$D$494,'Maximum Demand Forecast'!P$68:P$494,"NA")</f>
        <v>58.071964031412392</v>
      </c>
      <c r="Q132" s="137"/>
      <c r="R132" s="136">
        <f>_xlfn.XLOOKUP($D132,'Maximum Demand Forecast'!$T$68:$T$494,'Maximum Demand Forecast'!U$68:U$494,"NA")</f>
        <v>253.536250964424</v>
      </c>
      <c r="S132" s="136">
        <f>_xlfn.XLOOKUP($D132,'Maximum Demand Forecast'!$T$68:$T$494,'Maximum Demand Forecast'!V$68:V$494,"NA")</f>
        <v>265.55154019443103</v>
      </c>
      <c r="T132" s="136">
        <f>_xlfn.XLOOKUP($D132,'Maximum Demand Forecast'!$T$68:$T$494,'Maximum Demand Forecast'!W$68:W$494,"NA")</f>
        <v>256.39138554747359</v>
      </c>
      <c r="U132" s="136">
        <f>_xlfn.XLOOKUP($D132,'Maximum Demand Forecast'!$T$68:$T$494,'Maximum Demand Forecast'!X$68:X$494,"NA")</f>
        <v>258.44682541450629</v>
      </c>
      <c r="V132" s="136">
        <f>_xlfn.XLOOKUP($D132,'Maximum Demand Forecast'!$T$68:$T$494,'Maximum Demand Forecast'!Y$68:Y$494,"NA")</f>
        <v>254.23450784873157</v>
      </c>
      <c r="W132" s="136">
        <f>_xlfn.XLOOKUP($D132,'Maximum Demand Forecast'!$T$68:$T$494,'Maximum Demand Forecast'!Z$68:Z$494,"NA")</f>
        <v>254.07309685170645</v>
      </c>
      <c r="X132" s="136">
        <f>_xlfn.XLOOKUP($D132,'Maximum Demand Forecast'!$T$68:$T$494,'Maximum Demand Forecast'!AA$68:AA$494,"NA")</f>
        <v>254.44784272845723</v>
      </c>
      <c r="Y132" s="136">
        <f>_xlfn.XLOOKUP($D132,'Maximum Demand Forecast'!$T$68:$T$494,'Maximum Demand Forecast'!AB$68:AB$494,"NA")</f>
        <v>255.5851107173383</v>
      </c>
      <c r="Z132" s="136">
        <f>_xlfn.XLOOKUP($D132,'Maximum Demand Forecast'!$T$68:$T$494,'Maximum Demand Forecast'!AC$68:AC$494,"NA")</f>
        <v>258.97044598613292</v>
      </c>
      <c r="AA132" s="136">
        <f>_xlfn.XLOOKUP($D132,'Maximum Demand Forecast'!$T$68:$T$494,'Maximum Demand Forecast'!AD$68:AD$494,"NA")</f>
        <v>269.6630657299267</v>
      </c>
      <c r="AB132" s="136">
        <f>_xlfn.XLOOKUP($D132,'Maximum Demand Forecast'!$T$68:$T$494,'Maximum Demand Forecast'!AE$68:AE$494,"NA")</f>
        <v>278.39480448234713</v>
      </c>
      <c r="AC132" s="136">
        <f>_xlfn.XLOOKUP($D132,'Maximum Demand Forecast'!$T$68:$T$494,'Maximum Demand Forecast'!AF$68:AF$494,"NA")</f>
        <v>284.20201017465314</v>
      </c>
      <c r="AD132" s="137"/>
      <c r="AE132" s="138">
        <v>289.80473984000002</v>
      </c>
      <c r="AF132" s="138">
        <v>322.48662777359999</v>
      </c>
      <c r="AG132" s="138">
        <v>352.51121106279999</v>
      </c>
      <c r="AH132" s="138">
        <v>392.04431895816299</v>
      </c>
      <c r="AI132" s="138">
        <v>446.74975180934302</v>
      </c>
      <c r="AJ132" s="138">
        <v>578.71889339517099</v>
      </c>
      <c r="AK132" s="138">
        <v>713.32729624274202</v>
      </c>
      <c r="AL132" s="138">
        <v>837.84571882962598</v>
      </c>
      <c r="AM132" s="138">
        <v>949.52038303005702</v>
      </c>
      <c r="AN132" s="138">
        <v>1048.6673607226901</v>
      </c>
      <c r="AO132" s="138">
        <v>1145.6964246007999</v>
      </c>
      <c r="AP132" s="138">
        <v>1238.86995347739</v>
      </c>
      <c r="AQ132" s="137"/>
      <c r="AR132" s="137"/>
      <c r="AS132" s="137"/>
      <c r="AT132" s="137"/>
      <c r="AU132" s="3"/>
      <c r="AV132" s="3"/>
      <c r="AW132" s="3"/>
      <c r="AX132" s="3"/>
    </row>
    <row r="133" spans="2:50" x14ac:dyDescent="0.25">
      <c r="B133" s="7" t="s">
        <v>63</v>
      </c>
      <c r="C133" s="7"/>
      <c r="D133" s="48">
        <v>30605</v>
      </c>
      <c r="E133" s="136">
        <f>_xlfn.XLOOKUP($D133,'Maximum Demand Forecast'!$D$68:$D$494,'Maximum Demand Forecast'!E$68:E$494,"NA")</f>
        <v>129.52648073269</v>
      </c>
      <c r="F133" s="136">
        <f>_xlfn.XLOOKUP($D133,'Maximum Demand Forecast'!$D$68:$D$494,'Maximum Demand Forecast'!F$68:F$494,"NA")</f>
        <v>214.52000269999999</v>
      </c>
      <c r="G133" s="136">
        <f>_xlfn.XLOOKUP($D133,'Maximum Demand Forecast'!$D$68:$D$494,'Maximum Demand Forecast'!G$68:G$494,"NA")</f>
        <v>220.5926902782777</v>
      </c>
      <c r="H133" s="136">
        <f>_xlfn.XLOOKUP($D133,'Maximum Demand Forecast'!$D$68:$D$494,'Maximum Demand Forecast'!H$68:H$494,"NA")</f>
        <v>219.91467508558455</v>
      </c>
      <c r="I133" s="136">
        <f>_xlfn.XLOOKUP($D133,'Maximum Demand Forecast'!$D$68:$D$494,'Maximum Demand Forecast'!I$68:I$494,"NA")</f>
        <v>216.21044142027182</v>
      </c>
      <c r="J133" s="136">
        <f>_xlfn.XLOOKUP($D133,'Maximum Demand Forecast'!$D$68:$D$494,'Maximum Demand Forecast'!J$68:J$494,"NA")</f>
        <v>213.58235369416917</v>
      </c>
      <c r="K133" s="136">
        <f>_xlfn.XLOOKUP($D133,'Maximum Demand Forecast'!$D$68:$D$494,'Maximum Demand Forecast'!K$68:K$494,"NA")</f>
        <v>213.72512761303327</v>
      </c>
      <c r="L133" s="136">
        <f>_xlfn.XLOOKUP($D133,'Maximum Demand Forecast'!$D$68:$D$494,'Maximum Demand Forecast'!L$68:L$494,"NA")</f>
        <v>213.31165113118192</v>
      </c>
      <c r="M133" s="136">
        <f>_xlfn.XLOOKUP($D133,'Maximum Demand Forecast'!$D$68:$D$494,'Maximum Demand Forecast'!M$68:M$494,"NA")</f>
        <v>218.16963777582674</v>
      </c>
      <c r="N133" s="136">
        <f>_xlfn.XLOOKUP($D133,'Maximum Demand Forecast'!$D$68:$D$494,'Maximum Demand Forecast'!N$68:N$494,"NA")</f>
        <v>231.31436567501487</v>
      </c>
      <c r="O133" s="136">
        <f>_xlfn.XLOOKUP($D133,'Maximum Demand Forecast'!$D$68:$D$494,'Maximum Demand Forecast'!O$68:O$494,"NA")</f>
        <v>242.97005872362053</v>
      </c>
      <c r="P133" s="136">
        <f>_xlfn.XLOOKUP($D133,'Maximum Demand Forecast'!$D$68:$D$494,'Maximum Demand Forecast'!P$68:P$494,"NA")</f>
        <v>249.25165548683398</v>
      </c>
      <c r="Q133" s="137"/>
      <c r="R133" s="136">
        <f>_xlfn.XLOOKUP($D133,'Maximum Demand Forecast'!$T$68:$T$494,'Maximum Demand Forecast'!U$68:U$494,"NA")</f>
        <v>186.50981344046801</v>
      </c>
      <c r="S133" s="136">
        <f>_xlfn.XLOOKUP($D133,'Maximum Demand Forecast'!$T$68:$T$494,'Maximum Demand Forecast'!V$68:V$494,"NA")</f>
        <v>220.9400042</v>
      </c>
      <c r="T133" s="136">
        <f>_xlfn.XLOOKUP($D133,'Maximum Demand Forecast'!$T$68:$T$494,'Maximum Demand Forecast'!W$68:W$494,"NA")</f>
        <v>213.31871680437951</v>
      </c>
      <c r="U133" s="136">
        <f>_xlfn.XLOOKUP($D133,'Maximum Demand Forecast'!$T$68:$T$494,'Maximum Demand Forecast'!X$68:X$494,"NA")</f>
        <v>215.02885146419939</v>
      </c>
      <c r="V133" s="136">
        <f>_xlfn.XLOOKUP($D133,'Maximum Demand Forecast'!$T$68:$T$494,'Maximum Demand Forecast'!Y$68:Y$494,"NA")</f>
        <v>211.52418543969591</v>
      </c>
      <c r="W133" s="136">
        <f>_xlfn.XLOOKUP($D133,'Maximum Demand Forecast'!$T$68:$T$494,'Maximum Demand Forecast'!Z$68:Z$494,"NA")</f>
        <v>211.38989080772146</v>
      </c>
      <c r="X133" s="136">
        <f>_xlfn.XLOOKUP($D133,'Maximum Demand Forecast'!$T$68:$T$494,'Maximum Demand Forecast'!AA$68:AA$494,"NA")</f>
        <v>211.7016809616126</v>
      </c>
      <c r="Y133" s="136">
        <f>_xlfn.XLOOKUP($D133,'Maximum Demand Forecast'!$T$68:$T$494,'Maximum Demand Forecast'!AB$68:AB$494,"NA")</f>
        <v>212.64789273675777</v>
      </c>
      <c r="Z133" s="136">
        <f>_xlfn.XLOOKUP($D133,'Maximum Demand Forecast'!$T$68:$T$494,'Maximum Demand Forecast'!AC$68:AC$494,"NA")</f>
        <v>215.46450599367299</v>
      </c>
      <c r="AA133" s="136">
        <f>_xlfn.XLOOKUP($D133,'Maximum Demand Forecast'!$T$68:$T$494,'Maximum Demand Forecast'!AD$68:AD$494,"NA")</f>
        <v>224.36081082916022</v>
      </c>
      <c r="AB133" s="136">
        <f>_xlfn.XLOOKUP($D133,'Maximum Demand Forecast'!$T$68:$T$494,'Maximum Demand Forecast'!AE$68:AE$494,"NA")</f>
        <v>231.62565438917335</v>
      </c>
      <c r="AC133" s="136">
        <f>_xlfn.XLOOKUP($D133,'Maximum Demand Forecast'!$T$68:$T$494,'Maximum Demand Forecast'!AF$68:AF$494,"NA")</f>
        <v>236.45727407817586</v>
      </c>
      <c r="AD133" s="137"/>
      <c r="AE133" s="138">
        <v>131.055849728</v>
      </c>
      <c r="AF133" s="138">
        <v>152.6553091328</v>
      </c>
      <c r="AG133" s="138">
        <v>165.5713091328</v>
      </c>
      <c r="AH133" s="138">
        <v>192.805390215145</v>
      </c>
      <c r="AI133" s="138">
        <v>221.872999846601</v>
      </c>
      <c r="AJ133" s="138">
        <v>292.4710550831</v>
      </c>
      <c r="AK133" s="138">
        <v>364.93179942297098</v>
      </c>
      <c r="AL133" s="138">
        <v>432.40517854125102</v>
      </c>
      <c r="AM133" s="138">
        <v>493.44284107241498</v>
      </c>
      <c r="AN133" s="138">
        <v>548.308480188781</v>
      </c>
      <c r="AO133" s="138">
        <v>602.90044848537195</v>
      </c>
      <c r="AP133" s="138">
        <v>656.06582567401904</v>
      </c>
      <c r="AQ133" s="137"/>
      <c r="AR133" s="137"/>
      <c r="AS133" s="137"/>
      <c r="AT133" s="137"/>
      <c r="AU133" s="3"/>
      <c r="AV133" s="3"/>
      <c r="AW133" s="3"/>
      <c r="AX133" s="3"/>
    </row>
    <row r="134" spans="2:50" x14ac:dyDescent="0.25">
      <c r="B134" s="7" t="s">
        <v>63</v>
      </c>
      <c r="C134" s="7"/>
      <c r="D134" s="48">
        <v>30606</v>
      </c>
      <c r="E134" s="136">
        <f>_xlfn.XLOOKUP($D134,'Maximum Demand Forecast'!$D$68:$D$494,'Maximum Demand Forecast'!E$68:E$494,"NA")</f>
        <v>151.58872617443001</v>
      </c>
      <c r="F134" s="136">
        <f>_xlfn.XLOOKUP($D134,'Maximum Demand Forecast'!$D$68:$D$494,'Maximum Demand Forecast'!F$68:F$494,"NA")</f>
        <v>162.3099996</v>
      </c>
      <c r="G134" s="136">
        <f>_xlfn.XLOOKUP($D134,'Maximum Demand Forecast'!$D$68:$D$494,'Maximum Demand Forecast'!G$68:G$494,"NA")</f>
        <v>166.90471294139218</v>
      </c>
      <c r="H134" s="136">
        <f>_xlfn.XLOOKUP($D134,'Maximum Demand Forecast'!$D$68:$D$494,'Maximum Demand Forecast'!H$68:H$494,"NA")</f>
        <v>166.391713480877</v>
      </c>
      <c r="I134" s="136">
        <f>_xlfn.XLOOKUP($D134,'Maximum Demand Forecast'!$D$68:$D$494,'Maximum Demand Forecast'!I$68:I$494,"NA")</f>
        <v>163.58901836075796</v>
      </c>
      <c r="J134" s="136">
        <f>_xlfn.XLOOKUP($D134,'Maximum Demand Forecast'!$D$68:$D$494,'Maximum Demand Forecast'!J$68:J$494,"NA")</f>
        <v>161.60055615488605</v>
      </c>
      <c r="K134" s="136">
        <f>_xlfn.XLOOKUP($D134,'Maximum Demand Forecast'!$D$68:$D$494,'Maximum Demand Forecast'!K$68:K$494,"NA")</f>
        <v>161.70858167428776</v>
      </c>
      <c r="L134" s="136">
        <f>_xlfn.XLOOKUP($D134,'Maximum Demand Forecast'!$D$68:$D$494,'Maximum Demand Forecast'!L$68:L$494,"NA")</f>
        <v>161.39573733921773</v>
      </c>
      <c r="M134" s="136">
        <f>_xlfn.XLOOKUP($D134,'Maximum Demand Forecast'!$D$68:$D$494,'Maximum Demand Forecast'!M$68:M$494,"NA")</f>
        <v>165.07138436711656</v>
      </c>
      <c r="N134" s="136">
        <f>_xlfn.XLOOKUP($D134,'Maximum Demand Forecast'!$D$68:$D$494,'Maximum Demand Forecast'!N$68:N$494,"NA")</f>
        <v>175.0169407404446</v>
      </c>
      <c r="O134" s="136">
        <f>_xlfn.XLOOKUP($D134,'Maximum Demand Forecast'!$D$68:$D$494,'Maximum Demand Forecast'!O$68:O$494,"NA")</f>
        <v>183.83586443168932</v>
      </c>
      <c r="P134" s="136">
        <f>_xlfn.XLOOKUP($D134,'Maximum Demand Forecast'!$D$68:$D$494,'Maximum Demand Forecast'!P$68:P$494,"NA")</f>
        <v>188.58864251900999</v>
      </c>
      <c r="Q134" s="137"/>
      <c r="R134" s="136">
        <f>_xlfn.XLOOKUP($D134,'Maximum Demand Forecast'!$T$68:$T$494,'Maximum Demand Forecast'!U$68:U$494,"NA")</f>
        <v>174.47060480437801</v>
      </c>
      <c r="S134" s="136">
        <f>_xlfn.XLOOKUP($D134,'Maximum Demand Forecast'!$T$68:$T$494,'Maximum Demand Forecast'!V$68:V$494,"NA")</f>
        <v>276.62058086574802</v>
      </c>
      <c r="T134" s="136">
        <f>_xlfn.XLOOKUP($D134,'Maximum Demand Forecast'!$T$68:$T$494,'Maximum Demand Forecast'!W$68:W$494,"NA")</f>
        <v>267.07860156709211</v>
      </c>
      <c r="U134" s="136">
        <f>_xlfn.XLOOKUP($D134,'Maximum Demand Forecast'!$T$68:$T$494,'Maximum Demand Forecast'!X$68:X$494,"NA")</f>
        <v>269.21971876617482</v>
      </c>
      <c r="V134" s="136">
        <f>_xlfn.XLOOKUP($D134,'Maximum Demand Forecast'!$T$68:$T$494,'Maximum Demand Forecast'!Y$68:Y$494,"NA")</f>
        <v>264.8318182818378</v>
      </c>
      <c r="W134" s="136">
        <f>_xlfn.XLOOKUP($D134,'Maximum Demand Forecast'!$T$68:$T$494,'Maximum Demand Forecast'!Z$68:Z$494,"NA")</f>
        <v>264.6636791562936</v>
      </c>
      <c r="X134" s="136">
        <f>_xlfn.XLOOKUP($D134,'Maximum Demand Forecast'!$T$68:$T$494,'Maximum Demand Forecast'!AA$68:AA$494,"NA")</f>
        <v>265.05404564420002</v>
      </c>
      <c r="Y134" s="136">
        <f>_xlfn.XLOOKUP($D134,'Maximum Demand Forecast'!$T$68:$T$494,'Maximum Demand Forecast'!AB$68:AB$494,"NA")</f>
        <v>266.23871861372589</v>
      </c>
      <c r="Z134" s="136">
        <f>_xlfn.XLOOKUP($D134,'Maximum Demand Forecast'!$T$68:$T$494,'Maximum Demand Forecast'!AC$68:AC$494,"NA")</f>
        <v>269.76516552415848</v>
      </c>
      <c r="AA134" s="136">
        <f>_xlfn.XLOOKUP($D134,'Maximum Demand Forecast'!$T$68:$T$494,'Maximum Demand Forecast'!AD$68:AD$494,"NA")</f>
        <v>280.90348798442045</v>
      </c>
      <c r="AB134" s="136">
        <f>_xlfn.XLOOKUP($D134,'Maximum Demand Forecast'!$T$68:$T$494,'Maximum Demand Forecast'!AE$68:AE$494,"NA")</f>
        <v>289.9991936387504</v>
      </c>
      <c r="AC134" s="136">
        <f>_xlfn.XLOOKUP($D134,'Maximum Demand Forecast'!$T$68:$T$494,'Maximum Demand Forecast'!AF$68:AF$494,"NA")</f>
        <v>296.0484623066572</v>
      </c>
      <c r="AD134" s="137"/>
      <c r="AE134" s="138">
        <v>253.4634552</v>
      </c>
      <c r="AF134" s="138">
        <v>303.91179879999999</v>
      </c>
      <c r="AG134" s="138">
        <v>326.449667928</v>
      </c>
      <c r="AH134" s="138">
        <v>375.83125246128998</v>
      </c>
      <c r="AI134" s="138">
        <v>436.18755898315698</v>
      </c>
      <c r="AJ134" s="138">
        <v>584.36563223258599</v>
      </c>
      <c r="AK134" s="138">
        <v>737.81710793480704</v>
      </c>
      <c r="AL134" s="138">
        <v>881.43886276288799</v>
      </c>
      <c r="AM134" s="138">
        <v>1011.29520786106</v>
      </c>
      <c r="AN134" s="138">
        <v>1127.2186994379499</v>
      </c>
      <c r="AO134" s="138">
        <v>1241.18197599221</v>
      </c>
      <c r="AP134" s="138">
        <v>1353.4401888493801</v>
      </c>
      <c r="AQ134" s="137"/>
      <c r="AR134" s="137"/>
      <c r="AS134" s="137"/>
      <c r="AT134" s="137"/>
      <c r="AU134" s="3"/>
      <c r="AV134" s="3"/>
      <c r="AW134" s="3"/>
      <c r="AX134" s="3"/>
    </row>
    <row r="135" spans="2:50" x14ac:dyDescent="0.25">
      <c r="B135" s="7" t="s">
        <v>63</v>
      </c>
      <c r="C135" s="7"/>
      <c r="D135" s="48">
        <v>30607</v>
      </c>
      <c r="E135" s="136">
        <f>_xlfn.XLOOKUP($D135,'Maximum Demand Forecast'!$D$68:$D$494,'Maximum Demand Forecast'!E$68:E$494,"NA")</f>
        <v>104</v>
      </c>
      <c r="F135" s="136">
        <f>_xlfn.XLOOKUP($D135,'Maximum Demand Forecast'!$D$68:$D$494,'Maximum Demand Forecast'!F$68:F$494,"NA")</f>
        <v>86.016666409999999</v>
      </c>
      <c r="G135" s="136">
        <f>_xlfn.XLOOKUP($D135,'Maximum Demand Forecast'!$D$68:$D$494,'Maximum Demand Forecast'!G$68:G$494,"NA")</f>
        <v>88.451648393304183</v>
      </c>
      <c r="H135" s="136">
        <f>_xlfn.XLOOKUP($D135,'Maximum Demand Forecast'!$D$68:$D$494,'Maximum Demand Forecast'!H$68:H$494,"NA")</f>
        <v>88.17978280540207</v>
      </c>
      <c r="I135" s="136">
        <f>_xlfn.XLOOKUP($D135,'Maximum Demand Forecast'!$D$68:$D$494,'Maximum Demand Forecast'!I$68:I$494,"NA")</f>
        <v>86.694486201432298</v>
      </c>
      <c r="J135" s="136">
        <f>_xlfn.XLOOKUP($D135,'Maximum Demand Forecast'!$D$68:$D$494,'Maximum Demand Forecast'!J$68:J$494,"NA")</f>
        <v>85.640694748946984</v>
      </c>
      <c r="K135" s="136">
        <f>_xlfn.XLOOKUP($D135,'Maximum Demand Forecast'!$D$68:$D$494,'Maximum Demand Forecast'!K$68:K$494,"NA")</f>
        <v>85.697943193830483</v>
      </c>
      <c r="L135" s="136">
        <f>_xlfn.XLOOKUP($D135,'Maximum Demand Forecast'!$D$68:$D$494,'Maximum Demand Forecast'!L$68:L$494,"NA")</f>
        <v>85.532150409194344</v>
      </c>
      <c r="M135" s="136">
        <f>_xlfn.XLOOKUP($D135,'Maximum Demand Forecast'!$D$68:$D$494,'Maximum Demand Forecast'!M$68:M$494,"NA")</f>
        <v>87.480070469688769</v>
      </c>
      <c r="N135" s="136">
        <f>_xlfn.XLOOKUP($D135,'Maximum Demand Forecast'!$D$68:$D$494,'Maximum Demand Forecast'!N$68:N$494,"NA")</f>
        <v>92.750747611791397</v>
      </c>
      <c r="O135" s="136">
        <f>_xlfn.XLOOKUP($D135,'Maximum Demand Forecast'!$D$68:$D$494,'Maximum Demand Forecast'!O$68:O$494,"NA")</f>
        <v>97.424362417499538</v>
      </c>
      <c r="P135" s="136">
        <f>_xlfn.XLOOKUP($D135,'Maximum Demand Forecast'!$D$68:$D$494,'Maximum Demand Forecast'!P$68:P$494,"NA")</f>
        <v>99.943111282420489</v>
      </c>
      <c r="Q135" s="137"/>
      <c r="R135" s="136">
        <f>_xlfn.XLOOKUP($D135,'Maximum Demand Forecast'!$T$68:$T$494,'Maximum Demand Forecast'!U$68:U$494,"NA")</f>
        <v>172.311403330095</v>
      </c>
      <c r="S135" s="136">
        <f>_xlfn.XLOOKUP($D135,'Maximum Demand Forecast'!$T$68:$T$494,'Maximum Demand Forecast'!V$68:V$494,"NA")</f>
        <v>162.23704240771599</v>
      </c>
      <c r="T135" s="136">
        <f>_xlfn.XLOOKUP($D135,'Maximum Demand Forecast'!$T$68:$T$494,'Maximum Demand Forecast'!W$68:W$494,"NA")</f>
        <v>156.64070356956964</v>
      </c>
      <c r="U135" s="136">
        <f>_xlfn.XLOOKUP($D135,'Maximum Demand Forecast'!$T$68:$T$494,'Maximum Demand Forecast'!X$68:X$494,"NA")</f>
        <v>157.89646162177351</v>
      </c>
      <c r="V135" s="136">
        <f>_xlfn.XLOOKUP($D135,'Maximum Demand Forecast'!$T$68:$T$494,'Maximum Demand Forecast'!Y$68:Y$494,"NA")</f>
        <v>155.32297271241532</v>
      </c>
      <c r="W135" s="136">
        <f>_xlfn.XLOOKUP($D135,'Maximum Demand Forecast'!$T$68:$T$494,'Maximum Demand Forecast'!Z$68:Z$494,"NA")</f>
        <v>155.22435967951682</v>
      </c>
      <c r="X135" s="136">
        <f>_xlfn.XLOOKUP($D135,'Maximum Demand Forecast'!$T$68:$T$494,'Maximum Demand Forecast'!AA$68:AA$494,"NA")</f>
        <v>155.45330831470088</v>
      </c>
      <c r="Y135" s="136">
        <f>_xlfn.XLOOKUP($D135,'Maximum Demand Forecast'!$T$68:$T$494,'Maximum Demand Forecast'!AB$68:AB$494,"NA")</f>
        <v>156.14811503585918</v>
      </c>
      <c r="Z135" s="136">
        <f>_xlfn.XLOOKUP($D135,'Maximum Demand Forecast'!$T$68:$T$494,'Maximum Demand Forecast'!AC$68:AC$494,"NA")</f>
        <v>158.2163643149469</v>
      </c>
      <c r="AA135" s="136">
        <f>_xlfn.XLOOKUP($D135,'Maximum Demand Forecast'!$T$68:$T$494,'Maximum Demand Forecast'!AD$68:AD$494,"NA")</f>
        <v>164.7489530604436</v>
      </c>
      <c r="AB135" s="136">
        <f>_xlfn.XLOOKUP($D135,'Maximum Demand Forecast'!$T$68:$T$494,'Maximum Demand Forecast'!AE$68:AE$494,"NA")</f>
        <v>170.08355390377639</v>
      </c>
      <c r="AC135" s="136">
        <f>_xlfn.XLOOKUP($D135,'Maximum Demand Forecast'!$T$68:$T$494,'Maximum Demand Forecast'!AF$68:AF$494,"NA")</f>
        <v>173.63142967765879</v>
      </c>
      <c r="AD135" s="137"/>
      <c r="AE135" s="138">
        <v>480.69286602</v>
      </c>
      <c r="AF135" s="138">
        <v>522.89744509239995</v>
      </c>
      <c r="AG135" s="138">
        <v>544.39556221240002</v>
      </c>
      <c r="AH135" s="138">
        <v>626.66913972634097</v>
      </c>
      <c r="AI135" s="138">
        <v>705.70926346225599</v>
      </c>
      <c r="AJ135" s="138">
        <v>898.607710230865</v>
      </c>
      <c r="AK135" s="138">
        <v>1097.76090269929</v>
      </c>
      <c r="AL135" s="138">
        <v>1284.33307382159</v>
      </c>
      <c r="AM135" s="138">
        <v>1453.5682203502199</v>
      </c>
      <c r="AN135" s="138">
        <v>1606.0950533590899</v>
      </c>
      <c r="AO135" s="138">
        <v>1758.1422938339299</v>
      </c>
      <c r="AP135" s="138">
        <v>1903.3354875437201</v>
      </c>
      <c r="AQ135" s="137"/>
      <c r="AR135" s="137"/>
      <c r="AS135" s="137"/>
      <c r="AT135" s="137"/>
      <c r="AU135" s="3"/>
      <c r="AV135" s="3"/>
      <c r="AW135" s="3"/>
      <c r="AX135" s="3"/>
    </row>
    <row r="136" spans="2:50" x14ac:dyDescent="0.25">
      <c r="B136" s="7" t="s">
        <v>63</v>
      </c>
      <c r="C136" s="7"/>
      <c r="D136" s="48">
        <v>30608</v>
      </c>
      <c r="E136" s="136">
        <f>_xlfn.XLOOKUP($D136,'Maximum Demand Forecast'!$D$68:$D$494,'Maximum Demand Forecast'!E$68:E$494,"NA")</f>
        <v>186.9000092</v>
      </c>
      <c r="F136" s="136">
        <f>_xlfn.XLOOKUP($D136,'Maximum Demand Forecast'!$D$68:$D$494,'Maximum Demand Forecast'!F$68:F$494,"NA")</f>
        <v>168.21666819999999</v>
      </c>
      <c r="G136" s="136">
        <f>_xlfn.XLOOKUP($D136,'Maximum Demand Forecast'!$D$68:$D$494,'Maximum Demand Forecast'!G$68:G$494,"NA")</f>
        <v>172.97858903992267</v>
      </c>
      <c r="H136" s="136">
        <f>_xlfn.XLOOKUP($D136,'Maximum Demand Forecast'!$D$68:$D$494,'Maximum Demand Forecast'!H$68:H$494,"NA")</f>
        <v>172.44692087253355</v>
      </c>
      <c r="I136" s="136">
        <f>_xlfn.XLOOKUP($D136,'Maximum Demand Forecast'!$D$68:$D$494,'Maximum Demand Forecast'!I$68:I$494,"NA")</f>
        <v>169.54223209027305</v>
      </c>
      <c r="J136" s="136">
        <f>_xlfn.XLOOKUP($D136,'Maximum Demand Forecast'!$D$68:$D$494,'Maximum Demand Forecast'!J$68:J$494,"NA")</f>
        <v>167.48140720001538</v>
      </c>
      <c r="K136" s="136">
        <f>_xlfn.XLOOKUP($D136,'Maximum Demand Forecast'!$D$68:$D$494,'Maximum Demand Forecast'!K$68:K$494,"NA")</f>
        <v>167.59336390631265</v>
      </c>
      <c r="L136" s="136">
        <f>_xlfn.XLOOKUP($D136,'Maximum Demand Forecast'!$D$68:$D$494,'Maximum Demand Forecast'!L$68:L$494,"NA")</f>
        <v>167.26913476553011</v>
      </c>
      <c r="M136" s="136">
        <f>_xlfn.XLOOKUP($D136,'Maximum Demand Forecast'!$D$68:$D$494,'Maximum Demand Forecast'!M$68:M$494,"NA")</f>
        <v>171.07854329264575</v>
      </c>
      <c r="N136" s="136">
        <f>_xlfn.XLOOKUP($D136,'Maximum Demand Forecast'!$D$68:$D$494,'Maximum Demand Forecast'!N$68:N$494,"NA")</f>
        <v>181.38603119012288</v>
      </c>
      <c r="O136" s="136">
        <f>_xlfn.XLOOKUP($D136,'Maximum Demand Forecast'!$D$68:$D$494,'Maximum Demand Forecast'!O$68:O$494,"NA")</f>
        <v>190.52588680041904</v>
      </c>
      <c r="P136" s="136">
        <f>_xlfn.XLOOKUP($D136,'Maximum Demand Forecast'!$D$68:$D$494,'Maximum Demand Forecast'!P$68:P$494,"NA")</f>
        <v>195.4516245646563</v>
      </c>
      <c r="Q136" s="137"/>
      <c r="R136" s="136">
        <f>_xlfn.XLOOKUP($D136,'Maximum Demand Forecast'!$T$68:$T$494,'Maximum Demand Forecast'!U$68:U$494,"NA")</f>
        <v>172.43487378248801</v>
      </c>
      <c r="S136" s="136">
        <f>_xlfn.XLOOKUP($D136,'Maximum Demand Forecast'!$T$68:$T$494,'Maximum Demand Forecast'!V$68:V$494,"NA")</f>
        <v>162.62462241013699</v>
      </c>
      <c r="T136" s="136">
        <f>_xlfn.XLOOKUP($D136,'Maximum Demand Forecast'!$T$68:$T$494,'Maximum Demand Forecast'!W$68:W$494,"NA")</f>
        <v>157.01491406655435</v>
      </c>
      <c r="U136" s="136">
        <f>_xlfn.XLOOKUP($D136,'Maximum Demand Forecast'!$T$68:$T$494,'Maximum Demand Forecast'!X$68:X$494,"NA")</f>
        <v>158.27367209152456</v>
      </c>
      <c r="V136" s="136">
        <f>_xlfn.XLOOKUP($D136,'Maximum Demand Forecast'!$T$68:$T$494,'Maximum Demand Forecast'!Y$68:Y$494,"NA")</f>
        <v>155.69403518524211</v>
      </c>
      <c r="W136" s="136">
        <f>_xlfn.XLOOKUP($D136,'Maximum Demand Forecast'!$T$68:$T$494,'Maximum Demand Forecast'!Z$68:Z$494,"NA")</f>
        <v>155.59518656841678</v>
      </c>
      <c r="X136" s="136">
        <f>_xlfn.XLOOKUP($D136,'Maximum Demand Forecast'!$T$68:$T$494,'Maximum Demand Forecast'!AA$68:AA$494,"NA")</f>
        <v>155.82468215583359</v>
      </c>
      <c r="Y136" s="136">
        <f>_xlfn.XLOOKUP($D136,'Maximum Demand Forecast'!$T$68:$T$494,'Maximum Demand Forecast'!AB$68:AB$494,"NA")</f>
        <v>156.52114875186803</v>
      </c>
      <c r="Z136" s="136">
        <f>_xlfn.XLOOKUP($D136,'Maximum Demand Forecast'!$T$68:$T$494,'Maximum Demand Forecast'!AC$68:AC$494,"NA")</f>
        <v>158.59433902376909</v>
      </c>
      <c r="AA136" s="136">
        <f>_xlfn.XLOOKUP($D136,'Maximum Demand Forecast'!$T$68:$T$494,'Maximum Demand Forecast'!AD$68:AD$494,"NA")</f>
        <v>165.14253395096276</v>
      </c>
      <c r="AB136" s="136">
        <f>_xlfn.XLOOKUP($D136,'Maximum Demand Forecast'!$T$68:$T$494,'Maximum Demand Forecast'!AE$68:AE$494,"NA")</f>
        <v>170.48987901458636</v>
      </c>
      <c r="AC136" s="136">
        <f>_xlfn.XLOOKUP($D136,'Maximum Demand Forecast'!$T$68:$T$494,'Maximum Demand Forecast'!AF$68:AF$494,"NA")</f>
        <v>174.0462305698355</v>
      </c>
      <c r="AD136" s="137"/>
      <c r="AE136" s="138">
        <v>158.29672667599999</v>
      </c>
      <c r="AF136" s="138">
        <v>170.937515276</v>
      </c>
      <c r="AG136" s="138">
        <v>173.858883276</v>
      </c>
      <c r="AH136" s="138">
        <v>196.63857277489501</v>
      </c>
      <c r="AI136" s="138">
        <v>228.26222420520901</v>
      </c>
      <c r="AJ136" s="138">
        <v>305.86040661379297</v>
      </c>
      <c r="AK136" s="138">
        <v>385.90578964095698</v>
      </c>
      <c r="AL136" s="138">
        <v>460.16672839263202</v>
      </c>
      <c r="AM136" s="138">
        <v>526.28142490927701</v>
      </c>
      <c r="AN136" s="138">
        <v>583.90139114105295</v>
      </c>
      <c r="AO136" s="138">
        <v>638.64017668604095</v>
      </c>
      <c r="AP136" s="138">
        <v>688.32157488337498</v>
      </c>
      <c r="AQ136" s="137"/>
      <c r="AR136" s="137"/>
      <c r="AS136" s="137"/>
      <c r="AT136" s="137"/>
      <c r="AU136" s="3"/>
      <c r="AV136" s="3"/>
      <c r="AW136" s="3"/>
      <c r="AX136" s="3"/>
    </row>
    <row r="137" spans="2:50" x14ac:dyDescent="0.25">
      <c r="B137" s="7" t="s">
        <v>0</v>
      </c>
      <c r="C137" s="7"/>
      <c r="D137" s="48">
        <v>25305</v>
      </c>
      <c r="E137" s="136">
        <f>_xlfn.XLOOKUP($D137,'Maximum Demand Forecast'!$D$68:$D$494,'Maximum Demand Forecast'!E$68:E$494,"NA")</f>
        <v>60.376560233599299</v>
      </c>
      <c r="F137" s="136">
        <f>_xlfn.XLOOKUP($D137,'Maximum Demand Forecast'!$D$68:$D$494,'Maximum Demand Forecast'!F$68:F$494,"NA")</f>
        <v>48.04024347</v>
      </c>
      <c r="G137" s="136">
        <f>_xlfn.XLOOKUP($D137,'Maximum Demand Forecast'!$D$68:$D$494,'Maximum Demand Forecast'!G$68:G$494,"NA")</f>
        <v>49.400179075565354</v>
      </c>
      <c r="H137" s="136">
        <f>_xlfn.XLOOKUP($D137,'Maximum Demand Forecast'!$D$68:$D$494,'Maximum Demand Forecast'!H$68:H$494,"NA")</f>
        <v>49.248342349276996</v>
      </c>
      <c r="I137" s="136">
        <f>_xlfn.XLOOKUP($D137,'Maximum Demand Forecast'!$D$68:$D$494,'Maximum Demand Forecast'!I$68:I$494,"NA")</f>
        <v>48.418805313515094</v>
      </c>
      <c r="J137" s="136">
        <f>_xlfn.XLOOKUP($D137,'Maximum Demand Forecast'!$D$68:$D$494,'Maximum Demand Forecast'!J$68:J$494,"NA")</f>
        <v>47.830263580187534</v>
      </c>
      <c r="K137" s="136">
        <f>_xlfn.XLOOKUP($D137,'Maximum Demand Forecast'!$D$68:$D$494,'Maximum Demand Forecast'!K$68:K$494,"NA")</f>
        <v>47.862236793580543</v>
      </c>
      <c r="L137" s="136">
        <f>_xlfn.XLOOKUP($D137,'Maximum Demand Forecast'!$D$68:$D$494,'Maximum Demand Forecast'!L$68:L$494,"NA")</f>
        <v>47.769641648105761</v>
      </c>
      <c r="M137" s="136">
        <f>_xlfn.XLOOKUP($D137,'Maximum Demand Forecast'!$D$68:$D$494,'Maximum Demand Forecast'!M$68:M$494,"NA")</f>
        <v>48.857553536253178</v>
      </c>
      <c r="N137" s="136">
        <f>_xlfn.XLOOKUP($D137,'Maximum Demand Forecast'!$D$68:$D$494,'Maximum Demand Forecast'!N$68:N$494,"NA")</f>
        <v>51.801222754395972</v>
      </c>
      <c r="O137" s="136">
        <f>_xlfn.XLOOKUP($D137,'Maximum Demand Forecast'!$D$68:$D$494,'Maximum Demand Forecast'!O$68:O$494,"NA")</f>
        <v>54.411433106899395</v>
      </c>
      <c r="P137" s="136">
        <f>_xlfn.XLOOKUP($D137,'Maximum Demand Forecast'!$D$68:$D$494,'Maximum Demand Forecast'!P$68:P$494,"NA")</f>
        <v>55.818152452820506</v>
      </c>
      <c r="Q137" s="137"/>
      <c r="R137" s="136">
        <f>_xlfn.XLOOKUP($D137,'Maximum Demand Forecast'!$T$68:$T$494,'Maximum Demand Forecast'!U$68:U$494,"NA")</f>
        <v>90.1583714092137</v>
      </c>
      <c r="S137" s="136">
        <f>_xlfn.XLOOKUP($D137,'Maximum Demand Forecast'!$T$68:$T$494,'Maximum Demand Forecast'!V$68:V$494,"NA")</f>
        <v>80.291346888759904</v>
      </c>
      <c r="T137" s="136">
        <f>_xlfn.XLOOKUP($D137,'Maximum Demand Forecast'!$T$68:$T$494,'Maximum Demand Forecast'!W$68:W$494,"NA")</f>
        <v>77.521710705233929</v>
      </c>
      <c r="U137" s="136">
        <f>_xlfn.XLOOKUP($D137,'Maximum Demand Forecast'!$T$68:$T$494,'Maximum Demand Forecast'!X$68:X$494,"NA")</f>
        <v>78.14318718114545</v>
      </c>
      <c r="V137" s="136">
        <f>_xlfn.XLOOKUP($D137,'Maximum Demand Forecast'!$T$68:$T$494,'Maximum Demand Forecast'!Y$68:Y$494,"NA")</f>
        <v>76.8695637985373</v>
      </c>
      <c r="W137" s="136">
        <f>_xlfn.XLOOKUP($D137,'Maximum Demand Forecast'!$T$68:$T$494,'Maximum Demand Forecast'!Z$68:Z$494,"NA")</f>
        <v>76.820760065957501</v>
      </c>
      <c r="X137" s="136">
        <f>_xlfn.XLOOKUP($D137,'Maximum Demand Forecast'!$T$68:$T$494,'Maximum Demand Forecast'!AA$68:AA$494,"NA")</f>
        <v>76.93406707657887</v>
      </c>
      <c r="Y137" s="136">
        <f>_xlfn.XLOOKUP($D137,'Maximum Demand Forecast'!$T$68:$T$494,'Maximum Demand Forecast'!AB$68:AB$494,"NA")</f>
        <v>77.277927927598114</v>
      </c>
      <c r="Z137" s="136">
        <f>_xlfn.XLOOKUP($D137,'Maximum Demand Forecast'!$T$68:$T$494,'Maximum Demand Forecast'!AC$68:AC$494,"NA")</f>
        <v>78.301507486588903</v>
      </c>
      <c r="AA137" s="136">
        <f>_xlfn.XLOOKUP($D137,'Maximum Demand Forecast'!$T$68:$T$494,'Maximum Demand Forecast'!AD$68:AD$494,"NA")</f>
        <v>81.534495103116967</v>
      </c>
      <c r="AB137" s="136">
        <f>_xlfn.XLOOKUP($D137,'Maximum Demand Forecast'!$T$68:$T$494,'Maximum Demand Forecast'!AE$68:AE$494,"NA")</f>
        <v>84.174596774526222</v>
      </c>
      <c r="AC137" s="136">
        <f>_xlfn.XLOOKUP($D137,'Maximum Demand Forecast'!$T$68:$T$494,'Maximum Demand Forecast'!AF$68:AF$494,"NA")</f>
        <v>85.930445625389339</v>
      </c>
      <c r="AD137" s="137"/>
      <c r="AE137" s="138">
        <v>0</v>
      </c>
      <c r="AF137" s="138">
        <v>0</v>
      </c>
      <c r="AG137" s="138">
        <v>0</v>
      </c>
      <c r="AH137" s="138">
        <v>0</v>
      </c>
      <c r="AI137" s="138">
        <v>0</v>
      </c>
      <c r="AJ137" s="138">
        <v>0</v>
      </c>
      <c r="AK137" s="138">
        <v>0</v>
      </c>
      <c r="AL137" s="138">
        <v>0</v>
      </c>
      <c r="AM137" s="138">
        <v>0</v>
      </c>
      <c r="AN137" s="138">
        <v>0</v>
      </c>
      <c r="AO137" s="138">
        <v>0</v>
      </c>
      <c r="AP137" s="138">
        <v>0</v>
      </c>
      <c r="AQ137" s="137"/>
      <c r="AR137" s="137"/>
      <c r="AS137" s="137"/>
      <c r="AT137" s="137"/>
      <c r="AU137" s="3"/>
      <c r="AV137" s="3"/>
      <c r="AW137" s="3"/>
      <c r="AX137" s="3"/>
    </row>
    <row r="138" spans="2:50" x14ac:dyDescent="0.25">
      <c r="B138" s="7" t="s">
        <v>0</v>
      </c>
      <c r="C138" s="7"/>
      <c r="D138" s="48">
        <v>25306</v>
      </c>
      <c r="E138" s="136">
        <f>_xlfn.XLOOKUP($D138,'Maximum Demand Forecast'!$D$68:$D$494,'Maximum Demand Forecast'!E$68:E$494,"NA")</f>
        <v>0</v>
      </c>
      <c r="F138" s="136">
        <f>_xlfn.XLOOKUP($D138,'Maximum Demand Forecast'!$D$68:$D$494,'Maximum Demand Forecast'!F$68:F$494,"NA")</f>
        <v>0</v>
      </c>
      <c r="G138" s="136">
        <f>_xlfn.XLOOKUP($D138,'Maximum Demand Forecast'!$D$68:$D$494,'Maximum Demand Forecast'!G$68:G$494,"NA")</f>
        <v>0</v>
      </c>
      <c r="H138" s="136">
        <f>_xlfn.XLOOKUP($D138,'Maximum Demand Forecast'!$D$68:$D$494,'Maximum Demand Forecast'!H$68:H$494,"NA")</f>
        <v>0</v>
      </c>
      <c r="I138" s="136">
        <f>_xlfn.XLOOKUP($D138,'Maximum Demand Forecast'!$D$68:$D$494,'Maximum Demand Forecast'!I$68:I$494,"NA")</f>
        <v>0</v>
      </c>
      <c r="J138" s="136">
        <f>_xlfn.XLOOKUP($D138,'Maximum Demand Forecast'!$D$68:$D$494,'Maximum Demand Forecast'!J$68:J$494,"NA")</f>
        <v>0</v>
      </c>
      <c r="K138" s="136">
        <f>_xlfn.XLOOKUP($D138,'Maximum Demand Forecast'!$D$68:$D$494,'Maximum Demand Forecast'!K$68:K$494,"NA")</f>
        <v>0</v>
      </c>
      <c r="L138" s="136">
        <f>_xlfn.XLOOKUP($D138,'Maximum Demand Forecast'!$D$68:$D$494,'Maximum Demand Forecast'!L$68:L$494,"NA")</f>
        <v>0</v>
      </c>
      <c r="M138" s="136">
        <f>_xlfn.XLOOKUP($D138,'Maximum Demand Forecast'!$D$68:$D$494,'Maximum Demand Forecast'!M$68:M$494,"NA")</f>
        <v>0</v>
      </c>
      <c r="N138" s="136">
        <f>_xlfn.XLOOKUP($D138,'Maximum Demand Forecast'!$D$68:$D$494,'Maximum Demand Forecast'!N$68:N$494,"NA")</f>
        <v>0</v>
      </c>
      <c r="O138" s="136">
        <f>_xlfn.XLOOKUP($D138,'Maximum Demand Forecast'!$D$68:$D$494,'Maximum Demand Forecast'!O$68:O$494,"NA")</f>
        <v>0</v>
      </c>
      <c r="P138" s="136">
        <f>_xlfn.XLOOKUP($D138,'Maximum Demand Forecast'!$D$68:$D$494,'Maximum Demand Forecast'!P$68:P$494,"NA")</f>
        <v>0</v>
      </c>
      <c r="Q138" s="137"/>
      <c r="R138" s="136">
        <f>_xlfn.XLOOKUP($D138,'Maximum Demand Forecast'!$T$68:$T$494,'Maximum Demand Forecast'!U$68:U$494,"NA")</f>
        <v>0</v>
      </c>
      <c r="S138" s="136">
        <f>_xlfn.XLOOKUP($D138,'Maximum Demand Forecast'!$T$68:$T$494,'Maximum Demand Forecast'!V$68:V$494,"NA")</f>
        <v>0</v>
      </c>
      <c r="T138" s="136">
        <f>_xlfn.XLOOKUP($D138,'Maximum Demand Forecast'!$T$68:$T$494,'Maximum Demand Forecast'!W$68:W$494,"NA")</f>
        <v>0</v>
      </c>
      <c r="U138" s="136">
        <f>_xlfn.XLOOKUP($D138,'Maximum Demand Forecast'!$T$68:$T$494,'Maximum Demand Forecast'!X$68:X$494,"NA")</f>
        <v>0</v>
      </c>
      <c r="V138" s="136">
        <f>_xlfn.XLOOKUP($D138,'Maximum Demand Forecast'!$T$68:$T$494,'Maximum Demand Forecast'!Y$68:Y$494,"NA")</f>
        <v>0</v>
      </c>
      <c r="W138" s="136">
        <f>_xlfn.XLOOKUP($D138,'Maximum Demand Forecast'!$T$68:$T$494,'Maximum Demand Forecast'!Z$68:Z$494,"NA")</f>
        <v>0</v>
      </c>
      <c r="X138" s="136">
        <f>_xlfn.XLOOKUP($D138,'Maximum Demand Forecast'!$T$68:$T$494,'Maximum Demand Forecast'!AA$68:AA$494,"NA")</f>
        <v>0</v>
      </c>
      <c r="Y138" s="136">
        <f>_xlfn.XLOOKUP($D138,'Maximum Demand Forecast'!$T$68:$T$494,'Maximum Demand Forecast'!AB$68:AB$494,"NA")</f>
        <v>0</v>
      </c>
      <c r="Z138" s="136">
        <f>_xlfn.XLOOKUP($D138,'Maximum Demand Forecast'!$T$68:$T$494,'Maximum Demand Forecast'!AC$68:AC$494,"NA")</f>
        <v>0</v>
      </c>
      <c r="AA138" s="136">
        <f>_xlfn.XLOOKUP($D138,'Maximum Demand Forecast'!$T$68:$T$494,'Maximum Demand Forecast'!AD$68:AD$494,"NA")</f>
        <v>0</v>
      </c>
      <c r="AB138" s="136">
        <f>_xlfn.XLOOKUP($D138,'Maximum Demand Forecast'!$T$68:$T$494,'Maximum Demand Forecast'!AE$68:AE$494,"NA")</f>
        <v>0</v>
      </c>
      <c r="AC138" s="136">
        <f>_xlfn.XLOOKUP($D138,'Maximum Demand Forecast'!$T$68:$T$494,'Maximum Demand Forecast'!AF$68:AF$494,"NA")</f>
        <v>0</v>
      </c>
      <c r="AD138" s="137"/>
      <c r="AE138" s="138">
        <v>0</v>
      </c>
      <c r="AF138" s="138">
        <v>0</v>
      </c>
      <c r="AG138" s="138">
        <v>0</v>
      </c>
      <c r="AH138" s="138">
        <v>0</v>
      </c>
      <c r="AI138" s="138">
        <v>0</v>
      </c>
      <c r="AJ138" s="138">
        <v>0</v>
      </c>
      <c r="AK138" s="138">
        <v>0</v>
      </c>
      <c r="AL138" s="138">
        <v>0</v>
      </c>
      <c r="AM138" s="138">
        <v>0</v>
      </c>
      <c r="AN138" s="138">
        <v>0</v>
      </c>
      <c r="AO138" s="138">
        <v>0</v>
      </c>
      <c r="AP138" s="138">
        <v>0</v>
      </c>
      <c r="AQ138" s="137"/>
      <c r="AR138" s="137"/>
      <c r="AS138" s="137"/>
      <c r="AT138" s="137"/>
      <c r="AU138" s="3"/>
      <c r="AV138" s="3"/>
      <c r="AW138" s="3"/>
      <c r="AX138" s="3"/>
    </row>
    <row r="139" spans="2:50" x14ac:dyDescent="0.25">
      <c r="B139" s="7" t="s">
        <v>0</v>
      </c>
      <c r="C139" s="7"/>
      <c r="D139" s="48">
        <v>25307</v>
      </c>
      <c r="E139" s="136">
        <f>_xlfn.XLOOKUP($D139,'Maximum Demand Forecast'!$D$68:$D$494,'Maximum Demand Forecast'!E$68:E$494,"NA")</f>
        <v>117.765658889704</v>
      </c>
      <c r="F139" s="136">
        <f>_xlfn.XLOOKUP($D139,'Maximum Demand Forecast'!$D$68:$D$494,'Maximum Demand Forecast'!F$68:F$494,"NA")</f>
        <v>89.108984250000006</v>
      </c>
      <c r="G139" s="136">
        <f>_xlfn.XLOOKUP($D139,'Maximum Demand Forecast'!$D$68:$D$494,'Maximum Demand Forecast'!G$68:G$494,"NA")</f>
        <v>91.631504364474708</v>
      </c>
      <c r="H139" s="136">
        <f>_xlfn.XLOOKUP($D139,'Maximum Demand Forecast'!$D$68:$D$494,'Maximum Demand Forecast'!H$68:H$494,"NA")</f>
        <v>91.349865149639143</v>
      </c>
      <c r="I139" s="136">
        <f>_xlfn.XLOOKUP($D139,'Maximum Demand Forecast'!$D$68:$D$494,'Maximum Demand Forecast'!I$68:I$494,"NA")</f>
        <v>89.811171810154704</v>
      </c>
      <c r="J139" s="136">
        <f>_xlfn.XLOOKUP($D139,'Maximum Demand Forecast'!$D$68:$D$494,'Maximum Demand Forecast'!J$68:J$494,"NA")</f>
        <v>88.719496326072218</v>
      </c>
      <c r="K139" s="136">
        <f>_xlfn.XLOOKUP($D139,'Maximum Demand Forecast'!$D$68:$D$494,'Maximum Demand Forecast'!K$68:K$494,"NA")</f>
        <v>88.778802864983476</v>
      </c>
      <c r="L139" s="136">
        <f>_xlfn.XLOOKUP($D139,'Maximum Demand Forecast'!$D$68:$D$494,'Maximum Demand Forecast'!L$68:L$494,"NA")</f>
        <v>88.607049793729971</v>
      </c>
      <c r="M139" s="136">
        <f>_xlfn.XLOOKUP($D139,'Maximum Demand Forecast'!$D$68:$D$494,'Maximum Demand Forecast'!M$68:M$494,"NA")</f>
        <v>90.624998003481522</v>
      </c>
      <c r="N139" s="136">
        <f>_xlfn.XLOOKUP($D139,'Maximum Demand Forecast'!$D$68:$D$494,'Maximum Demand Forecast'!N$68:N$494,"NA")</f>
        <v>96.085157133617926</v>
      </c>
      <c r="O139" s="136">
        <f>_xlfn.XLOOKUP($D139,'Maximum Demand Forecast'!$D$68:$D$494,'Maximum Demand Forecast'!O$68:O$494,"NA")</f>
        <v>100.92678940668631</v>
      </c>
      <c r="P139" s="136">
        <f>_xlfn.XLOOKUP($D139,'Maximum Demand Forecast'!$D$68:$D$494,'Maximum Demand Forecast'!P$68:P$494,"NA")</f>
        <v>103.53608784036584</v>
      </c>
      <c r="Q139" s="137"/>
      <c r="R139" s="136">
        <f>_xlfn.XLOOKUP($D139,'Maximum Demand Forecast'!$T$68:$T$494,'Maximum Demand Forecast'!U$68:U$494,"NA")</f>
        <v>167.75289336240101</v>
      </c>
      <c r="S139" s="136">
        <f>_xlfn.XLOOKUP($D139,'Maximum Demand Forecast'!$T$68:$T$494,'Maximum Demand Forecast'!V$68:V$494,"NA")</f>
        <v>156.149299957989</v>
      </c>
      <c r="T139" s="136">
        <f>_xlfn.XLOOKUP($D139,'Maximum Demand Forecast'!$T$68:$T$494,'Maximum Demand Forecast'!W$68:W$494,"NA")</f>
        <v>150.76295674724335</v>
      </c>
      <c r="U139" s="136">
        <f>_xlfn.XLOOKUP($D139,'Maximum Demand Forecast'!$T$68:$T$494,'Maximum Demand Forecast'!X$68:X$494,"NA")</f>
        <v>151.97159404645805</v>
      </c>
      <c r="V139" s="136">
        <f>_xlfn.XLOOKUP($D139,'Maximum Demand Forecast'!$T$68:$T$494,'Maximum Demand Forecast'!Y$68:Y$494,"NA")</f>
        <v>149.49467209520569</v>
      </c>
      <c r="W139" s="136">
        <f>_xlfn.XLOOKUP($D139,'Maximum Demand Forecast'!$T$68:$T$494,'Maximum Demand Forecast'!Z$68:Z$494,"NA")</f>
        <v>149.39975939324</v>
      </c>
      <c r="X139" s="136">
        <f>_xlfn.XLOOKUP($D139,'Maximum Demand Forecast'!$T$68:$T$494,'Maximum Demand Forecast'!AA$68:AA$494,"NA")</f>
        <v>149.62011701675044</v>
      </c>
      <c r="Y139" s="136">
        <f>_xlfn.XLOOKUP($D139,'Maximum Demand Forecast'!$T$68:$T$494,'Maximum Demand Forecast'!AB$68:AB$494,"NA")</f>
        <v>150.28885198322206</v>
      </c>
      <c r="Z139" s="136">
        <f>_xlfn.XLOOKUP($D139,'Maximum Demand Forecast'!$T$68:$T$494,'Maximum Demand Forecast'!AC$68:AC$494,"NA")</f>
        <v>152.27949279049557</v>
      </c>
      <c r="AA139" s="136">
        <f>_xlfn.XLOOKUP($D139,'Maximum Demand Forecast'!$T$68:$T$494,'Maximum Demand Forecast'!AD$68:AD$494,"NA")</f>
        <v>158.56695429980519</v>
      </c>
      <c r="AB139" s="136">
        <f>_xlfn.XLOOKUP($D139,'Maximum Demand Forecast'!$T$68:$T$494,'Maximum Demand Forecast'!AE$68:AE$494,"NA")</f>
        <v>163.70138090719072</v>
      </c>
      <c r="AC139" s="136">
        <f>_xlfn.XLOOKUP($D139,'Maximum Demand Forecast'!$T$68:$T$494,'Maximum Demand Forecast'!AF$68:AF$494,"NA")</f>
        <v>167.11612707248017</v>
      </c>
      <c r="AD139" s="137"/>
      <c r="AE139" s="138">
        <v>0</v>
      </c>
      <c r="AF139" s="138">
        <v>0</v>
      </c>
      <c r="AG139" s="138">
        <v>0</v>
      </c>
      <c r="AH139" s="138">
        <v>0</v>
      </c>
      <c r="AI139" s="138">
        <v>0</v>
      </c>
      <c r="AJ139" s="138">
        <v>0</v>
      </c>
      <c r="AK139" s="138">
        <v>0</v>
      </c>
      <c r="AL139" s="138">
        <v>0</v>
      </c>
      <c r="AM139" s="138">
        <v>0</v>
      </c>
      <c r="AN139" s="138">
        <v>0</v>
      </c>
      <c r="AO139" s="138">
        <v>0</v>
      </c>
      <c r="AP139" s="138">
        <v>0</v>
      </c>
      <c r="AQ139" s="137"/>
      <c r="AR139" s="137"/>
      <c r="AS139" s="137"/>
      <c r="AT139" s="137"/>
      <c r="AU139" s="3"/>
      <c r="AV139" s="3"/>
      <c r="AW139" s="3"/>
      <c r="AX139" s="3"/>
    </row>
    <row r="140" spans="2:50" x14ac:dyDescent="0.25">
      <c r="B140" s="7" t="s">
        <v>0</v>
      </c>
      <c r="C140" s="7"/>
      <c r="D140" s="48">
        <v>25308</v>
      </c>
      <c r="E140" s="136">
        <f>_xlfn.XLOOKUP($D140,'Maximum Demand Forecast'!$D$68:$D$494,'Maximum Demand Forecast'!E$68:E$494,"NA")</f>
        <v>96.778359138899503</v>
      </c>
      <c r="F140" s="136">
        <f>_xlfn.XLOOKUP($D140,'Maximum Demand Forecast'!$D$68:$D$494,'Maximum Demand Forecast'!F$68:F$494,"NA")</f>
        <v>86.933686699999996</v>
      </c>
      <c r="G140" s="136">
        <f>_xlfn.XLOOKUP($D140,'Maximum Demand Forecast'!$D$68:$D$494,'Maximum Demand Forecast'!G$68:G$494,"NA")</f>
        <v>89.394627930246287</v>
      </c>
      <c r="H140" s="136">
        <f>_xlfn.XLOOKUP($D140,'Maximum Demand Forecast'!$D$68:$D$494,'Maximum Demand Forecast'!H$68:H$494,"NA")</f>
        <v>89.119863994027924</v>
      </c>
      <c r="I140" s="136">
        <f>_xlfn.XLOOKUP($D140,'Maximum Demand Forecast'!$D$68:$D$494,'Maximum Demand Forecast'!I$68:I$494,"NA")</f>
        <v>87.61873270151051</v>
      </c>
      <c r="J140" s="136">
        <f>_xlfn.XLOOKUP($D140,'Maximum Demand Forecast'!$D$68:$D$494,'Maximum Demand Forecast'!J$68:J$494,"NA")</f>
        <v>86.553706819888504</v>
      </c>
      <c r="K140" s="136">
        <f>_xlfn.XLOOKUP($D140,'Maximum Demand Forecast'!$D$68:$D$494,'Maximum Demand Forecast'!K$68:K$494,"NA")</f>
        <v>86.611565588186295</v>
      </c>
      <c r="L140" s="136">
        <f>_xlfn.XLOOKUP($D140,'Maximum Demand Forecast'!$D$68:$D$494,'Maximum Demand Forecast'!L$68:L$494,"NA")</f>
        <v>86.444005293208349</v>
      </c>
      <c r="M140" s="136">
        <f>_xlfn.XLOOKUP($D140,'Maximum Demand Forecast'!$D$68:$D$494,'Maximum Demand Forecast'!M$68:M$494,"NA")</f>
        <v>88.412692052684775</v>
      </c>
      <c r="N140" s="136">
        <f>_xlfn.XLOOKUP($D140,'Maximum Demand Forecast'!$D$68:$D$494,'Maximum Demand Forecast'!N$68:N$494,"NA")</f>
        <v>93.739559676040301</v>
      </c>
      <c r="O140" s="136">
        <f>_xlfn.XLOOKUP($D140,'Maximum Demand Forecast'!$D$68:$D$494,'Maximum Demand Forecast'!O$68:O$494,"NA")</f>
        <v>98.46299970496797</v>
      </c>
      <c r="P140" s="136">
        <f>_xlfn.XLOOKUP($D140,'Maximum Demand Forecast'!$D$68:$D$494,'Maximum Demand Forecast'!P$68:P$494,"NA")</f>
        <v>101.00860085225405</v>
      </c>
      <c r="Q140" s="137"/>
      <c r="R140" s="136">
        <f>_xlfn.XLOOKUP($D140,'Maximum Demand Forecast'!$T$68:$T$494,'Maximum Demand Forecast'!U$68:U$494,"NA")</f>
        <v>164.26914110619401</v>
      </c>
      <c r="S140" s="136">
        <f>_xlfn.XLOOKUP($D140,'Maximum Demand Forecast'!$T$68:$T$494,'Maximum Demand Forecast'!V$68:V$494,"NA")</f>
        <v>152.622409474092</v>
      </c>
      <c r="T140" s="136">
        <f>_xlfn.XLOOKUP($D140,'Maximum Demand Forecast'!$T$68:$T$494,'Maximum Demand Forecast'!W$68:W$494,"NA")</f>
        <v>147.3577257432037</v>
      </c>
      <c r="U140" s="136">
        <f>_xlfn.XLOOKUP($D140,'Maximum Demand Forecast'!$T$68:$T$494,'Maximum Demand Forecast'!X$68:X$494,"NA")</f>
        <v>148.53906396781332</v>
      </c>
      <c r="V140" s="136">
        <f>_xlfn.XLOOKUP($D140,'Maximum Demand Forecast'!$T$68:$T$494,'Maximum Demand Forecast'!Y$68:Y$494,"NA")</f>
        <v>146.11808739999577</v>
      </c>
      <c r="W140" s="136">
        <f>_xlfn.XLOOKUP($D140,'Maximum Demand Forecast'!$T$68:$T$494,'Maximum Demand Forecast'!Z$68:Z$494,"NA")</f>
        <v>146.0253184585558</v>
      </c>
      <c r="X140" s="136">
        <f>_xlfn.XLOOKUP($D140,'Maximum Demand Forecast'!$T$68:$T$494,'Maximum Demand Forecast'!AA$68:AA$494,"NA")</f>
        <v>146.24069894028193</v>
      </c>
      <c r="Y140" s="136">
        <f>_xlfn.XLOOKUP($D140,'Maximum Demand Forecast'!$T$68:$T$494,'Maximum Demand Forecast'!AB$68:AB$494,"NA")</f>
        <v>146.89432942027724</v>
      </c>
      <c r="Z140" s="136">
        <f>_xlfn.XLOOKUP($D140,'Maximum Demand Forecast'!$T$68:$T$494,'Maximum Demand Forecast'!AC$68:AC$494,"NA")</f>
        <v>148.84000830891316</v>
      </c>
      <c r="AA140" s="136">
        <f>_xlfn.XLOOKUP($D140,'Maximum Demand Forecast'!$T$68:$T$494,'Maximum Demand Forecast'!AD$68:AD$494,"NA")</f>
        <v>154.98545708956487</v>
      </c>
      <c r="AB140" s="136">
        <f>_xlfn.XLOOKUP($D140,'Maximum Demand Forecast'!$T$68:$T$494,'Maximum Demand Forecast'!AE$68:AE$494,"NA")</f>
        <v>160.00391417069108</v>
      </c>
      <c r="AC140" s="136">
        <f>_xlfn.XLOOKUP($D140,'Maximum Demand Forecast'!$T$68:$T$494,'Maximum Demand Forecast'!AF$68:AF$494,"NA")</f>
        <v>163.34153263986838</v>
      </c>
      <c r="AD140" s="137"/>
      <c r="AE140" s="138">
        <v>0</v>
      </c>
      <c r="AF140" s="138">
        <v>0</v>
      </c>
      <c r="AG140" s="138">
        <v>0</v>
      </c>
      <c r="AH140" s="138">
        <v>0</v>
      </c>
      <c r="AI140" s="138">
        <v>0</v>
      </c>
      <c r="AJ140" s="138">
        <v>0</v>
      </c>
      <c r="AK140" s="138">
        <v>0</v>
      </c>
      <c r="AL140" s="138">
        <v>0</v>
      </c>
      <c r="AM140" s="138">
        <v>0</v>
      </c>
      <c r="AN140" s="138">
        <v>0</v>
      </c>
      <c r="AO140" s="138">
        <v>0</v>
      </c>
      <c r="AP140" s="138">
        <v>0</v>
      </c>
      <c r="AQ140" s="137"/>
      <c r="AR140" s="137"/>
      <c r="AS140" s="137"/>
      <c r="AT140" s="137"/>
      <c r="AU140" s="3"/>
      <c r="AV140" s="3"/>
      <c r="AW140" s="3"/>
      <c r="AX140" s="3"/>
    </row>
    <row r="141" spans="2:50" x14ac:dyDescent="0.25">
      <c r="B141" s="7" t="s">
        <v>0</v>
      </c>
      <c r="C141" s="7"/>
      <c r="D141" s="48">
        <v>25309</v>
      </c>
      <c r="E141" s="136">
        <f>_xlfn.XLOOKUP($D141,'Maximum Demand Forecast'!$D$68:$D$494,'Maximum Demand Forecast'!E$68:E$494,"NA")</f>
        <v>115.16028295013901</v>
      </c>
      <c r="F141" s="136">
        <f>_xlfn.XLOOKUP($D141,'Maximum Demand Forecast'!$D$68:$D$494,'Maximum Demand Forecast'!F$68:F$494,"NA")</f>
        <v>98.479554852929098</v>
      </c>
      <c r="G141" s="136">
        <f>_xlfn.XLOOKUP($D141,'Maximum Demand Forecast'!$D$68:$D$494,'Maximum Demand Forecast'!G$68:G$494,"NA")</f>
        <v>101.26733949745027</v>
      </c>
      <c r="H141" s="136">
        <f>_xlfn.XLOOKUP($D141,'Maximum Demand Forecast'!$D$68:$D$494,'Maximum Demand Forecast'!H$68:H$494,"NA")</f>
        <v>100.95608351423401</v>
      </c>
      <c r="I141" s="136">
        <f>_xlfn.XLOOKUP($D141,'Maximum Demand Forecast'!$D$68:$D$494,'Maximum Demand Forecast'!I$68:I$494,"NA")</f>
        <v>99.255583431072154</v>
      </c>
      <c r="J141" s="136">
        <f>_xlfn.XLOOKUP($D141,'Maximum Demand Forecast'!$D$68:$D$494,'Maximum Demand Forecast'!J$68:J$494,"NA")</f>
        <v>98.049108947930463</v>
      </c>
      <c r="K141" s="136">
        <f>_xlfn.XLOOKUP($D141,'Maximum Demand Forecast'!$D$68:$D$494,'Maximum Demand Forecast'!K$68:K$494,"NA")</f>
        <v>98.114652075831714</v>
      </c>
      <c r="L141" s="136">
        <f>_xlfn.XLOOKUP($D141,'Maximum Demand Forecast'!$D$68:$D$494,'Maximum Demand Forecast'!L$68:L$494,"NA")</f>
        <v>97.924837702522112</v>
      </c>
      <c r="M141" s="136">
        <f>_xlfn.XLOOKUP($D141,'Maximum Demand Forecast'!$D$68:$D$494,'Maximum Demand Forecast'!M$68:M$494,"NA")</f>
        <v>100.15499039795696</v>
      </c>
      <c r="N141" s="136">
        <f>_xlfn.XLOOKUP($D141,'Maximum Demand Forecast'!$D$68:$D$494,'Maximum Demand Forecast'!N$68:N$494,"NA")</f>
        <v>106.18933188538099</v>
      </c>
      <c r="O141" s="136">
        <f>_xlfn.XLOOKUP($D141,'Maximum Demand Forecast'!$D$68:$D$494,'Maximum Demand Forecast'!O$68:O$494,"NA")</f>
        <v>111.54010313506393</v>
      </c>
      <c r="P141" s="136">
        <f>_xlfn.XLOOKUP($D141,'Maximum Demand Forecast'!$D$68:$D$494,'Maximum Demand Forecast'!P$68:P$494,"NA")</f>
        <v>114.4237915800616</v>
      </c>
      <c r="Q141" s="137"/>
      <c r="R141" s="136">
        <f>_xlfn.XLOOKUP($D141,'Maximum Demand Forecast'!$T$68:$T$494,'Maximum Demand Forecast'!U$68:U$494,"NA")</f>
        <v>146.67276130880299</v>
      </c>
      <c r="S141" s="136">
        <f>_xlfn.XLOOKUP($D141,'Maximum Demand Forecast'!$T$68:$T$494,'Maximum Demand Forecast'!V$68:V$494,"NA")</f>
        <v>137.97410978326599</v>
      </c>
      <c r="T141" s="136">
        <f>_xlfn.XLOOKUP($D141,'Maximum Demand Forecast'!$T$68:$T$494,'Maximum Demand Forecast'!W$68:W$494,"NA")</f>
        <v>133.21471662755079</v>
      </c>
      <c r="U141" s="136">
        <f>_xlfn.XLOOKUP($D141,'Maximum Demand Forecast'!$T$68:$T$494,'Maximum Demand Forecast'!X$68:X$494,"NA")</f>
        <v>134.28267309904868</v>
      </c>
      <c r="V141" s="136">
        <f>_xlfn.XLOOKUP($D141,'Maximum Demand Forecast'!$T$68:$T$494,'Maximum Demand Forecast'!Y$68:Y$494,"NA")</f>
        <v>132.09405553035884</v>
      </c>
      <c r="W141" s="136">
        <f>_xlfn.XLOOKUP($D141,'Maximum Demand Forecast'!$T$68:$T$494,'Maximum Demand Forecast'!Z$68:Z$494,"NA")</f>
        <v>132.01019030928927</v>
      </c>
      <c r="X141" s="136">
        <f>_xlfn.XLOOKUP($D141,'Maximum Demand Forecast'!$T$68:$T$494,'Maximum Demand Forecast'!AA$68:AA$494,"NA")</f>
        <v>132.20489913568801</v>
      </c>
      <c r="Y141" s="136">
        <f>_xlfn.XLOOKUP($D141,'Maximum Demand Forecast'!$T$68:$T$494,'Maximum Demand Forecast'!AB$68:AB$494,"NA")</f>
        <v>132.79579587172645</v>
      </c>
      <c r="Z141" s="136">
        <f>_xlfn.XLOOKUP($D141,'Maximum Demand Forecast'!$T$68:$T$494,'Maximum Demand Forecast'!AC$68:AC$494,"NA")</f>
        <v>134.5547335893832</v>
      </c>
      <c r="AA141" s="136">
        <f>_xlfn.XLOOKUP($D141,'Maximum Demand Forecast'!$T$68:$T$494,'Maximum Demand Forecast'!AD$68:AD$494,"NA")</f>
        <v>140.11035826894911</v>
      </c>
      <c r="AB141" s="136">
        <f>_xlfn.XLOOKUP($D141,'Maximum Demand Forecast'!$T$68:$T$494,'Maximum Demand Forecast'!AE$68:AE$494,"NA")</f>
        <v>144.64715696476225</v>
      </c>
      <c r="AC141" s="136">
        <f>_xlfn.XLOOKUP($D141,'Maximum Demand Forecast'!$T$68:$T$494,'Maximum Demand Forecast'!AF$68:AF$494,"NA")</f>
        <v>147.66443954251562</v>
      </c>
      <c r="AD141" s="137"/>
      <c r="AE141" s="138">
        <v>0</v>
      </c>
      <c r="AF141" s="138">
        <v>0</v>
      </c>
      <c r="AG141" s="138">
        <v>0</v>
      </c>
      <c r="AH141" s="138">
        <v>0</v>
      </c>
      <c r="AI141" s="138">
        <v>0</v>
      </c>
      <c r="AJ141" s="138">
        <v>0</v>
      </c>
      <c r="AK141" s="138">
        <v>0</v>
      </c>
      <c r="AL141" s="138">
        <v>0</v>
      </c>
      <c r="AM141" s="138">
        <v>0</v>
      </c>
      <c r="AN141" s="138">
        <v>0</v>
      </c>
      <c r="AO141" s="138">
        <v>0</v>
      </c>
      <c r="AP141" s="138">
        <v>0</v>
      </c>
      <c r="AQ141" s="137"/>
      <c r="AR141" s="137"/>
      <c r="AS141" s="137"/>
      <c r="AT141" s="137"/>
      <c r="AU141" s="3"/>
      <c r="AV141" s="3"/>
      <c r="AW141" s="3"/>
      <c r="AX141" s="3"/>
    </row>
    <row r="142" spans="2:50" x14ac:dyDescent="0.25">
      <c r="B142" s="7" t="s">
        <v>0</v>
      </c>
      <c r="C142" s="7"/>
      <c r="D142" s="48">
        <v>25310</v>
      </c>
      <c r="E142" s="136">
        <f>_xlfn.XLOOKUP($D142,'Maximum Demand Forecast'!$D$68:$D$494,'Maximum Demand Forecast'!E$68:E$494,"NA")</f>
        <v>55.654733935933699</v>
      </c>
      <c r="F142" s="136">
        <f>_xlfn.XLOOKUP($D142,'Maximum Demand Forecast'!$D$68:$D$494,'Maximum Demand Forecast'!F$68:F$494,"NA")</f>
        <v>51.13412787</v>
      </c>
      <c r="G142" s="136">
        <f>_xlfn.XLOOKUP($D142,'Maximum Demand Forecast'!$D$68:$D$494,'Maximum Demand Forecast'!G$68:G$494,"NA")</f>
        <v>52.581645953320503</v>
      </c>
      <c r="H142" s="136">
        <f>_xlfn.XLOOKUP($D142,'Maximum Demand Forecast'!$D$68:$D$494,'Maximum Demand Forecast'!H$68:H$494,"NA")</f>
        <v>52.420030648805245</v>
      </c>
      <c r="I142" s="136">
        <f>_xlfn.XLOOKUP($D142,'Maximum Demand Forecast'!$D$68:$D$494,'Maximum Demand Forecast'!I$68:I$494,"NA")</f>
        <v>51.537069826884377</v>
      </c>
      <c r="J142" s="136">
        <f>_xlfn.XLOOKUP($D142,'Maximum Demand Forecast'!$D$68:$D$494,'Maximum Demand Forecast'!J$68:J$494,"NA")</f>
        <v>50.910624870009919</v>
      </c>
      <c r="K142" s="136">
        <f>_xlfn.XLOOKUP($D142,'Maximum Demand Forecast'!$D$68:$D$494,'Maximum Demand Forecast'!K$68:K$494,"NA")</f>
        <v>50.944657220055639</v>
      </c>
      <c r="L142" s="136">
        <f>_xlfn.XLOOKUP($D142,'Maximum Demand Forecast'!$D$68:$D$494,'Maximum Demand Forecast'!L$68:L$494,"NA")</f>
        <v>50.846098768498138</v>
      </c>
      <c r="M142" s="136">
        <f>_xlfn.XLOOKUP($D142,'Maximum Demand Forecast'!$D$68:$D$494,'Maximum Demand Forecast'!M$68:M$494,"NA")</f>
        <v>52.004074281977005</v>
      </c>
      <c r="N142" s="136">
        <f>_xlfn.XLOOKUP($D142,'Maximum Demand Forecast'!$D$68:$D$494,'Maximum Demand Forecast'!N$68:N$494,"NA")</f>
        <v>55.137321479225157</v>
      </c>
      <c r="O142" s="136">
        <f>_xlfn.XLOOKUP($D142,'Maximum Demand Forecast'!$D$68:$D$494,'Maximum Demand Forecast'!O$68:O$494,"NA")</f>
        <v>57.915634416291297</v>
      </c>
      <c r="P142" s="136">
        <f>_xlfn.XLOOKUP($D142,'Maximum Demand Forecast'!$D$68:$D$494,'Maximum Demand Forecast'!P$68:P$494,"NA")</f>
        <v>59.412949203141871</v>
      </c>
      <c r="Q142" s="137"/>
      <c r="R142" s="136">
        <f>_xlfn.XLOOKUP($D142,'Maximum Demand Forecast'!$T$68:$T$494,'Maximum Demand Forecast'!U$68:U$494,"NA")</f>
        <v>96.157533171517898</v>
      </c>
      <c r="S142" s="136">
        <f>_xlfn.XLOOKUP($D142,'Maximum Demand Forecast'!$T$68:$T$494,'Maximum Demand Forecast'!V$68:V$494,"NA")</f>
        <v>83.963307364309003</v>
      </c>
      <c r="T142" s="136">
        <f>_xlfn.XLOOKUP($D142,'Maximum Demand Forecast'!$T$68:$T$494,'Maximum Demand Forecast'!W$68:W$494,"NA")</f>
        <v>81.067007536546896</v>
      </c>
      <c r="U142" s="136">
        <f>_xlfn.XLOOKUP($D142,'Maximum Demand Forecast'!$T$68:$T$494,'Maximum Demand Forecast'!X$68:X$494,"NA")</f>
        <v>81.716905967556414</v>
      </c>
      <c r="V142" s="136">
        <f>_xlfn.XLOOKUP($D142,'Maximum Demand Forecast'!$T$68:$T$494,'Maximum Demand Forecast'!Y$68:Y$494,"NA")</f>
        <v>80.385036025351368</v>
      </c>
      <c r="W142" s="136">
        <f>_xlfn.XLOOKUP($D142,'Maximum Demand Forecast'!$T$68:$T$494,'Maximum Demand Forecast'!Z$68:Z$494,"NA")</f>
        <v>80.334000353913424</v>
      </c>
      <c r="X142" s="136">
        <f>_xlfn.XLOOKUP($D142,'Maximum Demand Forecast'!$T$68:$T$494,'Maximum Demand Forecast'!AA$68:AA$494,"NA")</f>
        <v>80.452489228841799</v>
      </c>
      <c r="Y142" s="136">
        <f>_xlfn.XLOOKUP($D142,'Maximum Demand Forecast'!$T$68:$T$494,'Maximum Demand Forecast'!AB$68:AB$494,"NA")</f>
        <v>80.812075852350347</v>
      </c>
      <c r="Z142" s="136">
        <f>_xlfn.XLOOKUP($D142,'Maximum Demand Forecast'!$T$68:$T$494,'Maximum Demand Forecast'!AC$68:AC$494,"NA")</f>
        <v>81.882466728249312</v>
      </c>
      <c r="AA142" s="136">
        <f>_xlfn.XLOOKUP($D142,'Maximum Demand Forecast'!$T$68:$T$494,'Maximum Demand Forecast'!AD$68:AD$494,"NA")</f>
        <v>85.263308418794566</v>
      </c>
      <c r="AB142" s="136">
        <f>_xlfn.XLOOKUP($D142,'Maximum Demand Forecast'!$T$68:$T$494,'Maximum Demand Forecast'!AE$68:AE$494,"NA")</f>
        <v>88.024149738553177</v>
      </c>
      <c r="AC142" s="136">
        <f>_xlfn.XLOOKUP($D142,'Maximum Demand Forecast'!$T$68:$T$494,'Maximum Demand Forecast'!AF$68:AF$494,"NA")</f>
        <v>89.860298744180682</v>
      </c>
      <c r="AD142" s="137"/>
      <c r="AE142" s="138">
        <v>0</v>
      </c>
      <c r="AF142" s="138">
        <v>0</v>
      </c>
      <c r="AG142" s="138">
        <v>0</v>
      </c>
      <c r="AH142" s="138">
        <v>0</v>
      </c>
      <c r="AI142" s="138">
        <v>0</v>
      </c>
      <c r="AJ142" s="138">
        <v>0</v>
      </c>
      <c r="AK142" s="138">
        <v>0</v>
      </c>
      <c r="AL142" s="138">
        <v>0</v>
      </c>
      <c r="AM142" s="138">
        <v>0</v>
      </c>
      <c r="AN142" s="138">
        <v>0</v>
      </c>
      <c r="AO142" s="138">
        <v>0</v>
      </c>
      <c r="AP142" s="138">
        <v>0</v>
      </c>
      <c r="AQ142" s="137"/>
      <c r="AR142" s="137"/>
      <c r="AS142" s="137"/>
      <c r="AT142" s="137"/>
      <c r="AU142" s="3"/>
      <c r="AV142" s="3"/>
      <c r="AW142" s="3"/>
      <c r="AX142" s="3"/>
    </row>
    <row r="143" spans="2:50" x14ac:dyDescent="0.25">
      <c r="B143" s="7" t="s">
        <v>48</v>
      </c>
      <c r="C143" s="7"/>
      <c r="D143" s="48">
        <v>45001</v>
      </c>
      <c r="E143" s="136">
        <f>_xlfn.XLOOKUP($D143,'Maximum Demand Forecast'!$D$68:$D$494,'Maximum Demand Forecast'!E$68:E$494,"NA")</f>
        <v>79</v>
      </c>
      <c r="F143" s="136">
        <f>_xlfn.XLOOKUP($D143,'Maximum Demand Forecast'!$D$68:$D$494,'Maximum Demand Forecast'!F$68:F$494,"NA")</f>
        <v>75.898888889999995</v>
      </c>
      <c r="G143" s="136">
        <f>_xlfn.XLOOKUP($D143,'Maximum Demand Forecast'!$D$68:$D$494,'Maximum Demand Forecast'!G$68:G$494,"NA")</f>
        <v>78.047454217084905</v>
      </c>
      <c r="H143" s="136">
        <f>_xlfn.XLOOKUP($D143,'Maximum Demand Forecast'!$D$68:$D$494,'Maximum Demand Forecast'!H$68:H$494,"NA")</f>
        <v>77.807567031143023</v>
      </c>
      <c r="I143" s="136">
        <f>_xlfn.XLOOKUP($D143,'Maximum Demand Forecast'!$D$68:$D$494,'Maximum Demand Forecast'!I$68:I$494,"NA")</f>
        <v>76.496979599446306</v>
      </c>
      <c r="J143" s="136">
        <f>_xlfn.XLOOKUP($D143,'Maximum Demand Forecast'!$D$68:$D$494,'Maximum Demand Forecast'!J$68:J$494,"NA")</f>
        <v>75.567141189013356</v>
      </c>
      <c r="K143" s="136">
        <f>_xlfn.XLOOKUP($D143,'Maximum Demand Forecast'!$D$68:$D$494,'Maximum Demand Forecast'!K$68:K$494,"NA")</f>
        <v>75.617655740886676</v>
      </c>
      <c r="L143" s="136">
        <f>_xlfn.XLOOKUP($D143,'Maximum Demand Forecast'!$D$68:$D$494,'Maximum Demand Forecast'!L$68:L$494,"NA")</f>
        <v>75.471364461939842</v>
      </c>
      <c r="M143" s="136">
        <f>_xlfn.XLOOKUP($D143,'Maximum Demand Forecast'!$D$68:$D$494,'Maximum Demand Forecast'!M$68:M$494,"NA")</f>
        <v>77.190158905023267</v>
      </c>
      <c r="N143" s="136">
        <f>_xlfn.XLOOKUP($D143,'Maximum Demand Forecast'!$D$68:$D$494,'Maximum Demand Forecast'!N$68:N$494,"NA")</f>
        <v>81.840868534674797</v>
      </c>
      <c r="O143" s="136">
        <f>_xlfn.XLOOKUP($D143,'Maximum Demand Forecast'!$D$68:$D$494,'Maximum Demand Forecast'!O$68:O$494,"NA")</f>
        <v>85.964745751240145</v>
      </c>
      <c r="P143" s="136">
        <f>_xlfn.XLOOKUP($D143,'Maximum Demand Forecast'!$D$68:$D$494,'Maximum Demand Forecast'!P$68:P$494,"NA")</f>
        <v>88.187224815114035</v>
      </c>
      <c r="Q143" s="137"/>
      <c r="R143" s="136">
        <f>_xlfn.XLOOKUP($D143,'Maximum Demand Forecast'!$T$68:$T$494,'Maximum Demand Forecast'!U$68:U$494,"NA")</f>
        <v>25.902982594662099</v>
      </c>
      <c r="S143" s="136">
        <f>_xlfn.XLOOKUP($D143,'Maximum Demand Forecast'!$T$68:$T$494,'Maximum Demand Forecast'!V$68:V$494,"NA")</f>
        <v>30.741012956165999</v>
      </c>
      <c r="T143" s="136">
        <f>_xlfn.XLOOKUP($D143,'Maximum Demand Forecast'!$T$68:$T$494,'Maximum Demand Forecast'!W$68:W$494,"NA")</f>
        <v>29.680607008317129</v>
      </c>
      <c r="U143" s="136">
        <f>_xlfn.XLOOKUP($D143,'Maximum Demand Forecast'!$T$68:$T$494,'Maximum Demand Forecast'!X$68:X$494,"NA")</f>
        <v>29.918550661503282</v>
      </c>
      <c r="V143" s="136">
        <f>_xlfn.XLOOKUP($D143,'Maximum Demand Forecast'!$T$68:$T$494,'Maximum Demand Forecast'!Y$68:Y$494,"NA")</f>
        <v>29.430920618875188</v>
      </c>
      <c r="W143" s="136">
        <f>_xlfn.XLOOKUP($D143,'Maximum Demand Forecast'!$T$68:$T$494,'Maximum Demand Forecast'!Z$68:Z$494,"NA")</f>
        <v>29.41223521585631</v>
      </c>
      <c r="X143" s="136">
        <f>_xlfn.XLOOKUP($D143,'Maximum Demand Forecast'!$T$68:$T$494,'Maximum Demand Forecast'!AA$68:AA$494,"NA")</f>
        <v>29.455616880462856</v>
      </c>
      <c r="Y143" s="136">
        <f>_xlfn.XLOOKUP($D143,'Maximum Demand Forecast'!$T$68:$T$494,'Maximum Demand Forecast'!AB$68:AB$494,"NA")</f>
        <v>29.587270306216769</v>
      </c>
      <c r="Z143" s="136">
        <f>_xlfn.XLOOKUP($D143,'Maximum Demand Forecast'!$T$68:$T$494,'Maximum Demand Forecast'!AC$68:AC$494,"NA")</f>
        <v>29.979166490598843</v>
      </c>
      <c r="AA143" s="136">
        <f>_xlfn.XLOOKUP($D143,'Maximum Demand Forecast'!$T$68:$T$494,'Maximum Demand Forecast'!AD$68:AD$494,"NA")</f>
        <v>31.216975022376339</v>
      </c>
      <c r="AB143" s="136">
        <f>_xlfn.XLOOKUP($D143,'Maximum Demand Forecast'!$T$68:$T$494,'Maximum Demand Forecast'!AE$68:AE$494,"NA")</f>
        <v>32.227786309411165</v>
      </c>
      <c r="AC143" s="136">
        <f>_xlfn.XLOOKUP($D143,'Maximum Demand Forecast'!$T$68:$T$494,'Maximum Demand Forecast'!AF$68:AF$494,"NA")</f>
        <v>32.900045206104416</v>
      </c>
      <c r="AD143" s="137"/>
      <c r="AE143" s="138">
        <v>20.808</v>
      </c>
      <c r="AF143" s="138">
        <v>29.740400000000001</v>
      </c>
      <c r="AG143" s="138">
        <v>33.330800000000004</v>
      </c>
      <c r="AH143" s="138">
        <v>38.425900956897202</v>
      </c>
      <c r="AI143" s="138">
        <v>46.435967251835997</v>
      </c>
      <c r="AJ143" s="138">
        <v>65.625098091858305</v>
      </c>
      <c r="AK143" s="138">
        <v>84.979262654833406</v>
      </c>
      <c r="AL143" s="138">
        <v>102.597448317847</v>
      </c>
      <c r="AM143" s="138">
        <v>118.074472121098</v>
      </c>
      <c r="AN143" s="138">
        <v>131.48314517525901</v>
      </c>
      <c r="AO143" s="138">
        <v>144.25814357548501</v>
      </c>
      <c r="AP143" s="138">
        <v>156.42613792162999</v>
      </c>
      <c r="AQ143" s="137"/>
      <c r="AR143" s="137"/>
      <c r="AS143" s="137"/>
      <c r="AT143" s="137"/>
      <c r="AU143" s="3"/>
      <c r="AV143" s="3"/>
      <c r="AW143" s="3"/>
      <c r="AX143" s="3"/>
    </row>
    <row r="144" spans="2:50" x14ac:dyDescent="0.25">
      <c r="B144" s="7" t="s">
        <v>48</v>
      </c>
      <c r="C144" s="7"/>
      <c r="D144" s="48">
        <v>45002</v>
      </c>
      <c r="E144" s="136">
        <f>_xlfn.XLOOKUP($D144,'Maximum Demand Forecast'!$D$68:$D$494,'Maximum Demand Forecast'!E$68:E$494,"NA")</f>
        <v>75</v>
      </c>
      <c r="F144" s="136">
        <f>_xlfn.XLOOKUP($D144,'Maximum Demand Forecast'!$D$68:$D$494,'Maximum Demand Forecast'!F$68:F$494,"NA")</f>
        <v>73.961944439999996</v>
      </c>
      <c r="G144" s="136">
        <f>_xlfn.XLOOKUP($D144,'Maximum Demand Forecast'!$D$68:$D$494,'Maximum Demand Forecast'!G$68:G$494,"NA")</f>
        <v>76.055678243901596</v>
      </c>
      <c r="H144" s="136">
        <f>_xlfn.XLOOKUP($D144,'Maximum Demand Forecast'!$D$68:$D$494,'Maximum Demand Forecast'!H$68:H$494,"NA")</f>
        <v>75.821912994133385</v>
      </c>
      <c r="I144" s="136">
        <f>_xlfn.XLOOKUP($D144,'Maximum Demand Forecast'!$D$68:$D$494,'Maximum Demand Forecast'!I$68:I$494,"NA")</f>
        <v>74.544771836673206</v>
      </c>
      <c r="J144" s="136">
        <f>_xlfn.XLOOKUP($D144,'Maximum Demand Forecast'!$D$68:$D$494,'Maximum Demand Forecast'!J$68:J$494,"NA")</f>
        <v>73.638662961347094</v>
      </c>
      <c r="K144" s="136">
        <f>_xlfn.XLOOKUP($D144,'Maximum Demand Forecast'!$D$68:$D$494,'Maximum Demand Forecast'!K$68:K$494,"NA")</f>
        <v>73.687888378658286</v>
      </c>
      <c r="L144" s="136">
        <f>_xlfn.XLOOKUP($D144,'Maximum Demand Forecast'!$D$68:$D$494,'Maximum Demand Forecast'!L$68:L$494,"NA")</f>
        <v>73.545330462412593</v>
      </c>
      <c r="M144" s="136">
        <f>_xlfn.XLOOKUP($D144,'Maximum Demand Forecast'!$D$68:$D$494,'Maximum Demand Forecast'!M$68:M$494,"NA")</f>
        <v>75.220261162483297</v>
      </c>
      <c r="N144" s="136">
        <f>_xlfn.XLOOKUP($D144,'Maximum Demand Forecast'!$D$68:$D$494,'Maximum Demand Forecast'!N$68:N$494,"NA")</f>
        <v>79.752284387927119</v>
      </c>
      <c r="O144" s="136">
        <f>_xlfn.XLOOKUP($D144,'Maximum Demand Forecast'!$D$68:$D$494,'Maximum Demand Forecast'!O$68:O$494,"NA")</f>
        <v>83.770919996823025</v>
      </c>
      <c r="P144" s="136">
        <f>_xlfn.XLOOKUP($D144,'Maximum Demand Forecast'!$D$68:$D$494,'Maximum Demand Forecast'!P$68:P$494,"NA")</f>
        <v>85.936681254270908</v>
      </c>
      <c r="Q144" s="137"/>
      <c r="R144" s="136">
        <f>_xlfn.XLOOKUP($D144,'Maximum Demand Forecast'!$T$68:$T$494,'Maximum Demand Forecast'!U$68:U$494,"NA")</f>
        <v>65</v>
      </c>
      <c r="S144" s="136">
        <f>_xlfn.XLOOKUP($D144,'Maximum Demand Forecast'!$T$68:$T$494,'Maximum Demand Forecast'!V$68:V$494,"NA")</f>
        <v>61.328767504997799</v>
      </c>
      <c r="T144" s="136">
        <f>_xlfn.XLOOKUP($D144,'Maximum Demand Forecast'!$T$68:$T$494,'Maximum Demand Forecast'!W$68:W$494,"NA")</f>
        <v>59.2132422316676</v>
      </c>
      <c r="U144" s="136">
        <f>_xlfn.XLOOKUP($D144,'Maximum Demand Forecast'!$T$68:$T$494,'Maximum Demand Forecast'!X$68:X$494,"NA")</f>
        <v>59.687943277021944</v>
      </c>
      <c r="V144" s="136">
        <f>_xlfn.XLOOKUP($D144,'Maximum Demand Forecast'!$T$68:$T$494,'Maximum Demand Forecast'!Y$68:Y$494,"NA")</f>
        <v>58.715114256864624</v>
      </c>
      <c r="W144" s="136">
        <f>_xlfn.XLOOKUP($D144,'Maximum Demand Forecast'!$T$68:$T$494,'Maximum Demand Forecast'!Z$68:Z$494,"NA")</f>
        <v>58.677836606348812</v>
      </c>
      <c r="X144" s="136">
        <f>_xlfn.XLOOKUP($D144,'Maximum Demand Forecast'!$T$68:$T$494,'Maximum Demand Forecast'!AA$68:AA$494,"NA")</f>
        <v>58.764383657561091</v>
      </c>
      <c r="Y144" s="136">
        <f>_xlfn.XLOOKUP($D144,'Maximum Demand Forecast'!$T$68:$T$494,'Maximum Demand Forecast'!AB$68:AB$494,"NA")</f>
        <v>59.027034154823866</v>
      </c>
      <c r="Z144" s="136">
        <f>_xlfn.XLOOKUP($D144,'Maximum Demand Forecast'!$T$68:$T$494,'Maximum Demand Forecast'!AC$68:AC$494,"NA")</f>
        <v>59.808872736796907</v>
      </c>
      <c r="AA144" s="136">
        <f>_xlfn.XLOOKUP($D144,'Maximum Demand Forecast'!$T$68:$T$494,'Maximum Demand Forecast'!AD$68:AD$494,"NA")</f>
        <v>62.278318742669597</v>
      </c>
      <c r="AB144" s="136">
        <f>_xlfn.XLOOKUP($D144,'Maximum Demand Forecast'!$T$68:$T$494,'Maximum Demand Forecast'!AE$68:AE$494,"NA")</f>
        <v>64.294901947080632</v>
      </c>
      <c r="AC144" s="136">
        <f>_xlfn.XLOOKUP($D144,'Maximum Demand Forecast'!$T$68:$T$494,'Maximum Demand Forecast'!AF$68:AF$494,"NA")</f>
        <v>65.636068213698309</v>
      </c>
      <c r="AD144" s="137"/>
      <c r="AE144" s="138">
        <v>22.235199999999999</v>
      </c>
      <c r="AF144" s="138">
        <v>22.235199999999999</v>
      </c>
      <c r="AG144" s="138">
        <v>24.89002</v>
      </c>
      <c r="AH144" s="138">
        <v>48.525764098314198</v>
      </c>
      <c r="AI144" s="138">
        <v>86.953990247976705</v>
      </c>
      <c r="AJ144" s="138">
        <v>182.30442947958099</v>
      </c>
      <c r="AK144" s="138">
        <v>282.02755753254399</v>
      </c>
      <c r="AL144" s="138">
        <v>376.26960744504498</v>
      </c>
      <c r="AM144" s="138">
        <v>462.31814419264498</v>
      </c>
      <c r="AN144" s="138">
        <v>539.84597501989094</v>
      </c>
      <c r="AO144" s="138">
        <v>616.56645220190705</v>
      </c>
      <c r="AP144" s="138">
        <v>692.18469075693395</v>
      </c>
      <c r="AQ144" s="137"/>
      <c r="AR144" s="137"/>
      <c r="AS144" s="137"/>
      <c r="AT144" s="137"/>
      <c r="AU144" s="3"/>
      <c r="AV144" s="3"/>
      <c r="AW144" s="3"/>
      <c r="AX144" s="3"/>
    </row>
    <row r="145" spans="2:50" x14ac:dyDescent="0.25">
      <c r="B145" s="7" t="s">
        <v>48</v>
      </c>
      <c r="C145" s="7"/>
      <c r="D145" s="48">
        <v>45003</v>
      </c>
      <c r="E145" s="136">
        <f>_xlfn.XLOOKUP($D145,'Maximum Demand Forecast'!$D$68:$D$494,'Maximum Demand Forecast'!E$68:E$494,"NA")</f>
        <v>113</v>
      </c>
      <c r="F145" s="136">
        <f>_xlfn.XLOOKUP($D145,'Maximum Demand Forecast'!$D$68:$D$494,'Maximum Demand Forecast'!F$68:F$494,"NA")</f>
        <v>133.49128553953199</v>
      </c>
      <c r="G145" s="136">
        <f>_xlfn.XLOOKUP($D145,'Maximum Demand Forecast'!$D$68:$D$494,'Maximum Demand Forecast'!G$68:G$494,"NA")</f>
        <v>137.27019128865186</v>
      </c>
      <c r="H145" s="136">
        <f>_xlfn.XLOOKUP($D145,'Maximum Demand Forecast'!$D$68:$D$494,'Maximum Demand Forecast'!H$68:H$494,"NA")</f>
        <v>136.84827669537955</v>
      </c>
      <c r="I145" s="136">
        <f>_xlfn.XLOOKUP($D145,'Maximum Demand Forecast'!$D$68:$D$494,'Maximum Demand Forecast'!I$68:I$494,"NA")</f>
        <v>134.54320999904482</v>
      </c>
      <c r="J145" s="136">
        <f>_xlfn.XLOOKUP($D145,'Maximum Demand Forecast'!$D$68:$D$494,'Maximum Demand Forecast'!J$68:J$494,"NA")</f>
        <v>132.90780628539332</v>
      </c>
      <c r="K145" s="136">
        <f>_xlfn.XLOOKUP($D145,'Maximum Demand Forecast'!$D$68:$D$494,'Maximum Demand Forecast'!K$68:K$494,"NA")</f>
        <v>132.99665149204446</v>
      </c>
      <c r="L145" s="136">
        <f>_xlfn.XLOOKUP($D145,'Maximum Demand Forecast'!$D$68:$D$494,'Maximum Demand Forecast'!L$68:L$494,"NA")</f>
        <v>132.73935377431187</v>
      </c>
      <c r="M145" s="136">
        <f>_xlfn.XLOOKUP($D145,'Maximum Demand Forecast'!$D$68:$D$494,'Maximum Demand Forecast'!M$68:M$494,"NA")</f>
        <v>135.76237668203774</v>
      </c>
      <c r="N145" s="136">
        <f>_xlfn.XLOOKUP($D145,'Maximum Demand Forecast'!$D$68:$D$494,'Maximum Demand Forecast'!N$68:N$494,"NA")</f>
        <v>143.94206437197255</v>
      </c>
      <c r="O145" s="136">
        <f>_xlfn.XLOOKUP($D145,'Maximum Demand Forecast'!$D$68:$D$494,'Maximum Demand Forecast'!O$68:O$494,"NA")</f>
        <v>151.19515699424184</v>
      </c>
      <c r="P145" s="136">
        <f>_xlfn.XLOOKUP($D145,'Maximum Demand Forecast'!$D$68:$D$494,'Maximum Demand Forecast'!P$68:P$494,"NA")</f>
        <v>155.10406253502256</v>
      </c>
      <c r="Q145" s="137"/>
      <c r="R145" s="136">
        <f>_xlfn.XLOOKUP($D145,'Maximum Demand Forecast'!$T$68:$T$494,'Maximum Demand Forecast'!U$68:U$494,"NA")</f>
        <v>77.260473406879399</v>
      </c>
      <c r="S145" s="136">
        <f>_xlfn.XLOOKUP($D145,'Maximum Demand Forecast'!$T$68:$T$494,'Maximum Demand Forecast'!V$68:V$494,"NA")</f>
        <v>38.305535130929201</v>
      </c>
      <c r="T145" s="136">
        <f>_xlfn.XLOOKUP($D145,'Maximum Demand Forecast'!$T$68:$T$494,'Maximum Demand Forecast'!W$68:W$494,"NA")</f>
        <v>36.984192293388652</v>
      </c>
      <c r="U145" s="136">
        <f>_xlfn.XLOOKUP($D145,'Maximum Demand Forecast'!$T$68:$T$494,'Maximum Demand Forecast'!X$68:X$494,"NA")</f>
        <v>37.280687369178779</v>
      </c>
      <c r="V145" s="136">
        <f>_xlfn.XLOOKUP($D145,'Maximum Demand Forecast'!$T$68:$T$494,'Maximum Demand Forecast'!Y$68:Y$494,"NA")</f>
        <v>36.673064915246592</v>
      </c>
      <c r="W145" s="136">
        <f>_xlfn.XLOOKUP($D145,'Maximum Demand Forecast'!$T$68:$T$494,'Maximum Demand Forecast'!Z$68:Z$494,"NA")</f>
        <v>36.649781545801481</v>
      </c>
      <c r="X145" s="136">
        <f>_xlfn.XLOOKUP($D145,'Maximum Demand Forecast'!$T$68:$T$494,'Maximum Demand Forecast'!AA$68:AA$494,"NA")</f>
        <v>36.703838251089422</v>
      </c>
      <c r="Y145" s="136">
        <f>_xlfn.XLOOKUP($D145,'Maximum Demand Forecast'!$T$68:$T$494,'Maximum Demand Forecast'!AB$68:AB$494,"NA")</f>
        <v>36.867887982713903</v>
      </c>
      <c r="Z145" s="136">
        <f>_xlfn.XLOOKUP($D145,'Maximum Demand Forecast'!$T$68:$T$494,'Maximum Demand Forecast'!AC$68:AC$494,"NA")</f>
        <v>37.356219095287521</v>
      </c>
      <c r="AA145" s="136">
        <f>_xlfn.XLOOKUP($D145,'Maximum Demand Forecast'!$T$68:$T$494,'Maximum Demand Forecast'!AD$68:AD$494,"NA")</f>
        <v>38.898618438698108</v>
      </c>
      <c r="AB145" s="136">
        <f>_xlfn.XLOOKUP($D145,'Maximum Demand Forecast'!$T$68:$T$494,'Maximum Demand Forecast'!AE$68:AE$494,"NA")</f>
        <v>40.15816272637214</v>
      </c>
      <c r="AC145" s="136">
        <f>_xlfn.XLOOKUP($D145,'Maximum Demand Forecast'!$T$68:$T$494,'Maximum Demand Forecast'!AF$68:AF$494,"NA")</f>
        <v>40.995846143671429</v>
      </c>
      <c r="AD145" s="137"/>
      <c r="AE145" s="138">
        <v>51.703727999999998</v>
      </c>
      <c r="AF145" s="138">
        <v>59.040787999999999</v>
      </c>
      <c r="AG145" s="138">
        <v>62.413795399999998</v>
      </c>
      <c r="AH145" s="138">
        <v>87.043610915829802</v>
      </c>
      <c r="AI145" s="138">
        <v>126.921151095171</v>
      </c>
      <c r="AJ145" s="138">
        <v>225.77636436167299</v>
      </c>
      <c r="AK145" s="138">
        <v>329.27514786556401</v>
      </c>
      <c r="AL145" s="138">
        <v>427.14228212174902</v>
      </c>
      <c r="AM145" s="138">
        <v>516.27363490207301</v>
      </c>
      <c r="AN145" s="138">
        <v>596.00711699137901</v>
      </c>
      <c r="AO145" s="138">
        <v>674.02962986312798</v>
      </c>
      <c r="AP145" s="138">
        <v>749.93124364472703</v>
      </c>
      <c r="AQ145" s="137"/>
      <c r="AR145" s="137"/>
      <c r="AS145" s="137"/>
      <c r="AT145" s="137"/>
      <c r="AU145" s="3"/>
      <c r="AV145" s="3"/>
      <c r="AW145" s="3"/>
      <c r="AX145" s="3"/>
    </row>
    <row r="146" spans="2:50" x14ac:dyDescent="0.25">
      <c r="B146" s="7" t="s">
        <v>2</v>
      </c>
      <c r="C146" s="7"/>
      <c r="D146" s="48">
        <v>24401</v>
      </c>
      <c r="E146" s="136">
        <f>_xlfn.XLOOKUP($D146,'Maximum Demand Forecast'!$D$68:$D$494,'Maximum Demand Forecast'!E$68:E$494,"NA")</f>
        <v>100.228797386276</v>
      </c>
      <c r="F146" s="136">
        <f>_xlfn.XLOOKUP($D146,'Maximum Demand Forecast'!$D$68:$D$494,'Maximum Demand Forecast'!F$68:F$494,"NA")</f>
        <v>95.825001529999994</v>
      </c>
      <c r="G146" s="136">
        <f>_xlfn.XLOOKUP($D146,'Maximum Demand Forecast'!$D$68:$D$494,'Maximum Demand Forecast'!G$68:G$494,"NA")</f>
        <v>98.537640394234316</v>
      </c>
      <c r="H146" s="136">
        <f>_xlfn.XLOOKUP($D146,'Maximum Demand Forecast'!$D$68:$D$494,'Maximum Demand Forecast'!H$68:H$494,"NA")</f>
        <v>98.234774432741474</v>
      </c>
      <c r="I146" s="136">
        <f>_xlfn.XLOOKUP($D146,'Maximum Demand Forecast'!$D$68:$D$494,'Maximum Demand Forecast'!I$68:I$494,"NA")</f>
        <v>96.580111966871257</v>
      </c>
      <c r="J146" s="136">
        <f>_xlfn.XLOOKUP($D146,'Maximum Demand Forecast'!$D$68:$D$494,'Maximum Demand Forecast'!J$68:J$494,"NA")</f>
        <v>95.406158455753001</v>
      </c>
      <c r="K146" s="136">
        <f>_xlfn.XLOOKUP($D146,'Maximum Demand Forecast'!$D$68:$D$494,'Maximum Demand Forecast'!K$68:K$494,"NA")</f>
        <v>95.469934844068305</v>
      </c>
      <c r="L146" s="136">
        <f>_xlfn.XLOOKUP($D146,'Maximum Demand Forecast'!$D$68:$D$494,'Maximum Demand Forecast'!L$68:L$494,"NA")</f>
        <v>95.285236988356303</v>
      </c>
      <c r="M146" s="136">
        <f>_xlfn.XLOOKUP($D146,'Maximum Demand Forecast'!$D$68:$D$494,'Maximum Demand Forecast'!M$68:M$494,"NA")</f>
        <v>97.455275081758813</v>
      </c>
      <c r="N146" s="136">
        <f>_xlfn.XLOOKUP($D146,'Maximum Demand Forecast'!$D$68:$D$494,'Maximum Demand Forecast'!N$68:N$494,"NA")</f>
        <v>103.3269586319993</v>
      </c>
      <c r="O146" s="136">
        <f>_xlfn.XLOOKUP($D146,'Maximum Demand Forecast'!$D$68:$D$494,'Maximum Demand Forecast'!O$68:O$494,"NA")</f>
        <v>108.53349783654056</v>
      </c>
      <c r="P146" s="136">
        <f>_xlfn.XLOOKUP($D146,'Maximum Demand Forecast'!$D$68:$D$494,'Maximum Demand Forecast'!P$68:P$494,"NA")</f>
        <v>111.33945537835339</v>
      </c>
      <c r="Q146" s="137"/>
      <c r="R146" s="136">
        <f>_xlfn.XLOOKUP($D146,'Maximum Demand Forecast'!$T$68:$T$494,'Maximum Demand Forecast'!U$68:U$494,"NA")</f>
        <v>179.92883109993599</v>
      </c>
      <c r="S146" s="136">
        <f>_xlfn.XLOOKUP($D146,'Maximum Demand Forecast'!$T$68:$T$494,'Maximum Demand Forecast'!V$68:V$494,"NA")</f>
        <v>150.056909792428</v>
      </c>
      <c r="T146" s="136">
        <f>_xlfn.XLOOKUP($D146,'Maximum Demand Forecast'!$T$68:$T$494,'Maximum Demand Forecast'!W$68:W$494,"NA")</f>
        <v>144.88072253124031</v>
      </c>
      <c r="U146" s="136">
        <f>_xlfn.XLOOKUP($D146,'Maximum Demand Forecast'!$T$68:$T$494,'Maximum Demand Forecast'!X$68:X$494,"NA")</f>
        <v>146.04220310290358</v>
      </c>
      <c r="V146" s="136">
        <f>_xlfn.XLOOKUP($D146,'Maximum Demand Forecast'!$T$68:$T$494,'Maximum Demand Forecast'!Y$68:Y$494,"NA")</f>
        <v>143.66192183425903</v>
      </c>
      <c r="W146" s="136">
        <f>_xlfn.XLOOKUP($D146,'Maximum Demand Forecast'!$T$68:$T$494,'Maximum Demand Forecast'!Z$68:Z$494,"NA")</f>
        <v>143.57071228826138</v>
      </c>
      <c r="X146" s="136">
        <f>_xlfn.XLOOKUP($D146,'Maximum Demand Forecast'!$T$68:$T$494,'Maximum Demand Forecast'!AA$68:AA$494,"NA")</f>
        <v>143.78247234124962</v>
      </c>
      <c r="Y146" s="136">
        <f>_xlfn.XLOOKUP($D146,'Maximum Demand Forecast'!$T$68:$T$494,'Maximum Demand Forecast'!AB$68:AB$494,"NA")</f>
        <v>144.4251156484298</v>
      </c>
      <c r="Z146" s="136">
        <f>_xlfn.XLOOKUP($D146,'Maximum Demand Forecast'!$T$68:$T$494,'Maximum Demand Forecast'!AC$68:AC$494,"NA")</f>
        <v>146.33808873333336</v>
      </c>
      <c r="AA146" s="136">
        <f>_xlfn.XLOOKUP($D146,'Maximum Demand Forecast'!$T$68:$T$494,'Maximum Demand Forecast'!AD$68:AD$494,"NA")</f>
        <v>152.38023586290535</v>
      </c>
      <c r="AB146" s="136">
        <f>_xlfn.XLOOKUP($D146,'Maximum Demand Forecast'!$T$68:$T$494,'Maximum Demand Forecast'!AE$68:AE$494,"NA")</f>
        <v>157.31433541037421</v>
      </c>
      <c r="AC146" s="136">
        <f>_xlfn.XLOOKUP($D146,'Maximum Demand Forecast'!$T$68:$T$494,'Maximum Demand Forecast'!AF$68:AF$494,"NA")</f>
        <v>160.59585032863984</v>
      </c>
      <c r="AD146" s="137"/>
      <c r="AE146" s="138">
        <v>0</v>
      </c>
      <c r="AF146" s="138">
        <v>0</v>
      </c>
      <c r="AG146" s="138">
        <v>0</v>
      </c>
      <c r="AH146" s="138">
        <v>0</v>
      </c>
      <c r="AI146" s="138">
        <v>0</v>
      </c>
      <c r="AJ146" s="138">
        <v>0</v>
      </c>
      <c r="AK146" s="138">
        <v>0</v>
      </c>
      <c r="AL146" s="138">
        <v>0</v>
      </c>
      <c r="AM146" s="138">
        <v>0</v>
      </c>
      <c r="AN146" s="138">
        <v>0</v>
      </c>
      <c r="AO146" s="138">
        <v>0</v>
      </c>
      <c r="AP146" s="138">
        <v>0</v>
      </c>
      <c r="AQ146" s="137"/>
      <c r="AR146" s="137"/>
      <c r="AS146" s="137"/>
      <c r="AT146" s="137"/>
      <c r="AU146" s="3"/>
      <c r="AV146" s="3"/>
      <c r="AW146" s="3"/>
      <c r="AX146" s="3"/>
    </row>
    <row r="147" spans="2:50" x14ac:dyDescent="0.25">
      <c r="B147" s="7" t="s">
        <v>2</v>
      </c>
      <c r="C147" s="7"/>
      <c r="D147" s="48">
        <v>24402</v>
      </c>
      <c r="E147" s="136">
        <f>_xlfn.XLOOKUP($D147,'Maximum Demand Forecast'!$D$68:$D$494,'Maximum Demand Forecast'!E$68:E$494,"NA")</f>
        <v>92.045558597893205</v>
      </c>
      <c r="F147" s="136">
        <f>_xlfn.XLOOKUP($D147,'Maximum Demand Forecast'!$D$68:$D$494,'Maximum Demand Forecast'!F$68:F$494,"NA")</f>
        <v>78.755001579999998</v>
      </c>
      <c r="G147" s="136">
        <f>_xlfn.XLOOKUP($D147,'Maximum Demand Forecast'!$D$68:$D$494,'Maximum Demand Forecast'!G$68:G$494,"NA")</f>
        <v>80.984418481933062</v>
      </c>
      <c r="H147" s="136">
        <f>_xlfn.XLOOKUP($D147,'Maximum Demand Forecast'!$D$68:$D$494,'Maximum Demand Forecast'!H$68:H$494,"NA")</f>
        <v>80.735504222657738</v>
      </c>
      <c r="I147" s="136">
        <f>_xlfn.XLOOKUP($D147,'Maximum Demand Forecast'!$D$68:$D$494,'Maximum Demand Forecast'!I$68:I$494,"NA")</f>
        <v>79.375598738354881</v>
      </c>
      <c r="J147" s="136">
        <f>_xlfn.XLOOKUP($D147,'Maximum Demand Forecast'!$D$68:$D$494,'Maximum Demand Forecast'!J$68:J$494,"NA")</f>
        <v>78.410770049111193</v>
      </c>
      <c r="K147" s="136">
        <f>_xlfn.XLOOKUP($D147,'Maximum Demand Forecast'!$D$68:$D$494,'Maximum Demand Forecast'!K$68:K$494,"NA")</f>
        <v>78.463185488530371</v>
      </c>
      <c r="L147" s="136">
        <f>_xlfn.XLOOKUP($D147,'Maximum Demand Forecast'!$D$68:$D$494,'Maximum Demand Forecast'!L$68:L$494,"NA")</f>
        <v>78.311389196475346</v>
      </c>
      <c r="M147" s="136">
        <f>_xlfn.XLOOKUP($D147,'Maximum Demand Forecast'!$D$68:$D$494,'Maximum Demand Forecast'!M$68:M$494,"NA")</f>
        <v>80.094862723695385</v>
      </c>
      <c r="N147" s="136">
        <f>_xlfn.XLOOKUP($D147,'Maximum Demand Forecast'!$D$68:$D$494,'Maximum Demand Forecast'!N$68:N$494,"NA")</f>
        <v>84.920580854591293</v>
      </c>
      <c r="O147" s="136">
        <f>_xlfn.XLOOKUP($D147,'Maximum Demand Forecast'!$D$68:$D$494,'Maximum Demand Forecast'!O$68:O$494,"NA")</f>
        <v>89.199641608392668</v>
      </c>
      <c r="P147" s="136">
        <f>_xlfn.XLOOKUP($D147,'Maximum Demand Forecast'!$D$68:$D$494,'Maximum Demand Forecast'!P$68:P$494,"NA")</f>
        <v>91.505753657550301</v>
      </c>
      <c r="Q147" s="137"/>
      <c r="R147" s="136">
        <f>_xlfn.XLOOKUP($D147,'Maximum Demand Forecast'!$T$68:$T$494,'Maximum Demand Forecast'!U$68:U$494,"NA")</f>
        <v>134.63207989310499</v>
      </c>
      <c r="S147" s="136">
        <f>_xlfn.XLOOKUP($D147,'Maximum Demand Forecast'!$T$68:$T$494,'Maximum Demand Forecast'!V$68:V$494,"NA")</f>
        <v>129.01288219211</v>
      </c>
      <c r="T147" s="136">
        <f>_xlfn.XLOOKUP($D147,'Maximum Demand Forecast'!$T$68:$T$494,'Maximum Demand Forecast'!W$68:W$494,"NA")</f>
        <v>124.56260503889085</v>
      </c>
      <c r="U147" s="136">
        <f>_xlfn.XLOOKUP($D147,'Maximum Demand Forecast'!$T$68:$T$494,'Maximum Demand Forecast'!X$68:X$494,"NA")</f>
        <v>125.56119921471186</v>
      </c>
      <c r="V147" s="136">
        <f>_xlfn.XLOOKUP($D147,'Maximum Demand Forecast'!$T$68:$T$494,'Maximum Demand Forecast'!Y$68:Y$494,"NA")</f>
        <v>123.51472932991605</v>
      </c>
      <c r="W147" s="136">
        <f>_xlfn.XLOOKUP($D147,'Maximum Demand Forecast'!$T$68:$T$494,'Maximum Demand Forecast'!Z$68:Z$494,"NA")</f>
        <v>123.43631103895653</v>
      </c>
      <c r="X147" s="136">
        <f>_xlfn.XLOOKUP($D147,'Maximum Demand Forecast'!$T$68:$T$494,'Maximum Demand Forecast'!AA$68:AA$494,"NA")</f>
        <v>123.61837379639275</v>
      </c>
      <c r="Y147" s="136">
        <f>_xlfn.XLOOKUP($D147,'Maximum Demand Forecast'!$T$68:$T$494,'Maximum Demand Forecast'!AB$68:AB$494,"NA")</f>
        <v>124.17089260672593</v>
      </c>
      <c r="Z147" s="136">
        <f>_xlfn.XLOOKUP($D147,'Maximum Demand Forecast'!$T$68:$T$494,'Maximum Demand Forecast'!AC$68:AC$494,"NA")</f>
        <v>125.81558975250037</v>
      </c>
      <c r="AA147" s="136">
        <f>_xlfn.XLOOKUP($D147,'Maximum Demand Forecast'!$T$68:$T$494,'Maximum Demand Forecast'!AD$68:AD$494,"NA")</f>
        <v>131.01038429340596</v>
      </c>
      <c r="AB147" s="136">
        <f>_xlfn.XLOOKUP($D147,'Maximum Demand Forecast'!$T$68:$T$494,'Maximum Demand Forecast'!AE$68:AE$494,"NA")</f>
        <v>135.25252418901152</v>
      </c>
      <c r="AC147" s="136">
        <f>_xlfn.XLOOKUP($D147,'Maximum Demand Forecast'!$T$68:$T$494,'Maximum Demand Forecast'!AF$68:AF$494,"NA")</f>
        <v>138.07383843670249</v>
      </c>
      <c r="AD147" s="137"/>
      <c r="AE147" s="138">
        <v>0</v>
      </c>
      <c r="AF147" s="138">
        <v>0</v>
      </c>
      <c r="AG147" s="138">
        <v>0</v>
      </c>
      <c r="AH147" s="138">
        <v>0</v>
      </c>
      <c r="AI147" s="138">
        <v>0</v>
      </c>
      <c r="AJ147" s="138">
        <v>0</v>
      </c>
      <c r="AK147" s="138">
        <v>0</v>
      </c>
      <c r="AL147" s="138">
        <v>0</v>
      </c>
      <c r="AM147" s="138">
        <v>0</v>
      </c>
      <c r="AN147" s="138">
        <v>0</v>
      </c>
      <c r="AO147" s="138">
        <v>0</v>
      </c>
      <c r="AP147" s="138">
        <v>0</v>
      </c>
      <c r="AQ147" s="137"/>
      <c r="AR147" s="137"/>
      <c r="AS147" s="137"/>
      <c r="AT147" s="137"/>
      <c r="AU147" s="3"/>
      <c r="AV147" s="3"/>
      <c r="AW147" s="3"/>
      <c r="AX147" s="3"/>
    </row>
    <row r="148" spans="2:50" x14ac:dyDescent="0.25">
      <c r="B148" s="7" t="s">
        <v>2</v>
      </c>
      <c r="C148" s="7"/>
      <c r="D148" s="48">
        <v>24403</v>
      </c>
      <c r="E148" s="136">
        <f>_xlfn.XLOOKUP($D148,'Maximum Demand Forecast'!$D$68:$D$494,'Maximum Demand Forecast'!E$68:E$494,"NA")</f>
        <v>0</v>
      </c>
      <c r="F148" s="136">
        <f>_xlfn.XLOOKUP($D148,'Maximum Demand Forecast'!$D$68:$D$494,'Maximum Demand Forecast'!F$68:F$494,"NA")</f>
        <v>0</v>
      </c>
      <c r="G148" s="136">
        <f>_xlfn.XLOOKUP($D148,'Maximum Demand Forecast'!$D$68:$D$494,'Maximum Demand Forecast'!G$68:G$494,"NA")</f>
        <v>0</v>
      </c>
      <c r="H148" s="136">
        <f>_xlfn.XLOOKUP($D148,'Maximum Demand Forecast'!$D$68:$D$494,'Maximum Demand Forecast'!H$68:H$494,"NA")</f>
        <v>0</v>
      </c>
      <c r="I148" s="136">
        <f>_xlfn.XLOOKUP($D148,'Maximum Demand Forecast'!$D$68:$D$494,'Maximum Demand Forecast'!I$68:I$494,"NA")</f>
        <v>0</v>
      </c>
      <c r="J148" s="136">
        <f>_xlfn.XLOOKUP($D148,'Maximum Demand Forecast'!$D$68:$D$494,'Maximum Demand Forecast'!J$68:J$494,"NA")</f>
        <v>0</v>
      </c>
      <c r="K148" s="136">
        <f>_xlfn.XLOOKUP($D148,'Maximum Demand Forecast'!$D$68:$D$494,'Maximum Demand Forecast'!K$68:K$494,"NA")</f>
        <v>0</v>
      </c>
      <c r="L148" s="136">
        <f>_xlfn.XLOOKUP($D148,'Maximum Demand Forecast'!$D$68:$D$494,'Maximum Demand Forecast'!L$68:L$494,"NA")</f>
        <v>0</v>
      </c>
      <c r="M148" s="136">
        <f>_xlfn.XLOOKUP($D148,'Maximum Demand Forecast'!$D$68:$D$494,'Maximum Demand Forecast'!M$68:M$494,"NA")</f>
        <v>0</v>
      </c>
      <c r="N148" s="136">
        <f>_xlfn.XLOOKUP($D148,'Maximum Demand Forecast'!$D$68:$D$494,'Maximum Demand Forecast'!N$68:N$494,"NA")</f>
        <v>0</v>
      </c>
      <c r="O148" s="136">
        <f>_xlfn.XLOOKUP($D148,'Maximum Demand Forecast'!$D$68:$D$494,'Maximum Demand Forecast'!O$68:O$494,"NA")</f>
        <v>0</v>
      </c>
      <c r="P148" s="136">
        <f>_xlfn.XLOOKUP($D148,'Maximum Demand Forecast'!$D$68:$D$494,'Maximum Demand Forecast'!P$68:P$494,"NA")</f>
        <v>0</v>
      </c>
      <c r="Q148" s="137"/>
      <c r="R148" s="136">
        <f>_xlfn.XLOOKUP($D148,'Maximum Demand Forecast'!$T$68:$T$494,'Maximum Demand Forecast'!U$68:U$494,"NA")</f>
        <v>0</v>
      </c>
      <c r="S148" s="136">
        <f>_xlfn.XLOOKUP($D148,'Maximum Demand Forecast'!$T$68:$T$494,'Maximum Demand Forecast'!V$68:V$494,"NA")</f>
        <v>0</v>
      </c>
      <c r="T148" s="136">
        <f>_xlfn.XLOOKUP($D148,'Maximum Demand Forecast'!$T$68:$T$494,'Maximum Demand Forecast'!W$68:W$494,"NA")</f>
        <v>0</v>
      </c>
      <c r="U148" s="136">
        <f>_xlfn.XLOOKUP($D148,'Maximum Demand Forecast'!$T$68:$T$494,'Maximum Demand Forecast'!X$68:X$494,"NA")</f>
        <v>0</v>
      </c>
      <c r="V148" s="136">
        <f>_xlfn.XLOOKUP($D148,'Maximum Demand Forecast'!$T$68:$T$494,'Maximum Demand Forecast'!Y$68:Y$494,"NA")</f>
        <v>0</v>
      </c>
      <c r="W148" s="136">
        <f>_xlfn.XLOOKUP($D148,'Maximum Demand Forecast'!$T$68:$T$494,'Maximum Demand Forecast'!Z$68:Z$494,"NA")</f>
        <v>0</v>
      </c>
      <c r="X148" s="136">
        <f>_xlfn.XLOOKUP($D148,'Maximum Demand Forecast'!$T$68:$T$494,'Maximum Demand Forecast'!AA$68:AA$494,"NA")</f>
        <v>0</v>
      </c>
      <c r="Y148" s="136">
        <f>_xlfn.XLOOKUP($D148,'Maximum Demand Forecast'!$T$68:$T$494,'Maximum Demand Forecast'!AB$68:AB$494,"NA")</f>
        <v>0</v>
      </c>
      <c r="Z148" s="136">
        <f>_xlfn.XLOOKUP($D148,'Maximum Demand Forecast'!$T$68:$T$494,'Maximum Demand Forecast'!AC$68:AC$494,"NA")</f>
        <v>0</v>
      </c>
      <c r="AA148" s="136">
        <f>_xlfn.XLOOKUP($D148,'Maximum Demand Forecast'!$T$68:$T$494,'Maximum Demand Forecast'!AD$68:AD$494,"NA")</f>
        <v>0</v>
      </c>
      <c r="AB148" s="136">
        <f>_xlfn.XLOOKUP($D148,'Maximum Demand Forecast'!$T$68:$T$494,'Maximum Demand Forecast'!AE$68:AE$494,"NA")</f>
        <v>0</v>
      </c>
      <c r="AC148" s="136">
        <f>_xlfn.XLOOKUP($D148,'Maximum Demand Forecast'!$T$68:$T$494,'Maximum Demand Forecast'!AF$68:AF$494,"NA")</f>
        <v>0</v>
      </c>
      <c r="AD148" s="137"/>
      <c r="AE148" s="138">
        <v>0</v>
      </c>
      <c r="AF148" s="138">
        <v>0</v>
      </c>
      <c r="AG148" s="138">
        <v>0</v>
      </c>
      <c r="AH148" s="138">
        <v>0</v>
      </c>
      <c r="AI148" s="138">
        <v>0</v>
      </c>
      <c r="AJ148" s="138">
        <v>0</v>
      </c>
      <c r="AK148" s="138">
        <v>0</v>
      </c>
      <c r="AL148" s="138">
        <v>0</v>
      </c>
      <c r="AM148" s="138">
        <v>0</v>
      </c>
      <c r="AN148" s="138">
        <v>0</v>
      </c>
      <c r="AO148" s="138">
        <v>0</v>
      </c>
      <c r="AP148" s="138">
        <v>0</v>
      </c>
      <c r="AQ148" s="137"/>
      <c r="AR148" s="137"/>
      <c r="AS148" s="137"/>
      <c r="AT148" s="137"/>
      <c r="AU148" s="3"/>
      <c r="AV148" s="3"/>
      <c r="AW148" s="3"/>
      <c r="AX148" s="3"/>
    </row>
    <row r="149" spans="2:50" x14ac:dyDescent="0.25">
      <c r="B149" s="7" t="s">
        <v>2</v>
      </c>
      <c r="C149" s="7"/>
      <c r="D149" s="48">
        <v>24404</v>
      </c>
      <c r="E149" s="136">
        <f>_xlfn.XLOOKUP($D149,'Maximum Demand Forecast'!$D$68:$D$494,'Maximum Demand Forecast'!E$68:E$494,"NA")</f>
        <v>0</v>
      </c>
      <c r="F149" s="136">
        <f>_xlfn.XLOOKUP($D149,'Maximum Demand Forecast'!$D$68:$D$494,'Maximum Demand Forecast'!F$68:F$494,"NA")</f>
        <v>0</v>
      </c>
      <c r="G149" s="136">
        <f>_xlfn.XLOOKUP($D149,'Maximum Demand Forecast'!$D$68:$D$494,'Maximum Demand Forecast'!G$68:G$494,"NA")</f>
        <v>0</v>
      </c>
      <c r="H149" s="136">
        <f>_xlfn.XLOOKUP($D149,'Maximum Demand Forecast'!$D$68:$D$494,'Maximum Demand Forecast'!H$68:H$494,"NA")</f>
        <v>0</v>
      </c>
      <c r="I149" s="136">
        <f>_xlfn.XLOOKUP($D149,'Maximum Demand Forecast'!$D$68:$D$494,'Maximum Demand Forecast'!I$68:I$494,"NA")</f>
        <v>0</v>
      </c>
      <c r="J149" s="136">
        <f>_xlfn.XLOOKUP($D149,'Maximum Demand Forecast'!$D$68:$D$494,'Maximum Demand Forecast'!J$68:J$494,"NA")</f>
        <v>0</v>
      </c>
      <c r="K149" s="136">
        <f>_xlfn.XLOOKUP($D149,'Maximum Demand Forecast'!$D$68:$D$494,'Maximum Demand Forecast'!K$68:K$494,"NA")</f>
        <v>0</v>
      </c>
      <c r="L149" s="136">
        <f>_xlfn.XLOOKUP($D149,'Maximum Demand Forecast'!$D$68:$D$494,'Maximum Demand Forecast'!L$68:L$494,"NA")</f>
        <v>0</v>
      </c>
      <c r="M149" s="136">
        <f>_xlfn.XLOOKUP($D149,'Maximum Demand Forecast'!$D$68:$D$494,'Maximum Demand Forecast'!M$68:M$494,"NA")</f>
        <v>0</v>
      </c>
      <c r="N149" s="136">
        <f>_xlfn.XLOOKUP($D149,'Maximum Demand Forecast'!$D$68:$D$494,'Maximum Demand Forecast'!N$68:N$494,"NA")</f>
        <v>0</v>
      </c>
      <c r="O149" s="136">
        <f>_xlfn.XLOOKUP($D149,'Maximum Demand Forecast'!$D$68:$D$494,'Maximum Demand Forecast'!O$68:O$494,"NA")</f>
        <v>0</v>
      </c>
      <c r="P149" s="136">
        <f>_xlfn.XLOOKUP($D149,'Maximum Demand Forecast'!$D$68:$D$494,'Maximum Demand Forecast'!P$68:P$494,"NA")</f>
        <v>0</v>
      </c>
      <c r="Q149" s="137"/>
      <c r="R149" s="136">
        <f>_xlfn.XLOOKUP($D149,'Maximum Demand Forecast'!$T$68:$T$494,'Maximum Demand Forecast'!U$68:U$494,"NA")</f>
        <v>0</v>
      </c>
      <c r="S149" s="136">
        <f>_xlfn.XLOOKUP($D149,'Maximum Demand Forecast'!$T$68:$T$494,'Maximum Demand Forecast'!V$68:V$494,"NA")</f>
        <v>0</v>
      </c>
      <c r="T149" s="136">
        <f>_xlfn.XLOOKUP($D149,'Maximum Demand Forecast'!$T$68:$T$494,'Maximum Demand Forecast'!W$68:W$494,"NA")</f>
        <v>0</v>
      </c>
      <c r="U149" s="136">
        <f>_xlfn.XLOOKUP($D149,'Maximum Demand Forecast'!$T$68:$T$494,'Maximum Demand Forecast'!X$68:X$494,"NA")</f>
        <v>0</v>
      </c>
      <c r="V149" s="136">
        <f>_xlfn.XLOOKUP($D149,'Maximum Demand Forecast'!$T$68:$T$494,'Maximum Demand Forecast'!Y$68:Y$494,"NA")</f>
        <v>0</v>
      </c>
      <c r="W149" s="136">
        <f>_xlfn.XLOOKUP($D149,'Maximum Demand Forecast'!$T$68:$T$494,'Maximum Demand Forecast'!Z$68:Z$494,"NA")</f>
        <v>0</v>
      </c>
      <c r="X149" s="136">
        <f>_xlfn.XLOOKUP($D149,'Maximum Demand Forecast'!$T$68:$T$494,'Maximum Demand Forecast'!AA$68:AA$494,"NA")</f>
        <v>0</v>
      </c>
      <c r="Y149" s="136">
        <f>_xlfn.XLOOKUP($D149,'Maximum Demand Forecast'!$T$68:$T$494,'Maximum Demand Forecast'!AB$68:AB$494,"NA")</f>
        <v>0</v>
      </c>
      <c r="Z149" s="136">
        <f>_xlfn.XLOOKUP($D149,'Maximum Demand Forecast'!$T$68:$T$494,'Maximum Demand Forecast'!AC$68:AC$494,"NA")</f>
        <v>0</v>
      </c>
      <c r="AA149" s="136">
        <f>_xlfn.XLOOKUP($D149,'Maximum Demand Forecast'!$T$68:$T$494,'Maximum Demand Forecast'!AD$68:AD$494,"NA")</f>
        <v>0</v>
      </c>
      <c r="AB149" s="136">
        <f>_xlfn.XLOOKUP($D149,'Maximum Demand Forecast'!$T$68:$T$494,'Maximum Demand Forecast'!AE$68:AE$494,"NA")</f>
        <v>0</v>
      </c>
      <c r="AC149" s="136">
        <f>_xlfn.XLOOKUP($D149,'Maximum Demand Forecast'!$T$68:$T$494,'Maximum Demand Forecast'!AF$68:AF$494,"NA")</f>
        <v>0</v>
      </c>
      <c r="AD149" s="137"/>
      <c r="AE149" s="138">
        <v>0</v>
      </c>
      <c r="AF149" s="138">
        <v>0</v>
      </c>
      <c r="AG149" s="138">
        <v>0</v>
      </c>
      <c r="AH149" s="138">
        <v>0</v>
      </c>
      <c r="AI149" s="138">
        <v>0</v>
      </c>
      <c r="AJ149" s="138">
        <v>0</v>
      </c>
      <c r="AK149" s="138">
        <v>0</v>
      </c>
      <c r="AL149" s="138">
        <v>0</v>
      </c>
      <c r="AM149" s="138">
        <v>0</v>
      </c>
      <c r="AN149" s="138">
        <v>0</v>
      </c>
      <c r="AO149" s="138">
        <v>0</v>
      </c>
      <c r="AP149" s="138">
        <v>0</v>
      </c>
      <c r="AQ149" s="137"/>
      <c r="AR149" s="137"/>
      <c r="AS149" s="137"/>
      <c r="AT149" s="137"/>
      <c r="AU149" s="3"/>
      <c r="AV149" s="3"/>
      <c r="AW149" s="3"/>
      <c r="AX149" s="3"/>
    </row>
    <row r="150" spans="2:50" x14ac:dyDescent="0.25">
      <c r="B150" s="7" t="s">
        <v>2</v>
      </c>
      <c r="C150" s="7"/>
      <c r="D150" s="48">
        <v>24405</v>
      </c>
      <c r="E150" s="136">
        <f>_xlfn.XLOOKUP($D150,'Maximum Demand Forecast'!$D$68:$D$494,'Maximum Demand Forecast'!E$68:E$494,"NA")</f>
        <v>178.683836640219</v>
      </c>
      <c r="F150" s="136">
        <f>_xlfn.XLOOKUP($D150,'Maximum Demand Forecast'!$D$68:$D$494,'Maximum Demand Forecast'!F$68:F$494,"NA")</f>
        <v>153.8266711</v>
      </c>
      <c r="G150" s="136">
        <f>_xlfn.XLOOKUP($D150,'Maximum Demand Forecast'!$D$68:$D$494,'Maximum Demand Forecast'!G$68:G$494,"NA")</f>
        <v>158.18123618968608</v>
      </c>
      <c r="H150" s="136">
        <f>_xlfn.XLOOKUP($D150,'Maximum Demand Forecast'!$D$68:$D$494,'Maximum Demand Forecast'!H$68:H$494,"NA")</f>
        <v>157.69504926662759</v>
      </c>
      <c r="I150" s="136">
        <f>_xlfn.XLOOKUP($D150,'Maximum Demand Forecast'!$D$68:$D$494,'Maximum Demand Forecast'!I$68:I$494,"NA")</f>
        <v>155.03884039780488</v>
      </c>
      <c r="J150" s="136">
        <f>_xlfn.XLOOKUP($D150,'Maximum Demand Forecast'!$D$68:$D$494,'Maximum Demand Forecast'!J$68:J$494,"NA")</f>
        <v>153.15430757486575</v>
      </c>
      <c r="K150" s="136">
        <f>_xlfn.XLOOKUP($D150,'Maximum Demand Forecast'!$D$68:$D$494,'Maximum Demand Forecast'!K$68:K$494,"NA")</f>
        <v>153.25668700980114</v>
      </c>
      <c r="L150" s="136">
        <f>_xlfn.XLOOKUP($D150,'Maximum Demand Forecast'!$D$68:$D$494,'Maximum Demand Forecast'!L$68:L$494,"NA")</f>
        <v>152.96019386239857</v>
      </c>
      <c r="M150" s="136">
        <f>_xlfn.XLOOKUP($D150,'Maximum Demand Forecast'!$D$68:$D$494,'Maximum Demand Forecast'!M$68:M$494,"NA")</f>
        <v>156.44372875139925</v>
      </c>
      <c r="N150" s="136">
        <f>_xlfn.XLOOKUP($D150,'Maximum Demand Forecast'!$D$68:$D$494,'Maximum Demand Forecast'!N$68:N$494,"NA")</f>
        <v>165.86946858823455</v>
      </c>
      <c r="O150" s="136">
        <f>_xlfn.XLOOKUP($D150,'Maximum Demand Forecast'!$D$68:$D$494,'Maximum Demand Forecast'!O$68:O$494,"NA")</f>
        <v>174.22746056317322</v>
      </c>
      <c r="P150" s="136">
        <f>_xlfn.XLOOKUP($D150,'Maximum Demand Forecast'!$D$68:$D$494,'Maximum Demand Forecast'!P$68:P$494,"NA")</f>
        <v>178.73182895360705</v>
      </c>
      <c r="Q150" s="137"/>
      <c r="R150" s="136">
        <f>_xlfn.XLOOKUP($D150,'Maximum Demand Forecast'!$T$68:$T$494,'Maximum Demand Forecast'!U$68:U$494,"NA")</f>
        <v>272.99689528778799</v>
      </c>
      <c r="S150" s="136">
        <f>_xlfn.XLOOKUP($D150,'Maximum Demand Forecast'!$T$68:$T$494,'Maximum Demand Forecast'!V$68:V$494,"NA")</f>
        <v>261.27456490114002</v>
      </c>
      <c r="T150" s="136">
        <f>_xlfn.XLOOKUP($D150,'Maximum Demand Forecast'!$T$68:$T$494,'Maximum Demand Forecast'!W$68:W$494,"NA")</f>
        <v>252.26194378036388</v>
      </c>
      <c r="U150" s="136">
        <f>_xlfn.XLOOKUP($D150,'Maximum Demand Forecast'!$T$68:$T$494,'Maximum Demand Forecast'!X$68:X$494,"NA")</f>
        <v>254.28427871597083</v>
      </c>
      <c r="V150" s="136">
        <f>_xlfn.XLOOKUP($D150,'Maximum Demand Forecast'!$T$68:$T$494,'Maximum Demand Forecast'!Y$68:Y$494,"NA")</f>
        <v>250.13980477160055</v>
      </c>
      <c r="W150" s="136">
        <f>_xlfn.XLOOKUP($D150,'Maximum Demand Forecast'!$T$68:$T$494,'Maximum Demand Forecast'!Z$68:Z$494,"NA")</f>
        <v>249.98099346142277</v>
      </c>
      <c r="X150" s="136">
        <f>_xlfn.XLOOKUP($D150,'Maximum Demand Forecast'!$T$68:$T$494,'Maximum Demand Forecast'!AA$68:AA$494,"NA")</f>
        <v>250.34970367799644</v>
      </c>
      <c r="Y150" s="136">
        <f>_xlfn.XLOOKUP($D150,'Maximum Demand Forecast'!$T$68:$T$494,'Maximum Demand Forecast'!AB$68:AB$494,"NA")</f>
        <v>251.46865481928276</v>
      </c>
      <c r="Z150" s="136">
        <f>_xlfn.XLOOKUP($D150,'Maximum Demand Forecast'!$T$68:$T$494,'Maximum Demand Forecast'!AC$68:AC$494,"NA")</f>
        <v>254.79946585035859</v>
      </c>
      <c r="AA150" s="136">
        <f>_xlfn.XLOOKUP($D150,'Maximum Demand Forecast'!$T$68:$T$494,'Maximum Demand Forecast'!AD$68:AD$494,"NA")</f>
        <v>265.319870172501</v>
      </c>
      <c r="AB150" s="136">
        <f>_xlfn.XLOOKUP($D150,'Maximum Demand Forecast'!$T$68:$T$494,'Maximum Demand Forecast'!AE$68:AE$494,"NA")</f>
        <v>273.9109754686657</v>
      </c>
      <c r="AC150" s="136">
        <f>_xlfn.XLOOKUP($D150,'Maximum Demand Forecast'!$T$68:$T$494,'Maximum Demand Forecast'!AF$68:AF$494,"NA")</f>
        <v>279.62465025826685</v>
      </c>
      <c r="AD150" s="137"/>
      <c r="AE150" s="138">
        <v>0</v>
      </c>
      <c r="AF150" s="138">
        <v>0</v>
      </c>
      <c r="AG150" s="138">
        <v>0</v>
      </c>
      <c r="AH150" s="138">
        <v>0</v>
      </c>
      <c r="AI150" s="138">
        <v>0</v>
      </c>
      <c r="AJ150" s="138">
        <v>0</v>
      </c>
      <c r="AK150" s="138">
        <v>0</v>
      </c>
      <c r="AL150" s="138">
        <v>0</v>
      </c>
      <c r="AM150" s="138">
        <v>0</v>
      </c>
      <c r="AN150" s="138">
        <v>0</v>
      </c>
      <c r="AO150" s="138">
        <v>0</v>
      </c>
      <c r="AP150" s="138">
        <v>0</v>
      </c>
      <c r="AQ150" s="137"/>
      <c r="AR150" s="137"/>
      <c r="AS150" s="137"/>
      <c r="AT150" s="137"/>
      <c r="AU150" s="3"/>
      <c r="AV150" s="3"/>
      <c r="AW150" s="3"/>
      <c r="AX150" s="3"/>
    </row>
    <row r="151" spans="2:50" x14ac:dyDescent="0.25">
      <c r="B151" s="7" t="s">
        <v>2</v>
      </c>
      <c r="C151" s="7"/>
      <c r="D151" s="48">
        <v>24406</v>
      </c>
      <c r="E151" s="136">
        <f>_xlfn.XLOOKUP($D151,'Maximum Demand Forecast'!$D$68:$D$494,'Maximum Demand Forecast'!E$68:E$494,"NA")</f>
        <v>100.18589955802</v>
      </c>
      <c r="F151" s="136">
        <f>_xlfn.XLOOKUP($D151,'Maximum Demand Forecast'!$D$68:$D$494,'Maximum Demand Forecast'!F$68:F$494,"NA")</f>
        <v>95.815002059999998</v>
      </c>
      <c r="G151" s="136">
        <f>_xlfn.XLOOKUP($D151,'Maximum Demand Forecast'!$D$68:$D$494,'Maximum Demand Forecast'!G$68:G$494,"NA")</f>
        <v>98.5273578566579</v>
      </c>
      <c r="H151" s="136">
        <f>_xlfn.XLOOKUP($D151,'Maximum Demand Forecast'!$D$68:$D$494,'Maximum Demand Forecast'!H$68:H$494,"NA")</f>
        <v>98.224523499642473</v>
      </c>
      <c r="I151" s="136">
        <f>_xlfn.XLOOKUP($D151,'Maximum Demand Forecast'!$D$68:$D$494,'Maximum Demand Forecast'!I$68:I$494,"NA")</f>
        <v>96.570033700064158</v>
      </c>
      <c r="J151" s="136">
        <f>_xlfn.XLOOKUP($D151,'Maximum Demand Forecast'!$D$68:$D$494,'Maximum Demand Forecast'!J$68:J$494,"NA")</f>
        <v>95.396202692600795</v>
      </c>
      <c r="K151" s="136">
        <f>_xlfn.XLOOKUP($D151,'Maximum Demand Forecast'!$D$68:$D$494,'Maximum Demand Forecast'!K$68:K$494,"NA")</f>
        <v>95.459972425762714</v>
      </c>
      <c r="L151" s="136">
        <f>_xlfn.XLOOKUP($D151,'Maximum Demand Forecast'!$D$68:$D$494,'Maximum Demand Forecast'!L$68:L$494,"NA")</f>
        <v>95.275293843524636</v>
      </c>
      <c r="M151" s="136">
        <f>_xlfn.XLOOKUP($D151,'Maximum Demand Forecast'!$D$68:$D$494,'Maximum Demand Forecast'!M$68:M$494,"NA")</f>
        <v>97.445105490483442</v>
      </c>
      <c r="N151" s="136">
        <f>_xlfn.XLOOKUP($D151,'Maximum Demand Forecast'!$D$68:$D$494,'Maximum Demand Forecast'!N$68:N$494,"NA")</f>
        <v>103.3161763225129</v>
      </c>
      <c r="O151" s="136">
        <f>_xlfn.XLOOKUP($D151,'Maximum Demand Forecast'!$D$68:$D$494,'Maximum Demand Forecast'!O$68:O$494,"NA")</f>
        <v>108.52217221756553</v>
      </c>
      <c r="P151" s="136">
        <f>_xlfn.XLOOKUP($D151,'Maximum Demand Forecast'!$D$68:$D$494,'Maximum Demand Forecast'!P$68:P$494,"NA")</f>
        <v>111.32783695387026</v>
      </c>
      <c r="Q151" s="137"/>
      <c r="R151" s="136">
        <f>_xlfn.XLOOKUP($D151,'Maximum Demand Forecast'!$T$68:$T$494,'Maximum Demand Forecast'!U$68:U$494,"NA")</f>
        <v>180.061913369227</v>
      </c>
      <c r="S151" s="136">
        <f>_xlfn.XLOOKUP($D151,'Maximum Demand Forecast'!$T$68:$T$494,'Maximum Demand Forecast'!V$68:V$494,"NA")</f>
        <v>149.74752740756401</v>
      </c>
      <c r="T151" s="136">
        <f>_xlfn.XLOOKUP($D151,'Maximum Demand Forecast'!$T$68:$T$494,'Maximum Demand Forecast'!W$68:W$494,"NA")</f>
        <v>144.5820122384618</v>
      </c>
      <c r="U151" s="136">
        <f>_xlfn.XLOOKUP($D151,'Maximum Demand Forecast'!$T$68:$T$494,'Maximum Demand Forecast'!X$68:X$494,"NA")</f>
        <v>145.74109810781025</v>
      </c>
      <c r="V151" s="136">
        <f>_xlfn.XLOOKUP($D151,'Maximum Demand Forecast'!$T$68:$T$494,'Maximum Demand Forecast'!Y$68:Y$494,"NA")</f>
        <v>143.3657244245382</v>
      </c>
      <c r="W151" s="136">
        <f>_xlfn.XLOOKUP($D151,'Maximum Demand Forecast'!$T$68:$T$494,'Maximum Demand Forecast'!Z$68:Z$494,"NA")</f>
        <v>143.27470293137267</v>
      </c>
      <c r="X151" s="136">
        <f>_xlfn.XLOOKUP($D151,'Maximum Demand Forecast'!$T$68:$T$494,'Maximum Demand Forecast'!AA$68:AA$494,"NA")</f>
        <v>143.48602638447156</v>
      </c>
      <c r="Y151" s="136">
        <f>_xlfn.XLOOKUP($D151,'Maximum Demand Forecast'!$T$68:$T$494,'Maximum Demand Forecast'!AB$68:AB$494,"NA")</f>
        <v>144.12734471088766</v>
      </c>
      <c r="Z151" s="136">
        <f>_xlfn.XLOOKUP($D151,'Maximum Demand Forecast'!$T$68:$T$494,'Maximum Demand Forecast'!AC$68:AC$494,"NA")</f>
        <v>146.03637369101119</v>
      </c>
      <c r="AA151" s="136">
        <f>_xlfn.XLOOKUP($D151,'Maximum Demand Forecast'!$T$68:$T$494,'Maximum Demand Forecast'!AD$68:AD$494,"NA")</f>
        <v>152.06606332101697</v>
      </c>
      <c r="AB151" s="136">
        <f>_xlfn.XLOOKUP($D151,'Maximum Demand Forecast'!$T$68:$T$494,'Maximum Demand Forecast'!AE$68:AE$494,"NA")</f>
        <v>156.98998990485981</v>
      </c>
      <c r="AC151" s="136">
        <f>_xlfn.XLOOKUP($D151,'Maximum Demand Forecast'!$T$68:$T$494,'Maximum Demand Forecast'!AF$68:AF$494,"NA")</f>
        <v>160.26473910395407</v>
      </c>
      <c r="AD151" s="137"/>
      <c r="AE151" s="138">
        <v>0</v>
      </c>
      <c r="AF151" s="138">
        <v>0</v>
      </c>
      <c r="AG151" s="138">
        <v>0</v>
      </c>
      <c r="AH151" s="138">
        <v>0</v>
      </c>
      <c r="AI151" s="138">
        <v>0</v>
      </c>
      <c r="AJ151" s="138">
        <v>0</v>
      </c>
      <c r="AK151" s="138">
        <v>0</v>
      </c>
      <c r="AL151" s="138">
        <v>0</v>
      </c>
      <c r="AM151" s="138">
        <v>0</v>
      </c>
      <c r="AN151" s="138">
        <v>0</v>
      </c>
      <c r="AO151" s="138">
        <v>0</v>
      </c>
      <c r="AP151" s="138">
        <v>0</v>
      </c>
      <c r="AQ151" s="137"/>
      <c r="AR151" s="137"/>
      <c r="AS151" s="137"/>
      <c r="AT151" s="137"/>
      <c r="AU151" s="3"/>
      <c r="AV151" s="3"/>
      <c r="AW151" s="3"/>
      <c r="AX151" s="3"/>
    </row>
    <row r="152" spans="2:50" x14ac:dyDescent="0.25">
      <c r="B152" s="7" t="s">
        <v>68</v>
      </c>
      <c r="C152" s="7"/>
      <c r="D152" s="48">
        <v>62004</v>
      </c>
      <c r="E152" s="136">
        <f>_xlfn.XLOOKUP($D152,'Maximum Demand Forecast'!$D$68:$D$494,'Maximum Demand Forecast'!E$68:E$494,"NA")</f>
        <v>111.048601921534</v>
      </c>
      <c r="F152" s="136">
        <f>_xlfn.XLOOKUP($D152,'Maximum Demand Forecast'!$D$68:$D$494,'Maximum Demand Forecast'!F$68:F$494,"NA")</f>
        <v>83.843413857667699</v>
      </c>
      <c r="G152" s="136">
        <f>_xlfn.XLOOKUP($D152,'Maximum Demand Forecast'!$D$68:$D$494,'Maximum Demand Forecast'!G$68:G$494,"NA")</f>
        <v>86.216874847065014</v>
      </c>
      <c r="H152" s="136">
        <f>_xlfn.XLOOKUP($D152,'Maximum Demand Forecast'!$D$68:$D$494,'Maximum Demand Forecast'!H$68:H$494,"NA")</f>
        <v>85.951878074329287</v>
      </c>
      <c r="I152" s="136">
        <f>_xlfn.XLOOKUP($D152,'Maximum Demand Forecast'!$D$68:$D$494,'Maximum Demand Forecast'!I$68:I$494,"NA")</f>
        <v>84.504108205238566</v>
      </c>
      <c r="J152" s="136">
        <f>_xlfn.XLOOKUP($D152,'Maximum Demand Forecast'!$D$68:$D$494,'Maximum Demand Forecast'!J$68:J$494,"NA")</f>
        <v>83.476941301917051</v>
      </c>
      <c r="K152" s="136">
        <f>_xlfn.XLOOKUP($D152,'Maximum Demand Forecast'!$D$68:$D$494,'Maximum Demand Forecast'!K$68:K$494,"NA")</f>
        <v>83.532743337236539</v>
      </c>
      <c r="L152" s="136">
        <f>_xlfn.XLOOKUP($D152,'Maximum Demand Forecast'!$D$68:$D$494,'Maximum Demand Forecast'!L$68:L$494,"NA")</f>
        <v>83.371139387246131</v>
      </c>
      <c r="M152" s="136">
        <f>_xlfn.XLOOKUP($D152,'Maximum Demand Forecast'!$D$68:$D$494,'Maximum Demand Forecast'!M$68:M$494,"NA")</f>
        <v>85.269844308164807</v>
      </c>
      <c r="N152" s="136">
        <f>_xlfn.XLOOKUP($D152,'Maximum Demand Forecast'!$D$68:$D$494,'Maximum Demand Forecast'!N$68:N$494,"NA")</f>
        <v>90.407355250859112</v>
      </c>
      <c r="O152" s="136">
        <f>_xlfn.XLOOKUP($D152,'Maximum Demand Forecast'!$D$68:$D$494,'Maximum Demand Forecast'!O$68:O$494,"NA")</f>
        <v>94.962888924979211</v>
      </c>
      <c r="P152" s="136">
        <f>_xlfn.XLOOKUP($D152,'Maximum Demand Forecast'!$D$68:$D$494,'Maximum Demand Forecast'!P$68:P$494,"NA")</f>
        <v>97.418000385338573</v>
      </c>
      <c r="Q152" s="137"/>
      <c r="R152" s="136">
        <f>_xlfn.XLOOKUP($D152,'Maximum Demand Forecast'!$T$68:$T$494,'Maximum Demand Forecast'!U$68:U$494,"NA")</f>
        <v>204.630809823287</v>
      </c>
      <c r="S152" s="136">
        <f>_xlfn.XLOOKUP($D152,'Maximum Demand Forecast'!$T$68:$T$494,'Maximum Demand Forecast'!V$68:V$494,"NA")</f>
        <v>203.094556153844</v>
      </c>
      <c r="T152" s="136">
        <f>_xlfn.XLOOKUP($D152,'Maximum Demand Forecast'!$T$68:$T$494,'Maximum Demand Forecast'!W$68:W$494,"NA")</f>
        <v>196.08884441531569</v>
      </c>
      <c r="U152" s="136">
        <f>_xlfn.XLOOKUP($D152,'Maximum Demand Forecast'!$T$68:$T$494,'Maximum Demand Forecast'!X$68:X$494,"NA")</f>
        <v>197.66085053958926</v>
      </c>
      <c r="V152" s="136">
        <f>_xlfn.XLOOKUP($D152,'Maximum Demand Forecast'!$T$68:$T$494,'Maximum Demand Forecast'!Y$68:Y$494,"NA")</f>
        <v>194.43925835536137</v>
      </c>
      <c r="W152" s="136">
        <f>_xlfn.XLOOKUP($D152,'Maximum Demand Forecast'!$T$68:$T$494,'Maximum Demand Forecast'!Z$68:Z$494,"NA")</f>
        <v>194.31581077612623</v>
      </c>
      <c r="X152" s="136">
        <f>_xlfn.XLOOKUP($D152,'Maximum Demand Forecast'!$T$68:$T$494,'Maximum Demand Forecast'!AA$68:AA$494,"NA")</f>
        <v>194.60241746443035</v>
      </c>
      <c r="Y152" s="136">
        <f>_xlfn.XLOOKUP($D152,'Maximum Demand Forecast'!$T$68:$T$494,'Maximum Demand Forecast'!AB$68:AB$494,"NA")</f>
        <v>195.47220318384535</v>
      </c>
      <c r="Z152" s="136">
        <f>_xlfn.XLOOKUP($D152,'Maximum Demand Forecast'!$T$68:$T$494,'Maximum Demand Forecast'!AC$68:AC$494,"NA")</f>
        <v>198.06131700839478</v>
      </c>
      <c r="AA152" s="136">
        <f>_xlfn.XLOOKUP($D152,'Maximum Demand Forecast'!$T$68:$T$494,'Maximum Demand Forecast'!AD$68:AD$494,"NA")</f>
        <v>206.23906231312026</v>
      </c>
      <c r="AB152" s="136">
        <f>_xlfn.XLOOKUP($D152,'Maximum Demand Forecast'!$T$68:$T$494,'Maximum Demand Forecast'!AE$68:AE$494,"NA")</f>
        <v>212.91712038454295</v>
      </c>
      <c r="AC152" s="136">
        <f>_xlfn.XLOOKUP($D152,'Maximum Demand Forecast'!$T$68:$T$494,'Maximum Demand Forecast'!AF$68:AF$494,"NA")</f>
        <v>217.35848744161004</v>
      </c>
      <c r="AD152" s="137"/>
      <c r="AE152" s="138">
        <v>734.17899143265402</v>
      </c>
      <c r="AF152" s="138">
        <v>808.43746594440097</v>
      </c>
      <c r="AG152" s="138">
        <v>909.32191890311606</v>
      </c>
      <c r="AH152" s="138">
        <v>994.80097968838697</v>
      </c>
      <c r="AI152" s="138">
        <v>1060.2981902686099</v>
      </c>
      <c r="AJ152" s="138">
        <v>1219.9795949567999</v>
      </c>
      <c r="AK152" s="138">
        <v>1384.19603095752</v>
      </c>
      <c r="AL152" s="138">
        <v>1537.0594173514701</v>
      </c>
      <c r="AM152" s="138">
        <v>1674.90827678444</v>
      </c>
      <c r="AN152" s="138">
        <v>1798.0867636778901</v>
      </c>
      <c r="AO152" s="138">
        <v>1919.7982767574199</v>
      </c>
      <c r="AP152" s="138">
        <v>2040.9692069688999</v>
      </c>
      <c r="AQ152" s="137"/>
      <c r="AR152" s="137"/>
      <c r="AS152" s="137"/>
      <c r="AT152" s="137"/>
      <c r="AU152" s="3"/>
      <c r="AV152" s="3"/>
      <c r="AW152" s="3"/>
      <c r="AX152" s="3"/>
    </row>
    <row r="153" spans="2:50" x14ac:dyDescent="0.25">
      <c r="B153" s="7" t="s">
        <v>68</v>
      </c>
      <c r="C153" s="7"/>
      <c r="D153" s="48">
        <v>62005</v>
      </c>
      <c r="E153" s="136">
        <f>_xlfn.XLOOKUP($D153,'Maximum Demand Forecast'!$D$68:$D$494,'Maximum Demand Forecast'!E$68:E$494,"NA")</f>
        <v>84.583281874287906</v>
      </c>
      <c r="F153" s="136">
        <f>_xlfn.XLOOKUP($D153,'Maximum Demand Forecast'!$D$68:$D$494,'Maximum Demand Forecast'!F$68:F$494,"NA")</f>
        <v>74.394884289999993</v>
      </c>
      <c r="G153" s="136">
        <f>_xlfn.XLOOKUP($D153,'Maximum Demand Forecast'!$D$68:$D$494,'Maximum Demand Forecast'!G$68:G$494,"NA")</f>
        <v>76.500873866865177</v>
      </c>
      <c r="H153" s="136">
        <f>_xlfn.XLOOKUP($D153,'Maximum Demand Forecast'!$D$68:$D$494,'Maximum Demand Forecast'!H$68:H$494,"NA")</f>
        <v>76.265740260803227</v>
      </c>
      <c r="I153" s="136">
        <f>_xlfn.XLOOKUP($D153,'Maximum Demand Forecast'!$D$68:$D$494,'Maximum Demand Forecast'!I$68:I$494,"NA")</f>
        <v>74.981123295272752</v>
      </c>
      <c r="J153" s="136">
        <f>_xlfn.XLOOKUP($D153,'Maximum Demand Forecast'!$D$68:$D$494,'Maximum Demand Forecast'!J$68:J$494,"NA")</f>
        <v>74.069710467440572</v>
      </c>
      <c r="K153" s="136">
        <f>_xlfn.XLOOKUP($D153,'Maximum Demand Forecast'!$D$68:$D$494,'Maximum Demand Forecast'!K$68:K$494,"NA")</f>
        <v>74.119224028133445</v>
      </c>
      <c r="L153" s="136">
        <f>_xlfn.XLOOKUP($D153,'Maximum Demand Forecast'!$D$68:$D$494,'Maximum Demand Forecast'!L$68:L$494,"NA")</f>
        <v>73.975831642170334</v>
      </c>
      <c r="M153" s="136">
        <f>_xlfn.XLOOKUP($D153,'Maximum Demand Forecast'!$D$68:$D$494,'Maximum Demand Forecast'!M$68:M$494,"NA")</f>
        <v>75.660566630805107</v>
      </c>
      <c r="N153" s="136">
        <f>_xlfn.XLOOKUP($D153,'Maximum Demand Forecast'!$D$68:$D$494,'Maximum Demand Forecast'!N$68:N$494,"NA")</f>
        <v>80.219118275293013</v>
      </c>
      <c r="O153" s="136">
        <f>_xlfn.XLOOKUP($D153,'Maximum Demand Forecast'!$D$68:$D$494,'Maximum Demand Forecast'!O$68:O$494,"NA")</f>
        <v>84.261277163774025</v>
      </c>
      <c r="P153" s="136">
        <f>_xlfn.XLOOKUP($D153,'Maximum Demand Forecast'!$D$68:$D$494,'Maximum Demand Forecast'!P$68:P$494,"NA")</f>
        <v>86.439715810398681</v>
      </c>
      <c r="Q153" s="137"/>
      <c r="R153" s="136">
        <f>_xlfn.XLOOKUP($D153,'Maximum Demand Forecast'!$T$68:$T$494,'Maximum Demand Forecast'!U$68:U$494,"NA")</f>
        <v>149.100039284552</v>
      </c>
      <c r="S153" s="136">
        <f>_xlfn.XLOOKUP($D153,'Maximum Demand Forecast'!$T$68:$T$494,'Maximum Demand Forecast'!V$68:V$494,"NA")</f>
        <v>149.18220409351599</v>
      </c>
      <c r="T153" s="136">
        <f>_xlfn.XLOOKUP($D153,'Maximum Demand Forecast'!$T$68:$T$494,'Maximum Demand Forecast'!W$68:W$494,"NA")</f>
        <v>144.03618965477452</v>
      </c>
      <c r="U153" s="136">
        <f>_xlfn.XLOOKUP($D153,'Maximum Demand Forecast'!$T$68:$T$494,'Maximum Demand Forecast'!X$68:X$494,"NA")</f>
        <v>145.19089977063797</v>
      </c>
      <c r="V153" s="136">
        <f>_xlfn.XLOOKUP($D153,'Maximum Demand Forecast'!$T$68:$T$494,'Maximum Demand Forecast'!Y$68:Y$494,"NA")</f>
        <v>142.82449354176049</v>
      </c>
      <c r="W153" s="136">
        <f>_xlfn.XLOOKUP($D153,'Maximum Demand Forecast'!$T$68:$T$494,'Maximum Demand Forecast'!Z$68:Z$494,"NA")</f>
        <v>142.73381567077729</v>
      </c>
      <c r="X153" s="136">
        <f>_xlfn.XLOOKUP($D153,'Maximum Demand Forecast'!$T$68:$T$494,'Maximum Demand Forecast'!AA$68:AA$494,"NA")</f>
        <v>142.94434134058778</v>
      </c>
      <c r="Y153" s="136">
        <f>_xlfn.XLOOKUP($D153,'Maximum Demand Forecast'!$T$68:$T$494,'Maximum Demand Forecast'!AB$68:AB$494,"NA")</f>
        <v>143.58323857726757</v>
      </c>
      <c r="Z153" s="136">
        <f>_xlfn.XLOOKUP($D153,'Maximum Demand Forecast'!$T$68:$T$494,'Maximum Demand Forecast'!AC$68:AC$494,"NA")</f>
        <v>145.48506063645996</v>
      </c>
      <c r="AA153" s="136">
        <f>_xlfn.XLOOKUP($D153,'Maximum Demand Forecast'!$T$68:$T$494,'Maximum Demand Forecast'!AD$68:AD$494,"NA")</f>
        <v>151.491987125175</v>
      </c>
      <c r="AB153" s="136">
        <f>_xlfn.XLOOKUP($D153,'Maximum Demand Forecast'!$T$68:$T$494,'Maximum Demand Forecast'!AE$68:AE$494,"NA")</f>
        <v>156.39732501815465</v>
      </c>
      <c r="AC153" s="136">
        <f>_xlfn.XLOOKUP($D153,'Maximum Demand Forecast'!$T$68:$T$494,'Maximum Demand Forecast'!AF$68:AF$494,"NA")</f>
        <v>159.65971146173663</v>
      </c>
      <c r="AD153" s="137"/>
      <c r="AE153" s="138">
        <v>269.43755062960003</v>
      </c>
      <c r="AF153" s="138">
        <v>307.35206500332799</v>
      </c>
      <c r="AG153" s="138">
        <v>344.07801817841403</v>
      </c>
      <c r="AH153" s="138">
        <v>390.46061205567798</v>
      </c>
      <c r="AI153" s="138">
        <v>452.35692770545103</v>
      </c>
      <c r="AJ153" s="138">
        <v>606.09827784739605</v>
      </c>
      <c r="AK153" s="138">
        <v>767.11132974071404</v>
      </c>
      <c r="AL153" s="138">
        <v>919.51034408779196</v>
      </c>
      <c r="AM153" s="138">
        <v>1058.7875132183599</v>
      </c>
      <c r="AN153" s="138">
        <v>1184.1455425709801</v>
      </c>
      <c r="AO153" s="138">
        <v>1307.6403555376501</v>
      </c>
      <c r="AP153" s="138">
        <v>1428.3099772784799</v>
      </c>
      <c r="AQ153" s="137"/>
      <c r="AR153" s="137"/>
      <c r="AS153" s="137"/>
      <c r="AT153" s="137"/>
      <c r="AU153" s="3"/>
      <c r="AV153" s="3"/>
      <c r="AW153" s="3"/>
      <c r="AX153" s="3"/>
    </row>
    <row r="154" spans="2:50" x14ac:dyDescent="0.25">
      <c r="B154" s="7" t="s">
        <v>68</v>
      </c>
      <c r="C154" s="7"/>
      <c r="D154" s="48">
        <v>62006</v>
      </c>
      <c r="E154" s="136">
        <f>_xlfn.XLOOKUP($D154,'Maximum Demand Forecast'!$D$68:$D$494,'Maximum Demand Forecast'!E$68:E$494,"NA")</f>
        <v>98.658563532155796</v>
      </c>
      <c r="F154" s="136">
        <f>_xlfn.XLOOKUP($D154,'Maximum Demand Forecast'!$D$68:$D$494,'Maximum Demand Forecast'!F$68:F$494,"NA")</f>
        <v>71.823089300834994</v>
      </c>
      <c r="G154" s="136">
        <f>_xlfn.XLOOKUP($D154,'Maximum Demand Forecast'!$D$68:$D$494,'Maximum Demand Forecast'!G$68:G$494,"NA")</f>
        <v>73.856275841675512</v>
      </c>
      <c r="H154" s="136">
        <f>_xlfn.XLOOKUP($D154,'Maximum Demand Forecast'!$D$68:$D$494,'Maximum Demand Forecast'!H$68:H$494,"NA")</f>
        <v>73.629270690084937</v>
      </c>
      <c r="I154" s="136">
        <f>_xlfn.XLOOKUP($D154,'Maximum Demand Forecast'!$D$68:$D$494,'Maximum Demand Forecast'!I$68:I$494,"NA")</f>
        <v>72.389062308645677</v>
      </c>
      <c r="J154" s="136">
        <f>_xlfn.XLOOKUP($D154,'Maximum Demand Forecast'!$D$68:$D$494,'Maximum Demand Forecast'!J$68:J$494,"NA")</f>
        <v>71.509156579265877</v>
      </c>
      <c r="K154" s="136">
        <f>_xlfn.XLOOKUP($D154,'Maximum Demand Forecast'!$D$68:$D$494,'Maximum Demand Forecast'!K$68:K$494,"NA")</f>
        <v>71.556958480232396</v>
      </c>
      <c r="L154" s="136">
        <f>_xlfn.XLOOKUP($D154,'Maximum Demand Forecast'!$D$68:$D$494,'Maximum Demand Forecast'!L$68:L$494,"NA")</f>
        <v>71.418523099354033</v>
      </c>
      <c r="M154" s="136">
        <f>_xlfn.XLOOKUP($D154,'Maximum Demand Forecast'!$D$68:$D$494,'Maximum Demand Forecast'!M$68:M$494,"NA")</f>
        <v>73.045017618322206</v>
      </c>
      <c r="N154" s="136">
        <f>_xlfn.XLOOKUP($D154,'Maximum Demand Forecast'!$D$68:$D$494,'Maximum Demand Forecast'!N$68:N$494,"NA")</f>
        <v>77.445982348212013</v>
      </c>
      <c r="O154" s="136">
        <f>_xlfn.XLOOKUP($D154,'Maximum Demand Forecast'!$D$68:$D$494,'Maximum Demand Forecast'!O$68:O$494,"NA")</f>
        <v>81.348405768669707</v>
      </c>
      <c r="P154" s="136">
        <f>_xlfn.XLOOKUP($D154,'Maximum Demand Forecast'!$D$68:$D$494,'Maximum Demand Forecast'!P$68:P$494,"NA")</f>
        <v>83.451536850143043</v>
      </c>
      <c r="Q154" s="137"/>
      <c r="R154" s="136">
        <f>_xlfn.XLOOKUP($D154,'Maximum Demand Forecast'!$T$68:$T$494,'Maximum Demand Forecast'!U$68:U$494,"NA")</f>
        <v>132.24450325533499</v>
      </c>
      <c r="S154" s="136">
        <f>_xlfn.XLOOKUP($D154,'Maximum Demand Forecast'!$T$68:$T$494,'Maximum Demand Forecast'!V$68:V$494,"NA")</f>
        <v>126.630788102742</v>
      </c>
      <c r="T154" s="136">
        <f>_xlfn.XLOOKUP($D154,'Maximum Demand Forecast'!$T$68:$T$494,'Maximum Demand Forecast'!W$68:W$494,"NA")</f>
        <v>122.26268087490246</v>
      </c>
      <c r="U154" s="136">
        <f>_xlfn.XLOOKUP($D154,'Maximum Demand Forecast'!$T$68:$T$494,'Maximum Demand Forecast'!X$68:X$494,"NA")</f>
        <v>123.24283700606094</v>
      </c>
      <c r="V154" s="136">
        <f>_xlfn.XLOOKUP($D154,'Maximum Demand Forecast'!$T$68:$T$494,'Maximum Demand Forecast'!Y$68:Y$494,"NA")</f>
        <v>121.23415314490718</v>
      </c>
      <c r="W154" s="136">
        <f>_xlfn.XLOOKUP($D154,'Maximum Demand Forecast'!$T$68:$T$494,'Maximum Demand Forecast'!Z$68:Z$494,"NA")</f>
        <v>121.15718276941331</v>
      </c>
      <c r="X154" s="136">
        <f>_xlfn.XLOOKUP($D154,'Maximum Demand Forecast'!$T$68:$T$494,'Maximum Demand Forecast'!AA$68:AA$494,"NA")</f>
        <v>121.33588391976801</v>
      </c>
      <c r="Y154" s="136">
        <f>_xlfn.XLOOKUP($D154,'Maximum Demand Forecast'!$T$68:$T$494,'Maximum Demand Forecast'!AB$68:AB$494,"NA")</f>
        <v>121.87820102179116</v>
      </c>
      <c r="Z154" s="136">
        <f>_xlfn.XLOOKUP($D154,'Maximum Demand Forecast'!$T$68:$T$494,'Maximum Demand Forecast'!AC$68:AC$494,"NA")</f>
        <v>123.49253047650113</v>
      </c>
      <c r="AA154" s="136">
        <f>_xlfn.XLOOKUP($D154,'Maximum Demand Forecast'!$T$68:$T$494,'Maximum Demand Forecast'!AD$68:AD$494,"NA")</f>
        <v>128.59140832163871</v>
      </c>
      <c r="AB154" s="136">
        <f>_xlfn.XLOOKUP($D154,'Maximum Demand Forecast'!$T$68:$T$494,'Maximum Demand Forecast'!AE$68:AE$494,"NA")</f>
        <v>132.75522133856447</v>
      </c>
      <c r="AC154" s="136">
        <f>_xlfn.XLOOKUP($D154,'Maximum Demand Forecast'!$T$68:$T$494,'Maximum Demand Forecast'!AF$68:AF$494,"NA")</f>
        <v>135.52444283490004</v>
      </c>
      <c r="AD154" s="137"/>
      <c r="AE154" s="138">
        <v>258.50367507009997</v>
      </c>
      <c r="AF154" s="138">
        <v>323.49577146177103</v>
      </c>
      <c r="AG154" s="138">
        <v>382.47767377584898</v>
      </c>
      <c r="AH154" s="138">
        <v>440.39646169940698</v>
      </c>
      <c r="AI154" s="138">
        <v>497.59435134816403</v>
      </c>
      <c r="AJ154" s="138">
        <v>635.21064110488203</v>
      </c>
      <c r="AK154" s="138">
        <v>773.65064829380105</v>
      </c>
      <c r="AL154" s="138">
        <v>898.39019605429098</v>
      </c>
      <c r="AM154" s="138">
        <v>1005.9974290415601</v>
      </c>
      <c r="AN154" s="138">
        <v>1096.8210453978199</v>
      </c>
      <c r="AO154" s="138">
        <v>1180.4343235535</v>
      </c>
      <c r="AP154" s="138">
        <v>1256.8113634070501</v>
      </c>
      <c r="AQ154" s="137"/>
      <c r="AR154" s="137"/>
      <c r="AS154" s="137"/>
      <c r="AT154" s="137"/>
      <c r="AU154" s="3"/>
      <c r="AV154" s="3"/>
      <c r="AW154" s="3"/>
      <c r="AX154" s="3"/>
    </row>
    <row r="155" spans="2:50" x14ac:dyDescent="0.25">
      <c r="B155" s="7" t="s">
        <v>68</v>
      </c>
      <c r="C155" s="7"/>
      <c r="D155" s="48">
        <v>62008</v>
      </c>
      <c r="E155" s="136">
        <f>_xlfn.XLOOKUP($D155,'Maximum Demand Forecast'!$D$68:$D$494,'Maximum Demand Forecast'!E$68:E$494,"NA")</f>
        <v>65.531358874306804</v>
      </c>
      <c r="F155" s="136">
        <f>_xlfn.XLOOKUP($D155,'Maximum Demand Forecast'!$D$68:$D$494,'Maximum Demand Forecast'!F$68:F$494,"NA")</f>
        <v>160.1277881</v>
      </c>
      <c r="G155" s="136">
        <f>_xlfn.XLOOKUP($D155,'Maximum Demand Forecast'!$D$68:$D$494,'Maximum Demand Forecast'!G$68:G$494,"NA")</f>
        <v>164.66072683528353</v>
      </c>
      <c r="H155" s="136">
        <f>_xlfn.XLOOKUP($D155,'Maximum Demand Forecast'!$D$68:$D$494,'Maximum Demand Forecast'!H$68:H$494,"NA")</f>
        <v>164.15462450572139</v>
      </c>
      <c r="I155" s="136">
        <f>_xlfn.XLOOKUP($D155,'Maximum Demand Forecast'!$D$68:$D$494,'Maximum Demand Forecast'!I$68:I$494,"NA")</f>
        <v>161.38961081950777</v>
      </c>
      <c r="J155" s="136">
        <f>_xlfn.XLOOKUP($D155,'Maximum Demand Forecast'!$D$68:$D$494,'Maximum Demand Forecast'!J$68:J$494,"NA")</f>
        <v>159.42788291900007</v>
      </c>
      <c r="K155" s="136">
        <f>_xlfn.XLOOKUP($D155,'Maximum Demand Forecast'!$D$68:$D$494,'Maximum Demand Forecast'!K$68:K$494,"NA")</f>
        <v>159.53445606620463</v>
      </c>
      <c r="L155" s="136">
        <f>_xlfn.XLOOKUP($D155,'Maximum Demand Forecast'!$D$68:$D$494,'Maximum Demand Forecast'!L$68:L$494,"NA")</f>
        <v>159.22581783369998</v>
      </c>
      <c r="M155" s="136">
        <f>_xlfn.XLOOKUP($D155,'Maximum Demand Forecast'!$D$68:$D$494,'Maximum Demand Forecast'!M$68:M$494,"NA")</f>
        <v>162.8520468390864</v>
      </c>
      <c r="N155" s="136">
        <f>_xlfn.XLOOKUP($D155,'Maximum Demand Forecast'!$D$68:$D$494,'Maximum Demand Forecast'!N$68:N$494,"NA")</f>
        <v>172.66388805287244</v>
      </c>
      <c r="O155" s="136">
        <f>_xlfn.XLOOKUP($D155,'Maximum Demand Forecast'!$D$68:$D$494,'Maximum Demand Forecast'!O$68:O$494,"NA")</f>
        <v>181.3642438386025</v>
      </c>
      <c r="P155" s="136">
        <f>_xlfn.XLOOKUP($D155,'Maximum Demand Forecast'!$D$68:$D$494,'Maximum Demand Forecast'!P$68:P$494,"NA")</f>
        <v>186.05312218453537</v>
      </c>
      <c r="Q155" s="137"/>
      <c r="R155" s="136">
        <f>_xlfn.XLOOKUP($D155,'Maximum Demand Forecast'!$T$68:$T$494,'Maximum Demand Forecast'!U$68:U$494,"NA")</f>
        <v>110.283632548925</v>
      </c>
      <c r="S155" s="136">
        <f>_xlfn.XLOOKUP($D155,'Maximum Demand Forecast'!$T$68:$T$494,'Maximum Demand Forecast'!V$68:V$494,"NA")</f>
        <v>113.08404527860399</v>
      </c>
      <c r="T155" s="136">
        <f>_xlfn.XLOOKUP($D155,'Maximum Demand Forecast'!$T$68:$T$494,'Maximum Demand Forecast'!W$68:W$494,"NA")</f>
        <v>109.18323061152614</v>
      </c>
      <c r="U155" s="136">
        <f>_xlfn.XLOOKUP($D155,'Maximum Demand Forecast'!$T$68:$T$494,'Maximum Demand Forecast'!X$68:X$494,"NA")</f>
        <v>110.05853133401786</v>
      </c>
      <c r="V155" s="136">
        <f>_xlfn.XLOOKUP($D155,'Maximum Demand Forecast'!$T$68:$T$494,'Maximum Demand Forecast'!Y$68:Y$494,"NA")</f>
        <v>108.26473300022866</v>
      </c>
      <c r="W155" s="136">
        <f>_xlfn.XLOOKUP($D155,'Maximum Demand Forecast'!$T$68:$T$494,'Maximum Demand Forecast'!Z$68:Z$494,"NA")</f>
        <v>108.19599678245831</v>
      </c>
      <c r="X155" s="136">
        <f>_xlfn.XLOOKUP($D155,'Maximum Demand Forecast'!$T$68:$T$494,'Maximum Demand Forecast'!AA$68:AA$494,"NA")</f>
        <v>108.35558079264116</v>
      </c>
      <c r="Y155" s="136">
        <f>_xlfn.XLOOKUP($D155,'Maximum Demand Forecast'!$T$68:$T$494,'Maximum Demand Forecast'!AB$68:AB$494,"NA")</f>
        <v>108.83988174850973</v>
      </c>
      <c r="Z155" s="136">
        <f>_xlfn.XLOOKUP($D155,'Maximum Demand Forecast'!$T$68:$T$494,'Maximum Demand Forecast'!AC$68:AC$494,"NA")</f>
        <v>110.28151302859692</v>
      </c>
      <c r="AA155" s="136">
        <f>_xlfn.XLOOKUP($D155,'Maximum Demand Forecast'!$T$68:$T$494,'Maximum Demand Forecast'!AD$68:AD$494,"NA")</f>
        <v>114.83492173550461</v>
      </c>
      <c r="AB155" s="136">
        <f>_xlfn.XLOOKUP($D155,'Maximum Demand Forecast'!$T$68:$T$494,'Maximum Demand Forecast'!AE$68:AE$494,"NA")</f>
        <v>118.55329723322038</v>
      </c>
      <c r="AC155" s="136">
        <f>_xlfn.XLOOKUP($D155,'Maximum Demand Forecast'!$T$68:$T$494,'Maximum Demand Forecast'!AF$68:AF$494,"NA")</f>
        <v>121.02627220060364</v>
      </c>
      <c r="AD155" s="137"/>
      <c r="AE155" s="138">
        <v>305.6245959675</v>
      </c>
      <c r="AF155" s="138">
        <v>363.16427027225001</v>
      </c>
      <c r="AG155" s="138">
        <v>398.33222215643201</v>
      </c>
      <c r="AH155" s="138">
        <v>467.86194057036897</v>
      </c>
      <c r="AI155" s="138">
        <v>537.66105037091097</v>
      </c>
      <c r="AJ155" s="138">
        <v>708.08407167414998</v>
      </c>
      <c r="AK155" s="138">
        <v>883.81130881732395</v>
      </c>
      <c r="AL155" s="138">
        <v>1047.81745672119</v>
      </c>
      <c r="AM155" s="138">
        <v>1195.77663525252</v>
      </c>
      <c r="AN155" s="138">
        <v>1327.3541627854099</v>
      </c>
      <c r="AO155" s="138">
        <v>1455.5753942727899</v>
      </c>
      <c r="AP155" s="138">
        <v>1579.74936903141</v>
      </c>
      <c r="AQ155" s="137"/>
      <c r="AR155" s="137"/>
      <c r="AS155" s="137"/>
      <c r="AT155" s="137"/>
      <c r="AU155" s="3"/>
      <c r="AV155" s="3"/>
      <c r="AW155" s="3"/>
      <c r="AX155" s="3"/>
    </row>
    <row r="156" spans="2:50" x14ac:dyDescent="0.25">
      <c r="B156" s="7" t="s">
        <v>68</v>
      </c>
      <c r="C156" s="7"/>
      <c r="D156" s="48">
        <v>62009</v>
      </c>
      <c r="E156" s="136">
        <f>_xlfn.XLOOKUP($D156,'Maximum Demand Forecast'!$D$68:$D$494,'Maximum Demand Forecast'!E$68:E$494,"NA")</f>
        <v>116.248615078684</v>
      </c>
      <c r="F156" s="136">
        <f>_xlfn.XLOOKUP($D156,'Maximum Demand Forecast'!$D$68:$D$494,'Maximum Demand Forecast'!F$68:F$494,"NA")</f>
        <v>96.27468983</v>
      </c>
      <c r="G156" s="136">
        <f>_xlfn.XLOOKUP($D156,'Maximum Demand Forecast'!$D$68:$D$494,'Maximum Demand Forecast'!G$68:G$494,"NA")</f>
        <v>99.000058586641259</v>
      </c>
      <c r="H156" s="136">
        <f>_xlfn.XLOOKUP($D156,'Maximum Demand Forecast'!$D$68:$D$494,'Maximum Demand Forecast'!H$68:H$494,"NA")</f>
        <v>98.695771333448164</v>
      </c>
      <c r="I156" s="136">
        <f>_xlfn.XLOOKUP($D156,'Maximum Demand Forecast'!$D$68:$D$494,'Maximum Demand Forecast'!I$68:I$494,"NA")</f>
        <v>97.033343854904103</v>
      </c>
      <c r="J156" s="136">
        <f>_xlfn.XLOOKUP($D156,'Maximum Demand Forecast'!$D$68:$D$494,'Maximum Demand Forecast'!J$68:J$494,"NA")</f>
        <v>95.853881205771089</v>
      </c>
      <c r="K156" s="136">
        <f>_xlfn.XLOOKUP($D156,'Maximum Demand Forecast'!$D$68:$D$494,'Maximum Demand Forecast'!K$68:K$494,"NA")</f>
        <v>95.917956884409207</v>
      </c>
      <c r="L156" s="136">
        <f>_xlfn.XLOOKUP($D156,'Maximum Demand Forecast'!$D$68:$D$494,'Maximum Demand Forecast'!L$68:L$494,"NA")</f>
        <v>95.732392277187444</v>
      </c>
      <c r="M156" s="136">
        <f>_xlfn.XLOOKUP($D156,'Maximum Demand Forecast'!$D$68:$D$494,'Maximum Demand Forecast'!M$68:M$494,"NA")</f>
        <v>97.912613941949999</v>
      </c>
      <c r="N156" s="136">
        <f>_xlfn.XLOOKUP($D156,'Maximum Demand Forecast'!$D$68:$D$494,'Maximum Demand Forecast'!N$68:N$494,"NA")</f>
        <v>103.81185217365865</v>
      </c>
      <c r="O156" s="136">
        <f>_xlfn.XLOOKUP($D156,'Maximum Demand Forecast'!$D$68:$D$494,'Maximum Demand Forecast'!O$68:O$494,"NA")</f>
        <v>109.04282466519591</v>
      </c>
      <c r="P156" s="136">
        <f>_xlfn.XLOOKUP($D156,'Maximum Demand Forecast'!$D$68:$D$494,'Maximum Demand Forecast'!P$68:P$494,"NA")</f>
        <v>111.86195002601946</v>
      </c>
      <c r="Q156" s="137"/>
      <c r="R156" s="136">
        <f>_xlfn.XLOOKUP($D156,'Maximum Demand Forecast'!$T$68:$T$494,'Maximum Demand Forecast'!U$68:U$494,"NA")</f>
        <v>135.43891994259999</v>
      </c>
      <c r="S156" s="136">
        <f>_xlfn.XLOOKUP($D156,'Maximum Demand Forecast'!$T$68:$T$494,'Maximum Demand Forecast'!V$68:V$494,"NA")</f>
        <v>124.70587656599</v>
      </c>
      <c r="T156" s="136">
        <f>_xlfn.XLOOKUP($D156,'Maximum Demand Forecast'!$T$68:$T$494,'Maximum Demand Forecast'!W$68:W$494,"NA")</f>
        <v>120.40416883011142</v>
      </c>
      <c r="U156" s="136">
        <f>_xlfn.XLOOKUP($D156,'Maximum Demand Forecast'!$T$68:$T$494,'Maximum Demand Forecast'!X$68:X$494,"NA")</f>
        <v>121.36942563170751</v>
      </c>
      <c r="V156" s="136">
        <f>_xlfn.XLOOKUP($D156,'Maximum Demand Forecast'!$T$68:$T$494,'Maximum Demand Forecast'!Y$68:Y$494,"NA")</f>
        <v>119.3912757251785</v>
      </c>
      <c r="W156" s="136">
        <f>_xlfn.XLOOKUP($D156,'Maximum Demand Forecast'!$T$68:$T$494,'Maximum Demand Forecast'!Z$68:Z$494,"NA")</f>
        <v>119.31547537449451</v>
      </c>
      <c r="X156" s="136">
        <f>_xlfn.XLOOKUP($D156,'Maximum Demand Forecast'!$T$68:$T$494,'Maximum Demand Forecast'!AA$68:AA$494,"NA")</f>
        <v>119.49146009299956</v>
      </c>
      <c r="Y156" s="136">
        <f>_xlfn.XLOOKUP($D156,'Maximum Demand Forecast'!$T$68:$T$494,'Maximum Demand Forecast'!AB$68:AB$494,"NA")</f>
        <v>120.02553344591634</v>
      </c>
      <c r="Z156" s="136">
        <f>_xlfn.XLOOKUP($D156,'Maximum Demand Forecast'!$T$68:$T$494,'Maximum Demand Forecast'!AC$68:AC$494,"NA")</f>
        <v>121.61532351776336</v>
      </c>
      <c r="AA156" s="136">
        <f>_xlfn.XLOOKUP($D156,'Maximum Demand Forecast'!$T$68:$T$494,'Maximum Demand Forecast'!AD$68:AD$494,"NA")</f>
        <v>126.63669344452147</v>
      </c>
      <c r="AB156" s="136">
        <f>_xlfn.XLOOKUP($D156,'Maximum Demand Forecast'!$T$68:$T$494,'Maximum Demand Forecast'!AE$68:AE$494,"NA")</f>
        <v>130.73721244082836</v>
      </c>
      <c r="AC156" s="136">
        <f>_xlfn.XLOOKUP($D156,'Maximum Demand Forecast'!$T$68:$T$494,'Maximum Demand Forecast'!AF$68:AF$494,"NA")</f>
        <v>133.46433906840429</v>
      </c>
      <c r="AD156" s="137"/>
      <c r="AE156" s="138">
        <v>189.07597971999999</v>
      </c>
      <c r="AF156" s="138">
        <v>205.77277765240001</v>
      </c>
      <c r="AG156" s="138">
        <v>236.94391101432001</v>
      </c>
      <c r="AH156" s="138">
        <v>266.07444865570301</v>
      </c>
      <c r="AI156" s="138">
        <v>314.59667365177398</v>
      </c>
      <c r="AJ156" s="138">
        <v>438.13921918323899</v>
      </c>
      <c r="AK156" s="138">
        <v>570.58415897779003</v>
      </c>
      <c r="AL156" s="138">
        <v>698.27855711398604</v>
      </c>
      <c r="AM156" s="138">
        <v>816.22241624667004</v>
      </c>
      <c r="AN156" s="138">
        <v>922.528056617934</v>
      </c>
      <c r="AO156" s="138">
        <v>1026.51466598759</v>
      </c>
      <c r="AP156" s="138">
        <v>1126.76210618456</v>
      </c>
      <c r="AQ156" s="137"/>
      <c r="AR156" s="137"/>
      <c r="AS156" s="137"/>
      <c r="AT156" s="137"/>
      <c r="AU156" s="3"/>
      <c r="AV156" s="3"/>
      <c r="AW156" s="3"/>
      <c r="AX156" s="3"/>
    </row>
    <row r="157" spans="2:50" x14ac:dyDescent="0.25">
      <c r="B157" s="7" t="s">
        <v>68</v>
      </c>
      <c r="C157" s="7"/>
      <c r="D157" s="48">
        <v>62010</v>
      </c>
      <c r="E157" s="136">
        <f>_xlfn.XLOOKUP($D157,'Maximum Demand Forecast'!$D$68:$D$494,'Maximum Demand Forecast'!E$68:E$494,"NA")</f>
        <v>69.318273851802203</v>
      </c>
      <c r="F157" s="136">
        <f>_xlfn.XLOOKUP($D157,'Maximum Demand Forecast'!$D$68:$D$494,'Maximum Demand Forecast'!F$68:F$494,"NA")</f>
        <v>89.617621459999995</v>
      </c>
      <c r="G157" s="136">
        <f>_xlfn.XLOOKUP($D157,'Maximum Demand Forecast'!$D$68:$D$494,'Maximum Demand Forecast'!G$68:G$494,"NA")</f>
        <v>92.154540207833548</v>
      </c>
      <c r="H157" s="136">
        <f>_xlfn.XLOOKUP($D157,'Maximum Demand Forecast'!$D$68:$D$494,'Maximum Demand Forecast'!H$68:H$494,"NA")</f>
        <v>91.87129338647361</v>
      </c>
      <c r="I157" s="136">
        <f>_xlfn.XLOOKUP($D157,'Maximum Demand Forecast'!$D$68:$D$494,'Maximum Demand Forecast'!I$68:I$494,"NA")</f>
        <v>90.323817131396225</v>
      </c>
      <c r="J157" s="136">
        <f>_xlfn.XLOOKUP($D157,'Maximum Demand Forecast'!$D$68:$D$494,'Maximum Demand Forecast'!J$68:J$494,"NA")</f>
        <v>89.225910325330631</v>
      </c>
      <c r="K157" s="136">
        <f>_xlfn.XLOOKUP($D157,'Maximum Demand Forecast'!$D$68:$D$494,'Maximum Demand Forecast'!K$68:K$494,"NA")</f>
        <v>89.285555388047769</v>
      </c>
      <c r="L157" s="136">
        <f>_xlfn.XLOOKUP($D157,'Maximum Demand Forecast'!$D$68:$D$494,'Maximum Demand Forecast'!L$68:L$494,"NA")</f>
        <v>89.112821944234682</v>
      </c>
      <c r="M157" s="136">
        <f>_xlfn.XLOOKUP($D157,'Maximum Demand Forecast'!$D$68:$D$494,'Maximum Demand Forecast'!M$68:M$494,"NA")</f>
        <v>91.142288673201463</v>
      </c>
      <c r="N157" s="136">
        <f>_xlfn.XLOOKUP($D157,'Maximum Demand Forecast'!$D$68:$D$494,'Maximum Demand Forecast'!N$68:N$494,"NA")</f>
        <v>96.633614583315023</v>
      </c>
      <c r="O157" s="136">
        <f>_xlfn.XLOOKUP($D157,'Maximum Demand Forecast'!$D$68:$D$494,'Maximum Demand Forecast'!O$68:O$494,"NA")</f>
        <v>101.50288306334892</v>
      </c>
      <c r="P157" s="136">
        <f>_xlfn.XLOOKUP($D157,'Maximum Demand Forecast'!$D$68:$D$494,'Maximum Demand Forecast'!P$68:P$494,"NA")</f>
        <v>104.12707546407941</v>
      </c>
      <c r="Q157" s="137"/>
      <c r="R157" s="136">
        <f>_xlfn.XLOOKUP($D157,'Maximum Demand Forecast'!$T$68:$T$494,'Maximum Demand Forecast'!U$68:U$494,"NA")</f>
        <v>121.481629717099</v>
      </c>
      <c r="S157" s="136">
        <f>_xlfn.XLOOKUP($D157,'Maximum Demand Forecast'!$T$68:$T$494,'Maximum Demand Forecast'!V$68:V$494,"NA")</f>
        <v>122.810429890107</v>
      </c>
      <c r="T157" s="136">
        <f>_xlfn.XLOOKUP($D157,'Maximum Demand Forecast'!$T$68:$T$494,'Maximum Demand Forecast'!W$68:W$494,"NA")</f>
        <v>118.574105260888</v>
      </c>
      <c r="U157" s="136">
        <f>_xlfn.XLOOKUP($D157,'Maximum Demand Forecast'!$T$68:$T$494,'Maximum Demand Forecast'!X$68:X$494,"NA")</f>
        <v>119.52469079881683</v>
      </c>
      <c r="V157" s="136">
        <f>_xlfn.XLOOKUP($D157,'Maximum Demand Forecast'!$T$68:$T$494,'Maximum Demand Forecast'!Y$68:Y$494,"NA")</f>
        <v>117.57660745986247</v>
      </c>
      <c r="W157" s="136">
        <f>_xlfn.XLOOKUP($D157,'Maximum Demand Forecast'!$T$68:$T$494,'Maximum Demand Forecast'!Z$68:Z$494,"NA")</f>
        <v>117.50195922427275</v>
      </c>
      <c r="X157" s="136">
        <f>_xlfn.XLOOKUP($D157,'Maximum Demand Forecast'!$T$68:$T$494,'Maximum Demand Forecast'!AA$68:AA$494,"NA")</f>
        <v>117.67526909168912</v>
      </c>
      <c r="Y157" s="136">
        <f>_xlfn.XLOOKUP($D157,'Maximum Demand Forecast'!$T$68:$T$494,'Maximum Demand Forecast'!AB$68:AB$494,"NA")</f>
        <v>118.20122488359482</v>
      </c>
      <c r="Z157" s="136">
        <f>_xlfn.XLOOKUP($D157,'Maximum Demand Forecast'!$T$68:$T$494,'Maximum Demand Forecast'!AC$68:AC$494,"NA")</f>
        <v>119.76685119997167</v>
      </c>
      <c r="AA157" s="136">
        <f>_xlfn.XLOOKUP($D157,'Maximum Demand Forecast'!$T$68:$T$494,'Maximum Demand Forecast'!AD$68:AD$494,"NA")</f>
        <v>124.71189963171976</v>
      </c>
      <c r="AB157" s="136">
        <f>_xlfn.XLOOKUP($D157,'Maximum Demand Forecast'!$T$68:$T$494,'Maximum Demand Forecast'!AE$68:AE$494,"NA")</f>
        <v>128.75009345687215</v>
      </c>
      <c r="AC157" s="136">
        <f>_xlfn.XLOOKUP($D157,'Maximum Demand Forecast'!$T$68:$T$494,'Maximum Demand Forecast'!AF$68:AF$494,"NA")</f>
        <v>131.43576956709242</v>
      </c>
      <c r="AD157" s="137"/>
      <c r="AE157" s="138">
        <v>309.88965846399998</v>
      </c>
      <c r="AF157" s="138">
        <v>356.38332021119999</v>
      </c>
      <c r="AG157" s="138">
        <v>394.13574702720001</v>
      </c>
      <c r="AH157" s="138">
        <v>451.90228180191599</v>
      </c>
      <c r="AI157" s="138">
        <v>530.17294607994199</v>
      </c>
      <c r="AJ157" s="138">
        <v>723.51475488311405</v>
      </c>
      <c r="AK157" s="138">
        <v>925.29009164935997</v>
      </c>
      <c r="AL157" s="138">
        <v>1116.40295227309</v>
      </c>
      <c r="AM157" s="138">
        <v>1292.3771999180401</v>
      </c>
      <c r="AN157" s="138">
        <v>1453.41602500983</v>
      </c>
      <c r="AO157" s="138">
        <v>1616.3458227605799</v>
      </c>
      <c r="AP157" s="138">
        <v>1781.3563527065901</v>
      </c>
      <c r="AQ157" s="137"/>
      <c r="AR157" s="137"/>
      <c r="AS157" s="137"/>
      <c r="AT157" s="137"/>
      <c r="AU157" s="3"/>
      <c r="AV157" s="3"/>
      <c r="AW157" s="3"/>
      <c r="AX157" s="3"/>
    </row>
    <row r="158" spans="2:50" x14ac:dyDescent="0.25">
      <c r="B158" s="7" t="s">
        <v>68</v>
      </c>
      <c r="C158" s="7"/>
      <c r="D158" s="48">
        <v>62013</v>
      </c>
      <c r="E158" s="136">
        <f>_xlfn.XLOOKUP($D158,'Maximum Demand Forecast'!$D$68:$D$494,'Maximum Demand Forecast'!E$68:E$494,"NA")</f>
        <v>140.53180635308101</v>
      </c>
      <c r="F158" s="136">
        <f>_xlfn.XLOOKUP($D158,'Maximum Demand Forecast'!$D$68:$D$494,'Maximum Demand Forecast'!F$68:F$494,"NA")</f>
        <v>135.36234382253801</v>
      </c>
      <c r="G158" s="136">
        <f>_xlfn.XLOOKUP($D158,'Maximum Demand Forecast'!$D$68:$D$494,'Maximum Demand Forecast'!G$68:G$494,"NA")</f>
        <v>139.19421597222862</v>
      </c>
      <c r="H158" s="136">
        <f>_xlfn.XLOOKUP($D158,'Maximum Demand Forecast'!$D$68:$D$494,'Maximum Demand Forecast'!H$68:H$494,"NA")</f>
        <v>138.76638768360706</v>
      </c>
      <c r="I158" s="136">
        <f>_xlfn.XLOOKUP($D158,'Maximum Demand Forecast'!$D$68:$D$494,'Maximum Demand Forecast'!I$68:I$494,"NA")</f>
        <v>136.42901240534783</v>
      </c>
      <c r="J158" s="136">
        <f>_xlfn.XLOOKUP($D158,'Maximum Demand Forecast'!$D$68:$D$494,'Maximum Demand Forecast'!J$68:J$494,"NA")</f>
        <v>134.77068632899588</v>
      </c>
      <c r="K158" s="136">
        <f>_xlfn.XLOOKUP($D158,'Maximum Demand Forecast'!$D$68:$D$494,'Maximum Demand Forecast'!K$68:K$494,"NA")</f>
        <v>134.86077681963044</v>
      </c>
      <c r="L158" s="136">
        <f>_xlfn.XLOOKUP($D158,'Maximum Demand Forecast'!$D$68:$D$494,'Maximum Demand Forecast'!L$68:L$494,"NA")</f>
        <v>134.59987273145941</v>
      </c>
      <c r="M158" s="136">
        <f>_xlfn.XLOOKUP($D158,'Maximum Demand Forecast'!$D$68:$D$494,'Maximum Demand Forecast'!M$68:M$494,"NA")</f>
        <v>137.66526733429896</v>
      </c>
      <c r="N158" s="136">
        <f>_xlfn.XLOOKUP($D158,'Maximum Demand Forecast'!$D$68:$D$494,'Maximum Demand Forecast'!N$68:N$494,"NA")</f>
        <v>145.95960424903373</v>
      </c>
      <c r="O158" s="136">
        <f>_xlfn.XLOOKUP($D158,'Maximum Demand Forecast'!$D$68:$D$494,'Maximum Demand Forecast'!O$68:O$494,"NA")</f>
        <v>153.31435863127078</v>
      </c>
      <c r="P158" s="136">
        <f>_xlfn.XLOOKUP($D158,'Maximum Demand Forecast'!$D$68:$D$494,'Maximum Demand Forecast'!P$68:P$494,"NA")</f>
        <v>157.2780526929651</v>
      </c>
      <c r="Q158" s="137"/>
      <c r="R158" s="136">
        <f>_xlfn.XLOOKUP($D158,'Maximum Demand Forecast'!$T$68:$T$494,'Maximum Demand Forecast'!U$68:U$494,"NA")</f>
        <v>192.76911694399499</v>
      </c>
      <c r="S158" s="136">
        <f>_xlfn.XLOOKUP($D158,'Maximum Demand Forecast'!$T$68:$T$494,'Maximum Demand Forecast'!V$68:V$494,"NA")</f>
        <v>185.381412227607</v>
      </c>
      <c r="T158" s="136">
        <f>_xlfn.XLOOKUP($D158,'Maximum Demand Forecast'!$T$68:$T$494,'Maximum Demand Forecast'!W$68:W$494,"NA")</f>
        <v>178.98671233833909</v>
      </c>
      <c r="U158" s="136">
        <f>_xlfn.XLOOKUP($D158,'Maximum Demand Forecast'!$T$68:$T$494,'Maximum Demand Forecast'!X$68:X$494,"NA")</f>
        <v>180.42161399630146</v>
      </c>
      <c r="V158" s="136">
        <f>_xlfn.XLOOKUP($D158,'Maximum Demand Forecast'!$T$68:$T$494,'Maximum Demand Forecast'!Y$68:Y$494,"NA")</f>
        <v>177.48099697512839</v>
      </c>
      <c r="W158" s="136">
        <f>_xlfn.XLOOKUP($D158,'Maximum Demand Forecast'!$T$68:$T$494,'Maximum Demand Forecast'!Z$68:Z$494,"NA")</f>
        <v>177.36831602981857</v>
      </c>
      <c r="X158" s="136">
        <f>_xlfn.XLOOKUP($D158,'Maximum Demand Forecast'!$T$68:$T$494,'Maximum Demand Forecast'!AA$68:AA$494,"NA")</f>
        <v>177.62992595988212</v>
      </c>
      <c r="Y158" s="136">
        <f>_xlfn.XLOOKUP($D158,'Maximum Demand Forecast'!$T$68:$T$494,'Maximum Demand Forecast'!AB$68:AB$494,"NA")</f>
        <v>178.42385223764222</v>
      </c>
      <c r="Z158" s="136">
        <f>_xlfn.XLOOKUP($D158,'Maximum Demand Forecast'!$T$68:$T$494,'Maximum Demand Forecast'!AC$68:AC$494,"NA")</f>
        <v>180.78715328471415</v>
      </c>
      <c r="AA158" s="136">
        <f>_xlfn.XLOOKUP($D158,'Maximum Demand Forecast'!$T$68:$T$494,'Maximum Demand Forecast'!AD$68:AD$494,"NA")</f>
        <v>188.25166637722324</v>
      </c>
      <c r="AB158" s="136">
        <f>_xlfn.XLOOKUP($D158,'Maximum Demand Forecast'!$T$68:$T$494,'Maximum Demand Forecast'!AE$68:AE$494,"NA")</f>
        <v>194.34728932085613</v>
      </c>
      <c r="AC158" s="136">
        <f>_xlfn.XLOOKUP($D158,'Maximum Demand Forecast'!$T$68:$T$494,'Maximum Demand Forecast'!AF$68:AF$494,"NA")</f>
        <v>198.40129703456651</v>
      </c>
      <c r="AD158" s="137"/>
      <c r="AE158" s="138">
        <v>118.0174138</v>
      </c>
      <c r="AF158" s="138">
        <v>172.48627311199999</v>
      </c>
      <c r="AG158" s="138">
        <v>179.293873112</v>
      </c>
      <c r="AH158" s="138">
        <v>230.266897473494</v>
      </c>
      <c r="AI158" s="138">
        <v>279.28138464794699</v>
      </c>
      <c r="AJ158" s="138">
        <v>397.22487603062302</v>
      </c>
      <c r="AK158" s="138">
        <v>516.98949225358001</v>
      </c>
      <c r="AL158" s="138">
        <v>627.28814193791504</v>
      </c>
      <c r="AM158" s="138">
        <v>726.11561861027405</v>
      </c>
      <c r="AN158" s="138">
        <v>814.52385216652999</v>
      </c>
      <c r="AO158" s="138">
        <v>903.00403535461999</v>
      </c>
      <c r="AP158" s="138">
        <v>993.58836908266198</v>
      </c>
      <c r="AQ158" s="137"/>
      <c r="AR158" s="137"/>
      <c r="AS158" s="137"/>
      <c r="AT158" s="137"/>
      <c r="AU158" s="3"/>
      <c r="AV158" s="3"/>
      <c r="AW158" s="3"/>
      <c r="AX158" s="3"/>
    </row>
    <row r="159" spans="2:50" x14ac:dyDescent="0.25">
      <c r="B159" s="7" t="s">
        <v>236</v>
      </c>
      <c r="C159" s="7"/>
      <c r="D159" s="48">
        <v>14072</v>
      </c>
      <c r="E159" s="136">
        <f>_xlfn.XLOOKUP($D159,'Maximum Demand Forecast'!$D$68:$D$494,'Maximum Demand Forecast'!E$68:E$494,"NA")</f>
        <v>22.2364482020363</v>
      </c>
      <c r="F159" s="136">
        <f>_xlfn.XLOOKUP($D159,'Maximum Demand Forecast'!$D$68:$D$494,'Maximum Demand Forecast'!F$68:F$494,"NA")</f>
        <v>16.559722220000001</v>
      </c>
      <c r="G159" s="136">
        <f>_xlfn.XLOOKUP($D159,'Maximum Demand Forecast'!$D$68:$D$494,'Maximum Demand Forecast'!G$68:G$494,"NA")</f>
        <v>17.028499108679032</v>
      </c>
      <c r="H159" s="136">
        <f>_xlfn.XLOOKUP($D159,'Maximum Demand Forecast'!$D$68:$D$494,'Maximum Demand Forecast'!H$68:H$494,"NA")</f>
        <v>16.976160198038425</v>
      </c>
      <c r="I159" s="136">
        <f>_xlfn.XLOOKUP($D159,'Maximum Demand Forecast'!$D$68:$D$494,'Maximum Demand Forecast'!I$68:I$494,"NA")</f>
        <v>16.690214459815891</v>
      </c>
      <c r="J159" s="136">
        <f>_xlfn.XLOOKUP($D159,'Maximum Demand Forecast'!$D$68:$D$494,'Maximum Demand Forecast'!J$68:J$494,"NA")</f>
        <v>16.48734105795922</v>
      </c>
      <c r="K159" s="136">
        <f>_xlfn.XLOOKUP($D159,'Maximum Demand Forecast'!$D$68:$D$494,'Maximum Demand Forecast'!K$68:K$494,"NA")</f>
        <v>16.498362391200374</v>
      </c>
      <c r="L159" s="136">
        <f>_xlfn.XLOOKUP($D159,'Maximum Demand Forecast'!$D$68:$D$494,'Maximum Demand Forecast'!L$68:L$494,"NA")</f>
        <v>16.466444362122516</v>
      </c>
      <c r="M159" s="136">
        <f>_xlfn.XLOOKUP($D159,'Maximum Demand Forecast'!$D$68:$D$494,'Maximum Demand Forecast'!M$68:M$494,"NA")</f>
        <v>16.84145325812878</v>
      </c>
      <c r="N159" s="136">
        <f>_xlfn.XLOOKUP($D159,'Maximum Demand Forecast'!$D$68:$D$494,'Maximum Demand Forecast'!N$68:N$494,"NA")</f>
        <v>17.856151374520515</v>
      </c>
      <c r="O159" s="136">
        <f>_xlfn.XLOOKUP($D159,'Maximum Demand Forecast'!$D$68:$D$494,'Maximum Demand Forecast'!O$68:O$494,"NA")</f>
        <v>18.755904482562475</v>
      </c>
      <c r="P159" s="136">
        <f>_xlfn.XLOOKUP($D159,'Maximum Demand Forecast'!$D$68:$D$494,'Maximum Demand Forecast'!P$68:P$494,"NA")</f>
        <v>19.240807970291481</v>
      </c>
      <c r="Q159" s="137"/>
      <c r="R159" s="136">
        <f>_xlfn.XLOOKUP($D159,'Maximum Demand Forecast'!$T$68:$T$494,'Maximum Demand Forecast'!U$68:U$494,"NA")</f>
        <v>24.929074508026101</v>
      </c>
      <c r="S159" s="136">
        <f>_xlfn.XLOOKUP($D159,'Maximum Demand Forecast'!$T$68:$T$494,'Maximum Demand Forecast'!V$68:V$494,"NA")</f>
        <v>19.260277779999999</v>
      </c>
      <c r="T159" s="136">
        <f>_xlfn.XLOOKUP($D159,'Maximum Demand Forecast'!$T$68:$T$494,'Maximum Demand Forecast'!W$68:W$494,"NA")</f>
        <v>23.482319465724274</v>
      </c>
      <c r="U159" s="136">
        <f>_xlfn.XLOOKUP($D159,'Maximum Demand Forecast'!$T$68:$T$494,'Maximum Demand Forecast'!X$68:X$494,"NA")</f>
        <v>30.736253961525897</v>
      </c>
      <c r="V159" s="136">
        <f>_xlfn.XLOOKUP($D159,'Maximum Demand Forecast'!$T$68:$T$494,'Maximum Demand Forecast'!Y$68:Y$494,"NA")</f>
        <v>30.235296512114019</v>
      </c>
      <c r="W159" s="136">
        <f>_xlfn.XLOOKUP($D159,'Maximum Demand Forecast'!$T$68:$T$494,'Maximum Demand Forecast'!Z$68:Z$494,"NA")</f>
        <v>30.216100418725016</v>
      </c>
      <c r="X159" s="136">
        <f>_xlfn.XLOOKUP($D159,'Maximum Demand Forecast'!$T$68:$T$494,'Maximum Demand Forecast'!AA$68:AA$494,"NA")</f>
        <v>30.260667746725172</v>
      </c>
      <c r="Y159" s="136">
        <f>_xlfn.XLOOKUP($D159,'Maximum Demand Forecast'!$T$68:$T$494,'Maximum Demand Forecast'!AB$68:AB$494,"NA")</f>
        <v>30.39591938958246</v>
      </c>
      <c r="Z159" s="136">
        <f>_xlfn.XLOOKUP($D159,'Maximum Demand Forecast'!$T$68:$T$494,'Maximum Demand Forecast'!AC$68:AC$494,"NA")</f>
        <v>30.798526480614424</v>
      </c>
      <c r="AA159" s="136">
        <f>_xlfn.XLOOKUP($D159,'Maximum Demand Forecast'!$T$68:$T$494,'Maximum Demand Forecast'!AD$68:AD$494,"NA")</f>
        <v>32.070165532214958</v>
      </c>
      <c r="AB159" s="136">
        <f>_xlfn.XLOOKUP($D159,'Maximum Demand Forecast'!$T$68:$T$494,'Maximum Demand Forecast'!AE$68:AE$494,"NA")</f>
        <v>33.108603281990575</v>
      </c>
      <c r="AC159" s="136">
        <f>_xlfn.XLOOKUP($D159,'Maximum Demand Forecast'!$T$68:$T$494,'Maximum Demand Forecast'!AF$68:AF$494,"NA")</f>
        <v>33.799235672925406</v>
      </c>
      <c r="AD159" s="137"/>
      <c r="AE159" s="138">
        <v>0</v>
      </c>
      <c r="AF159" s="138">
        <v>0</v>
      </c>
      <c r="AG159" s="138">
        <v>0</v>
      </c>
      <c r="AH159" s="138">
        <v>0</v>
      </c>
      <c r="AI159" s="138">
        <v>0</v>
      </c>
      <c r="AJ159" s="138">
        <v>0</v>
      </c>
      <c r="AK159" s="138">
        <v>0</v>
      </c>
      <c r="AL159" s="138">
        <v>0</v>
      </c>
      <c r="AM159" s="138">
        <v>0</v>
      </c>
      <c r="AN159" s="138">
        <v>0</v>
      </c>
      <c r="AO159" s="138">
        <v>0</v>
      </c>
      <c r="AP159" s="138">
        <v>0</v>
      </c>
      <c r="AQ159" s="137"/>
      <c r="AR159" s="137"/>
      <c r="AS159" s="137"/>
      <c r="AT159" s="137"/>
      <c r="AU159" s="3"/>
      <c r="AV159" s="3"/>
      <c r="AW159" s="3"/>
      <c r="AX159" s="3"/>
    </row>
    <row r="160" spans="2:50" x14ac:dyDescent="0.25">
      <c r="B160" s="7" t="s">
        <v>236</v>
      </c>
      <c r="C160" s="7"/>
      <c r="D160" s="48">
        <v>37001</v>
      </c>
      <c r="E160" s="136">
        <f>_xlfn.XLOOKUP($D160,'Maximum Demand Forecast'!$D$68:$D$494,'Maximum Demand Forecast'!E$68:E$494,"NA")</f>
        <v>83</v>
      </c>
      <c r="F160" s="136">
        <f>_xlfn.XLOOKUP($D160,'Maximum Demand Forecast'!$D$68:$D$494,'Maximum Demand Forecast'!F$68:F$494,"NA")</f>
        <v>0</v>
      </c>
      <c r="G160" s="136">
        <f>_xlfn.XLOOKUP($D160,'Maximum Demand Forecast'!$D$68:$D$494,'Maximum Demand Forecast'!G$68:G$494,"NA")</f>
        <v>0</v>
      </c>
      <c r="H160" s="136">
        <f>_xlfn.XLOOKUP($D160,'Maximum Demand Forecast'!$D$68:$D$494,'Maximum Demand Forecast'!H$68:H$494,"NA")</f>
        <v>0</v>
      </c>
      <c r="I160" s="136">
        <f>_xlfn.XLOOKUP($D160,'Maximum Demand Forecast'!$D$68:$D$494,'Maximum Demand Forecast'!I$68:I$494,"NA")</f>
        <v>0</v>
      </c>
      <c r="J160" s="136">
        <f>_xlfn.XLOOKUP($D160,'Maximum Demand Forecast'!$D$68:$D$494,'Maximum Demand Forecast'!J$68:J$494,"NA")</f>
        <v>0</v>
      </c>
      <c r="K160" s="136">
        <f>_xlfn.XLOOKUP($D160,'Maximum Demand Forecast'!$D$68:$D$494,'Maximum Demand Forecast'!K$68:K$494,"NA")</f>
        <v>0</v>
      </c>
      <c r="L160" s="136">
        <f>_xlfn.XLOOKUP($D160,'Maximum Demand Forecast'!$D$68:$D$494,'Maximum Demand Forecast'!L$68:L$494,"NA")</f>
        <v>0</v>
      </c>
      <c r="M160" s="136">
        <f>_xlfn.XLOOKUP($D160,'Maximum Demand Forecast'!$D$68:$D$494,'Maximum Demand Forecast'!M$68:M$494,"NA")</f>
        <v>0</v>
      </c>
      <c r="N160" s="136">
        <f>_xlfn.XLOOKUP($D160,'Maximum Demand Forecast'!$D$68:$D$494,'Maximum Demand Forecast'!N$68:N$494,"NA")</f>
        <v>0</v>
      </c>
      <c r="O160" s="136">
        <f>_xlfn.XLOOKUP($D160,'Maximum Demand Forecast'!$D$68:$D$494,'Maximum Demand Forecast'!O$68:O$494,"NA")</f>
        <v>0</v>
      </c>
      <c r="P160" s="136">
        <f>_xlfn.XLOOKUP($D160,'Maximum Demand Forecast'!$D$68:$D$494,'Maximum Demand Forecast'!P$68:P$494,"NA")</f>
        <v>0</v>
      </c>
      <c r="Q160" s="137"/>
      <c r="R160" s="136">
        <f>_xlfn.XLOOKUP($D160,'Maximum Demand Forecast'!$T$68:$T$494,'Maximum Demand Forecast'!U$68:U$494,"NA")</f>
        <v>25.932863411090999</v>
      </c>
      <c r="S160" s="136">
        <f>_xlfn.XLOOKUP($D160,'Maximum Demand Forecast'!$T$68:$T$494,'Maximum Demand Forecast'!V$68:V$494,"NA")</f>
        <v>0</v>
      </c>
      <c r="T160" s="136">
        <f>_xlfn.XLOOKUP($D160,'Maximum Demand Forecast'!$T$68:$T$494,'Maximum Demand Forecast'!W$68:W$494,"NA")</f>
        <v>0</v>
      </c>
      <c r="U160" s="136">
        <f>_xlfn.XLOOKUP($D160,'Maximum Demand Forecast'!$T$68:$T$494,'Maximum Demand Forecast'!X$68:X$494,"NA")</f>
        <v>0</v>
      </c>
      <c r="V160" s="136">
        <f>_xlfn.XLOOKUP($D160,'Maximum Demand Forecast'!$T$68:$T$494,'Maximum Demand Forecast'!Y$68:Y$494,"NA")</f>
        <v>0</v>
      </c>
      <c r="W160" s="136">
        <f>_xlfn.XLOOKUP($D160,'Maximum Demand Forecast'!$T$68:$T$494,'Maximum Demand Forecast'!Z$68:Z$494,"NA")</f>
        <v>0</v>
      </c>
      <c r="X160" s="136">
        <f>_xlfn.XLOOKUP($D160,'Maximum Demand Forecast'!$T$68:$T$494,'Maximum Demand Forecast'!AA$68:AA$494,"NA")</f>
        <v>0</v>
      </c>
      <c r="Y160" s="136">
        <f>_xlfn.XLOOKUP($D160,'Maximum Demand Forecast'!$T$68:$T$494,'Maximum Demand Forecast'!AB$68:AB$494,"NA")</f>
        <v>0</v>
      </c>
      <c r="Z160" s="136">
        <f>_xlfn.XLOOKUP($D160,'Maximum Demand Forecast'!$T$68:$T$494,'Maximum Demand Forecast'!AC$68:AC$494,"NA")</f>
        <v>0</v>
      </c>
      <c r="AA160" s="136">
        <f>_xlfn.XLOOKUP($D160,'Maximum Demand Forecast'!$T$68:$T$494,'Maximum Demand Forecast'!AD$68:AD$494,"NA")</f>
        <v>0</v>
      </c>
      <c r="AB160" s="136">
        <f>_xlfn.XLOOKUP($D160,'Maximum Demand Forecast'!$T$68:$T$494,'Maximum Demand Forecast'!AE$68:AE$494,"NA")</f>
        <v>0</v>
      </c>
      <c r="AC160" s="136">
        <f>_xlfn.XLOOKUP($D160,'Maximum Demand Forecast'!$T$68:$T$494,'Maximum Demand Forecast'!AF$68:AF$494,"NA")</f>
        <v>0</v>
      </c>
      <c r="AD160" s="137"/>
      <c r="AE160" s="138">
        <v>0</v>
      </c>
      <c r="AF160" s="138">
        <v>0</v>
      </c>
      <c r="AG160" s="138">
        <v>0</v>
      </c>
      <c r="AH160" s="138">
        <v>0</v>
      </c>
      <c r="AI160" s="138">
        <v>0</v>
      </c>
      <c r="AJ160" s="138">
        <v>0</v>
      </c>
      <c r="AK160" s="138">
        <v>0</v>
      </c>
      <c r="AL160" s="138">
        <v>0</v>
      </c>
      <c r="AM160" s="138">
        <v>0</v>
      </c>
      <c r="AN160" s="138">
        <v>0</v>
      </c>
      <c r="AO160" s="138">
        <v>0</v>
      </c>
      <c r="AP160" s="138">
        <v>0</v>
      </c>
      <c r="AQ160" s="137"/>
      <c r="AR160" s="137"/>
      <c r="AS160" s="137"/>
      <c r="AT160" s="137"/>
      <c r="AU160" s="3"/>
      <c r="AV160" s="3"/>
      <c r="AW160" s="3"/>
      <c r="AX160" s="3"/>
    </row>
    <row r="161" spans="2:50" x14ac:dyDescent="0.25">
      <c r="B161" s="7" t="s">
        <v>236</v>
      </c>
      <c r="C161" s="7"/>
      <c r="D161" s="48">
        <v>39564</v>
      </c>
      <c r="E161" s="136">
        <f>_xlfn.XLOOKUP($D161,'Maximum Demand Forecast'!$D$68:$D$494,'Maximum Demand Forecast'!E$68:E$494,"NA")</f>
        <v>10.5</v>
      </c>
      <c r="F161" s="136">
        <f>_xlfn.XLOOKUP($D161,'Maximum Demand Forecast'!$D$68:$D$494,'Maximum Demand Forecast'!F$68:F$494,"NA")</f>
        <v>10.5</v>
      </c>
      <c r="G161" s="136">
        <f>_xlfn.XLOOKUP($D161,'Maximum Demand Forecast'!$D$68:$D$494,'Maximum Demand Forecast'!G$68:G$494,"NA")</f>
        <v>10.797236708788816</v>
      </c>
      <c r="H161" s="136">
        <f>_xlfn.XLOOKUP($D161,'Maximum Demand Forecast'!$D$68:$D$494,'Maximum Demand Forecast'!H$68:H$494,"NA")</f>
        <v>10.764050248628111</v>
      </c>
      <c r="I161" s="136">
        <f>_xlfn.XLOOKUP($D161,'Maximum Demand Forecast'!$D$68:$D$494,'Maximum Demand Forecast'!I$68:I$494,"NA")</f>
        <v>10.582741032721675</v>
      </c>
      <c r="J161" s="136">
        <f>_xlfn.XLOOKUP($D161,'Maximum Demand Forecast'!$D$68:$D$494,'Maximum Demand Forecast'!J$68:J$494,"NA")</f>
        <v>10.454105377413258</v>
      </c>
      <c r="K161" s="136">
        <f>_xlfn.XLOOKUP($D161,'Maximum Demand Forecast'!$D$68:$D$494,'Maximum Demand Forecast'!K$68:K$494,"NA")</f>
        <v>10.461093658828531</v>
      </c>
      <c r="L161" s="136">
        <f>_xlfn.XLOOKUP($D161,'Maximum Demand Forecast'!$D$68:$D$494,'Maximum Demand Forecast'!L$68:L$494,"NA")</f>
        <v>10.440855438593607</v>
      </c>
      <c r="M161" s="136">
        <f>_xlfn.XLOOKUP($D161,'Maximum Demand Forecast'!$D$68:$D$494,'Maximum Demand Forecast'!M$68:M$494,"NA")</f>
        <v>10.678636806889156</v>
      </c>
      <c r="N161" s="136">
        <f>_xlfn.XLOOKUP($D161,'Maximum Demand Forecast'!$D$68:$D$494,'Maximum Demand Forecast'!N$68:N$494,"NA")</f>
        <v>11.322025028054208</v>
      </c>
      <c r="O161" s="136">
        <f>_xlfn.XLOOKUP($D161,'Maximum Demand Forecast'!$D$68:$D$494,'Maximum Demand Forecast'!O$68:O$494,"NA")</f>
        <v>11.892530227895692</v>
      </c>
      <c r="P161" s="136">
        <f>_xlfn.XLOOKUP($D161,'Maximum Demand Forecast'!$D$68:$D$494,'Maximum Demand Forecast'!P$68:P$494,"NA")</f>
        <v>12.199992306879441</v>
      </c>
      <c r="Q161" s="137"/>
      <c r="R161" s="136">
        <f>_xlfn.XLOOKUP($D161,'Maximum Demand Forecast'!$T$68:$T$494,'Maximum Demand Forecast'!U$68:U$494,"NA")</f>
        <v>10.5</v>
      </c>
      <c r="S161" s="136">
        <f>_xlfn.XLOOKUP($D161,'Maximum Demand Forecast'!$T$68:$T$494,'Maximum Demand Forecast'!V$68:V$494,"NA")</f>
        <v>22.219089677868901</v>
      </c>
      <c r="T161" s="136">
        <f>_xlfn.XLOOKUP($D161,'Maximum Demand Forecast'!$T$68:$T$494,'Maximum Demand Forecast'!W$68:W$494,"NA")</f>
        <v>49.844440770204535</v>
      </c>
      <c r="U161" s="136">
        <f>_xlfn.XLOOKUP($D161,'Maximum Demand Forecast'!$T$68:$T$494,'Maximum Demand Forecast'!X$68:X$494,"NA")</f>
        <v>50.244033956575684</v>
      </c>
      <c r="V161" s="136">
        <f>_xlfn.XLOOKUP($D161,'Maximum Demand Forecast'!$T$68:$T$494,'Maximum Demand Forecast'!Y$68:Y$494,"NA")</f>
        <v>49.425127295713345</v>
      </c>
      <c r="W161" s="136">
        <f>_xlfn.XLOOKUP($D161,'Maximum Demand Forecast'!$T$68:$T$494,'Maximum Demand Forecast'!Z$68:Z$494,"NA")</f>
        <v>49.393747766858667</v>
      </c>
      <c r="X161" s="136">
        <f>_xlfn.XLOOKUP($D161,'Maximum Demand Forecast'!$T$68:$T$494,'Maximum Demand Forecast'!AA$68:AA$494,"NA")</f>
        <v>49.466601223372805</v>
      </c>
      <c r="Y161" s="136">
        <f>_xlfn.XLOOKUP($D161,'Maximum Demand Forecast'!$T$68:$T$494,'Maximum Demand Forecast'!AB$68:AB$494,"NA")</f>
        <v>49.687694794011264</v>
      </c>
      <c r="Z161" s="136">
        <f>_xlfn.XLOOKUP($D161,'Maximum Demand Forecast'!$T$68:$T$494,'Maximum Demand Forecast'!AC$68:AC$494,"NA")</f>
        <v>50.345829789196088</v>
      </c>
      <c r="AA161" s="136">
        <f>_xlfn.XLOOKUP($D161,'Maximum Demand Forecast'!$T$68:$T$494,'Maximum Demand Forecast'!AD$68:AD$494,"NA")</f>
        <v>52.424556616775725</v>
      </c>
      <c r="AB161" s="136">
        <f>_xlfn.XLOOKUP($D161,'Maximum Demand Forecast'!$T$68:$T$494,'Maximum Demand Forecast'!AE$68:AE$494,"NA")</f>
        <v>54.122073224584433</v>
      </c>
      <c r="AC161" s="136">
        <f>_xlfn.XLOOKUP($D161,'Maximum Demand Forecast'!$T$68:$T$494,'Maximum Demand Forecast'!AF$68:AF$494,"NA")</f>
        <v>55.251038300975218</v>
      </c>
      <c r="AD161" s="137"/>
      <c r="AE161" s="138">
        <v>0</v>
      </c>
      <c r="AF161" s="138">
        <v>0</v>
      </c>
      <c r="AG161" s="138">
        <v>0</v>
      </c>
      <c r="AH161" s="138">
        <v>0</v>
      </c>
      <c r="AI161" s="138">
        <v>0</v>
      </c>
      <c r="AJ161" s="138">
        <v>0</v>
      </c>
      <c r="AK161" s="138">
        <v>0</v>
      </c>
      <c r="AL161" s="138">
        <v>0</v>
      </c>
      <c r="AM161" s="138">
        <v>0</v>
      </c>
      <c r="AN161" s="138">
        <v>0</v>
      </c>
      <c r="AO161" s="138">
        <v>0</v>
      </c>
      <c r="AP161" s="138">
        <v>0</v>
      </c>
      <c r="AQ161" s="137"/>
      <c r="AR161" s="137"/>
      <c r="AS161" s="137"/>
      <c r="AT161" s="137"/>
      <c r="AU161" s="3"/>
      <c r="AV161" s="3"/>
      <c r="AW161" s="3"/>
      <c r="AX161" s="3"/>
    </row>
    <row r="162" spans="2:50" x14ac:dyDescent="0.25">
      <c r="B162" s="7" t="s">
        <v>236</v>
      </c>
      <c r="C162" s="7"/>
      <c r="D162" s="48">
        <v>39566</v>
      </c>
      <c r="E162" s="136">
        <f>_xlfn.XLOOKUP($D162,'Maximum Demand Forecast'!$D$68:$D$494,'Maximum Demand Forecast'!E$68:E$494,"NA")</f>
        <v>0</v>
      </c>
      <c r="F162" s="136">
        <f>_xlfn.XLOOKUP($D162,'Maximum Demand Forecast'!$D$68:$D$494,'Maximum Demand Forecast'!F$68:F$494,"NA")</f>
        <v>100.8855569</v>
      </c>
      <c r="G162" s="136">
        <f>_xlfn.XLOOKUP($D162,'Maximum Demand Forecast'!$D$68:$D$494,'Maximum Demand Forecast'!G$68:G$494,"NA")</f>
        <v>103.74145127116979</v>
      </c>
      <c r="H162" s="136">
        <f>_xlfn.XLOOKUP($D162,'Maximum Demand Forecast'!$D$68:$D$494,'Maximum Demand Forecast'!H$68:H$494,"NA")</f>
        <v>103.42259084118385</v>
      </c>
      <c r="I162" s="136">
        <f>_xlfn.XLOOKUP($D162,'Maximum Demand Forecast'!$D$68:$D$494,'Maximum Demand Forecast'!I$68:I$494,"NA")</f>
        <v>101.68054501091497</v>
      </c>
      <c r="J162" s="136">
        <f>_xlfn.XLOOKUP($D162,'Maximum Demand Forecast'!$D$68:$D$494,'Maximum Demand Forecast'!J$68:J$494,"NA")</f>
        <v>100.44459456110677</v>
      </c>
      <c r="K162" s="136">
        <f>_xlfn.XLOOKUP($D162,'Maximum Demand Forecast'!$D$68:$D$494,'Maximum Demand Forecast'!K$68:K$494,"NA")</f>
        <v>100.51173900514047</v>
      </c>
      <c r="L162" s="136">
        <f>_xlfn.XLOOKUP($D162,'Maximum Demand Forecast'!$D$68:$D$494,'Maximum Demand Forecast'!L$68:L$494,"NA")</f>
        <v>100.31728718427712</v>
      </c>
      <c r="M162" s="136">
        <f>_xlfn.XLOOKUP($D162,'Maximum Demand Forecast'!$D$68:$D$494,'Maximum Demand Forecast'!M$68:M$494,"NA")</f>
        <v>102.60192582817621</v>
      </c>
      <c r="N162" s="136">
        <f>_xlfn.XLOOKUP($D162,'Maximum Demand Forecast'!$D$68:$D$494,'Maximum Demand Forecast'!N$68:N$494,"NA")</f>
        <v>108.78369525628446</v>
      </c>
      <c r="O162" s="136">
        <f>_xlfn.XLOOKUP($D162,'Maximum Demand Forecast'!$D$68:$D$494,'Maximum Demand Forecast'!O$68:O$494,"NA")</f>
        <v>114.26519380869914</v>
      </c>
      <c r="P162" s="136">
        <f>_xlfn.XLOOKUP($D162,'Maximum Demand Forecast'!$D$68:$D$494,'Maximum Demand Forecast'!P$68:P$494,"NA")</f>
        <v>117.21933505288077</v>
      </c>
      <c r="Q162" s="137"/>
      <c r="R162" s="136">
        <f>_xlfn.XLOOKUP($D162,'Maximum Demand Forecast'!$T$68:$T$494,'Maximum Demand Forecast'!U$68:U$494,"NA")</f>
        <v>0</v>
      </c>
      <c r="S162" s="136">
        <f>_xlfn.XLOOKUP($D162,'Maximum Demand Forecast'!$T$68:$T$494,'Maximum Demand Forecast'!V$68:V$494,"NA")</f>
        <v>77.232523980351999</v>
      </c>
      <c r="T162" s="136">
        <f>_xlfn.XLOOKUP($D162,'Maximum Demand Forecast'!$T$68:$T$494,'Maximum Demand Forecast'!W$68:W$494,"NA")</f>
        <v>102.9601961305809</v>
      </c>
      <c r="U162" s="136">
        <f>_xlfn.XLOOKUP($D162,'Maximum Demand Forecast'!$T$68:$T$494,'Maximum Demand Forecast'!X$68:X$494,"NA")</f>
        <v>103.7856079960865</v>
      </c>
      <c r="V162" s="136">
        <f>_xlfn.XLOOKUP($D162,'Maximum Demand Forecast'!$T$68:$T$494,'Maximum Demand Forecast'!Y$68:Y$494,"NA")</f>
        <v>102.09404943685342</v>
      </c>
      <c r="W162" s="136">
        <f>_xlfn.XLOOKUP($D162,'Maximum Demand Forecast'!$T$68:$T$494,'Maximum Demand Forecast'!Z$68:Z$494,"NA")</f>
        <v>102.02923092559239</v>
      </c>
      <c r="X162" s="136">
        <f>_xlfn.XLOOKUP($D162,'Maximum Demand Forecast'!$T$68:$T$494,'Maximum Demand Forecast'!AA$68:AA$494,"NA")</f>
        <v>102.17971924596634</v>
      </c>
      <c r="Y162" s="136">
        <f>_xlfn.XLOOKUP($D162,'Maximum Demand Forecast'!$T$68:$T$494,'Maximum Demand Forecast'!AB$68:AB$494,"NA")</f>
        <v>102.63641686448497</v>
      </c>
      <c r="Z162" s="136">
        <f>_xlfn.XLOOKUP($D162,'Maximum Demand Forecast'!$T$68:$T$494,'Maximum Demand Forecast'!AC$68:AC$494,"NA")</f>
        <v>103.99588057071908</v>
      </c>
      <c r="AA162" s="136">
        <f>_xlfn.XLOOKUP($D162,'Maximum Demand Forecast'!$T$68:$T$494,'Maximum Demand Forecast'!AD$68:AD$494,"NA")</f>
        <v>108.28976206607409</v>
      </c>
      <c r="AB162" s="136">
        <f>_xlfn.XLOOKUP($D162,'Maximum Demand Forecast'!$T$68:$T$494,'Maximum Demand Forecast'!AE$68:AE$494,"NA")</f>
        <v>111.79620411205204</v>
      </c>
      <c r="AC162" s="136">
        <f>_xlfn.XLOOKUP($D162,'Maximum Demand Forecast'!$T$68:$T$494,'Maximum Demand Forecast'!AF$68:AF$494,"NA")</f>
        <v>114.12822878508749</v>
      </c>
      <c r="AD162" s="137"/>
      <c r="AE162" s="138">
        <v>0</v>
      </c>
      <c r="AF162" s="138">
        <v>0</v>
      </c>
      <c r="AG162" s="138">
        <v>0</v>
      </c>
      <c r="AH162" s="138">
        <v>0</v>
      </c>
      <c r="AI162" s="138">
        <v>0</v>
      </c>
      <c r="AJ162" s="138">
        <v>0</v>
      </c>
      <c r="AK162" s="138">
        <v>0</v>
      </c>
      <c r="AL162" s="138">
        <v>0</v>
      </c>
      <c r="AM162" s="138">
        <v>0</v>
      </c>
      <c r="AN162" s="138">
        <v>0</v>
      </c>
      <c r="AO162" s="138">
        <v>0</v>
      </c>
      <c r="AP162" s="138">
        <v>0</v>
      </c>
      <c r="AQ162" s="137"/>
      <c r="AR162" s="137"/>
      <c r="AS162" s="137"/>
      <c r="AT162" s="137"/>
      <c r="AU162" s="3"/>
      <c r="AV162" s="3"/>
      <c r="AW162" s="3"/>
      <c r="AX162" s="3"/>
    </row>
    <row r="163" spans="2:50" x14ac:dyDescent="0.25">
      <c r="B163" s="7" t="s">
        <v>236</v>
      </c>
      <c r="C163" s="7"/>
      <c r="D163" s="48">
        <v>49302</v>
      </c>
      <c r="E163" s="136">
        <f>_xlfn.XLOOKUP($D163,'Maximum Demand Forecast'!$D$68:$D$494,'Maximum Demand Forecast'!E$68:E$494,"NA")</f>
        <v>9</v>
      </c>
      <c r="F163" s="136">
        <f>_xlfn.XLOOKUP($D163,'Maximum Demand Forecast'!$D$68:$D$494,'Maximum Demand Forecast'!F$68:F$494,"NA")</f>
        <v>0</v>
      </c>
      <c r="G163" s="136">
        <f>_xlfn.XLOOKUP($D163,'Maximum Demand Forecast'!$D$68:$D$494,'Maximum Demand Forecast'!G$68:G$494,"NA")</f>
        <v>0</v>
      </c>
      <c r="H163" s="136">
        <f>_xlfn.XLOOKUP($D163,'Maximum Demand Forecast'!$D$68:$D$494,'Maximum Demand Forecast'!H$68:H$494,"NA")</f>
        <v>0</v>
      </c>
      <c r="I163" s="136">
        <f>_xlfn.XLOOKUP($D163,'Maximum Demand Forecast'!$D$68:$D$494,'Maximum Demand Forecast'!I$68:I$494,"NA")</f>
        <v>0</v>
      </c>
      <c r="J163" s="136">
        <f>_xlfn.XLOOKUP($D163,'Maximum Demand Forecast'!$D$68:$D$494,'Maximum Demand Forecast'!J$68:J$494,"NA")</f>
        <v>0</v>
      </c>
      <c r="K163" s="136">
        <f>_xlfn.XLOOKUP($D163,'Maximum Demand Forecast'!$D$68:$D$494,'Maximum Demand Forecast'!K$68:K$494,"NA")</f>
        <v>0</v>
      </c>
      <c r="L163" s="136">
        <f>_xlfn.XLOOKUP($D163,'Maximum Demand Forecast'!$D$68:$D$494,'Maximum Demand Forecast'!L$68:L$494,"NA")</f>
        <v>0</v>
      </c>
      <c r="M163" s="136">
        <f>_xlfn.XLOOKUP($D163,'Maximum Demand Forecast'!$D$68:$D$494,'Maximum Demand Forecast'!M$68:M$494,"NA")</f>
        <v>0</v>
      </c>
      <c r="N163" s="136">
        <f>_xlfn.XLOOKUP($D163,'Maximum Demand Forecast'!$D$68:$D$494,'Maximum Demand Forecast'!N$68:N$494,"NA")</f>
        <v>0</v>
      </c>
      <c r="O163" s="136">
        <f>_xlfn.XLOOKUP($D163,'Maximum Demand Forecast'!$D$68:$D$494,'Maximum Demand Forecast'!O$68:O$494,"NA")</f>
        <v>0</v>
      </c>
      <c r="P163" s="136">
        <f>_xlfn.XLOOKUP($D163,'Maximum Demand Forecast'!$D$68:$D$494,'Maximum Demand Forecast'!P$68:P$494,"NA")</f>
        <v>0</v>
      </c>
      <c r="Q163" s="137"/>
      <c r="R163" s="136">
        <f>_xlfn.XLOOKUP($D163,'Maximum Demand Forecast'!$T$68:$T$494,'Maximum Demand Forecast'!U$68:U$494,"NA")</f>
        <v>8.0314249511427604</v>
      </c>
      <c r="S163" s="136">
        <f>_xlfn.XLOOKUP($D163,'Maximum Demand Forecast'!$T$68:$T$494,'Maximum Demand Forecast'!V$68:V$494,"NA")</f>
        <v>0</v>
      </c>
      <c r="T163" s="136">
        <f>_xlfn.XLOOKUP($D163,'Maximum Demand Forecast'!$T$68:$T$494,'Maximum Demand Forecast'!W$68:W$494,"NA")</f>
        <v>0</v>
      </c>
      <c r="U163" s="136">
        <f>_xlfn.XLOOKUP($D163,'Maximum Demand Forecast'!$T$68:$T$494,'Maximum Demand Forecast'!X$68:X$494,"NA")</f>
        <v>0</v>
      </c>
      <c r="V163" s="136">
        <f>_xlfn.XLOOKUP($D163,'Maximum Demand Forecast'!$T$68:$T$494,'Maximum Demand Forecast'!Y$68:Y$494,"NA")</f>
        <v>0</v>
      </c>
      <c r="W163" s="136">
        <f>_xlfn.XLOOKUP($D163,'Maximum Demand Forecast'!$T$68:$T$494,'Maximum Demand Forecast'!Z$68:Z$494,"NA")</f>
        <v>0</v>
      </c>
      <c r="X163" s="136">
        <f>_xlfn.XLOOKUP($D163,'Maximum Demand Forecast'!$T$68:$T$494,'Maximum Demand Forecast'!AA$68:AA$494,"NA")</f>
        <v>0</v>
      </c>
      <c r="Y163" s="136">
        <f>_xlfn.XLOOKUP($D163,'Maximum Demand Forecast'!$T$68:$T$494,'Maximum Demand Forecast'!AB$68:AB$494,"NA")</f>
        <v>0</v>
      </c>
      <c r="Z163" s="136">
        <f>_xlfn.XLOOKUP($D163,'Maximum Demand Forecast'!$T$68:$T$494,'Maximum Demand Forecast'!AC$68:AC$494,"NA")</f>
        <v>0</v>
      </c>
      <c r="AA163" s="136">
        <f>_xlfn.XLOOKUP($D163,'Maximum Demand Forecast'!$T$68:$T$494,'Maximum Demand Forecast'!AD$68:AD$494,"NA")</f>
        <v>0</v>
      </c>
      <c r="AB163" s="136">
        <f>_xlfn.XLOOKUP($D163,'Maximum Demand Forecast'!$T$68:$T$494,'Maximum Demand Forecast'!AE$68:AE$494,"NA")</f>
        <v>0</v>
      </c>
      <c r="AC163" s="136">
        <f>_xlfn.XLOOKUP($D163,'Maximum Demand Forecast'!$T$68:$T$494,'Maximum Demand Forecast'!AF$68:AF$494,"NA")</f>
        <v>0</v>
      </c>
      <c r="AD163" s="137"/>
      <c r="AE163" s="138">
        <v>0</v>
      </c>
      <c r="AF163" s="138">
        <v>0</v>
      </c>
      <c r="AG163" s="138">
        <v>0</v>
      </c>
      <c r="AH163" s="138">
        <v>5.30961382234834E-2</v>
      </c>
      <c r="AI163" s="138">
        <v>0.13804995938105599</v>
      </c>
      <c r="AJ163" s="138">
        <v>0.34512489845264199</v>
      </c>
      <c r="AK163" s="138">
        <v>0.55750945134657504</v>
      </c>
      <c r="AL163" s="138">
        <v>0.75396516277346404</v>
      </c>
      <c r="AM163" s="138">
        <v>0.92918241891095898</v>
      </c>
      <c r="AN163" s="138">
        <v>1.0831612197590601</v>
      </c>
      <c r="AO163" s="138">
        <v>1.23183040678481</v>
      </c>
      <c r="AP163" s="138">
        <v>1.3751899799882099</v>
      </c>
      <c r="AQ163" s="137"/>
      <c r="AR163" s="137"/>
      <c r="AS163" s="137"/>
      <c r="AT163" s="137"/>
      <c r="AU163" s="3"/>
      <c r="AV163" s="3"/>
      <c r="AW163" s="3"/>
      <c r="AX163" s="3"/>
    </row>
    <row r="164" spans="2:50" x14ac:dyDescent="0.25">
      <c r="B164" s="7" t="s">
        <v>236</v>
      </c>
      <c r="C164" s="7"/>
      <c r="D164" s="48">
        <v>49304</v>
      </c>
      <c r="E164" s="136">
        <f>_xlfn.XLOOKUP($D164,'Maximum Demand Forecast'!$D$68:$D$494,'Maximum Demand Forecast'!E$68:E$494,"NA")</f>
        <v>0</v>
      </c>
      <c r="F164" s="136">
        <f>_xlfn.XLOOKUP($D164,'Maximum Demand Forecast'!$D$68:$D$494,'Maximum Demand Forecast'!F$68:F$494,"NA")</f>
        <v>0</v>
      </c>
      <c r="G164" s="136">
        <f>_xlfn.XLOOKUP($D164,'Maximum Demand Forecast'!$D$68:$D$494,'Maximum Demand Forecast'!G$68:G$494,"NA")</f>
        <v>0</v>
      </c>
      <c r="H164" s="136">
        <f>_xlfn.XLOOKUP($D164,'Maximum Demand Forecast'!$D$68:$D$494,'Maximum Demand Forecast'!H$68:H$494,"NA")</f>
        <v>0</v>
      </c>
      <c r="I164" s="136">
        <f>_xlfn.XLOOKUP($D164,'Maximum Demand Forecast'!$D$68:$D$494,'Maximum Demand Forecast'!I$68:I$494,"NA")</f>
        <v>0</v>
      </c>
      <c r="J164" s="136">
        <f>_xlfn.XLOOKUP($D164,'Maximum Demand Forecast'!$D$68:$D$494,'Maximum Demand Forecast'!J$68:J$494,"NA")</f>
        <v>0</v>
      </c>
      <c r="K164" s="136">
        <f>_xlfn.XLOOKUP($D164,'Maximum Demand Forecast'!$D$68:$D$494,'Maximum Demand Forecast'!K$68:K$494,"NA")</f>
        <v>0</v>
      </c>
      <c r="L164" s="136">
        <f>_xlfn.XLOOKUP($D164,'Maximum Demand Forecast'!$D$68:$D$494,'Maximum Demand Forecast'!L$68:L$494,"NA")</f>
        <v>0</v>
      </c>
      <c r="M164" s="136">
        <f>_xlfn.XLOOKUP($D164,'Maximum Demand Forecast'!$D$68:$D$494,'Maximum Demand Forecast'!M$68:M$494,"NA")</f>
        <v>0</v>
      </c>
      <c r="N164" s="136">
        <f>_xlfn.XLOOKUP($D164,'Maximum Demand Forecast'!$D$68:$D$494,'Maximum Demand Forecast'!N$68:N$494,"NA")</f>
        <v>0</v>
      </c>
      <c r="O164" s="136">
        <f>_xlfn.XLOOKUP($D164,'Maximum Demand Forecast'!$D$68:$D$494,'Maximum Demand Forecast'!O$68:O$494,"NA")</f>
        <v>0</v>
      </c>
      <c r="P164" s="136">
        <f>_xlfn.XLOOKUP($D164,'Maximum Demand Forecast'!$D$68:$D$494,'Maximum Demand Forecast'!P$68:P$494,"NA")</f>
        <v>0</v>
      </c>
      <c r="Q164" s="137"/>
      <c r="R164" s="136">
        <f>_xlfn.XLOOKUP($D164,'Maximum Demand Forecast'!$T$68:$T$494,'Maximum Demand Forecast'!U$68:U$494,"NA")</f>
        <v>0</v>
      </c>
      <c r="S164" s="136">
        <f>_xlfn.XLOOKUP($D164,'Maximum Demand Forecast'!$T$68:$T$494,'Maximum Demand Forecast'!V$68:V$494,"NA")</f>
        <v>0</v>
      </c>
      <c r="T164" s="136">
        <f>_xlfn.XLOOKUP($D164,'Maximum Demand Forecast'!$T$68:$T$494,'Maximum Demand Forecast'!W$68:W$494,"NA")</f>
        <v>0</v>
      </c>
      <c r="U164" s="136">
        <f>_xlfn.XLOOKUP($D164,'Maximum Demand Forecast'!$T$68:$T$494,'Maximum Demand Forecast'!X$68:X$494,"NA")</f>
        <v>0</v>
      </c>
      <c r="V164" s="136">
        <f>_xlfn.XLOOKUP($D164,'Maximum Demand Forecast'!$T$68:$T$494,'Maximum Demand Forecast'!Y$68:Y$494,"NA")</f>
        <v>0</v>
      </c>
      <c r="W164" s="136">
        <f>_xlfn.XLOOKUP($D164,'Maximum Demand Forecast'!$T$68:$T$494,'Maximum Demand Forecast'!Z$68:Z$494,"NA")</f>
        <v>0</v>
      </c>
      <c r="X164" s="136">
        <f>_xlfn.XLOOKUP($D164,'Maximum Demand Forecast'!$T$68:$T$494,'Maximum Demand Forecast'!AA$68:AA$494,"NA")</f>
        <v>0</v>
      </c>
      <c r="Y164" s="136">
        <f>_xlfn.XLOOKUP($D164,'Maximum Demand Forecast'!$T$68:$T$494,'Maximum Demand Forecast'!AB$68:AB$494,"NA")</f>
        <v>0</v>
      </c>
      <c r="Z164" s="136">
        <f>_xlfn.XLOOKUP($D164,'Maximum Demand Forecast'!$T$68:$T$494,'Maximum Demand Forecast'!AC$68:AC$494,"NA")</f>
        <v>0</v>
      </c>
      <c r="AA164" s="136">
        <f>_xlfn.XLOOKUP($D164,'Maximum Demand Forecast'!$T$68:$T$494,'Maximum Demand Forecast'!AD$68:AD$494,"NA")</f>
        <v>0</v>
      </c>
      <c r="AB164" s="136">
        <f>_xlfn.XLOOKUP($D164,'Maximum Demand Forecast'!$T$68:$T$494,'Maximum Demand Forecast'!AE$68:AE$494,"NA")</f>
        <v>0</v>
      </c>
      <c r="AC164" s="136">
        <f>_xlfn.XLOOKUP($D164,'Maximum Demand Forecast'!$T$68:$T$494,'Maximum Demand Forecast'!AF$68:AF$494,"NA")</f>
        <v>0</v>
      </c>
      <c r="AD164" s="137"/>
      <c r="AE164" s="138">
        <v>0</v>
      </c>
      <c r="AF164" s="138">
        <v>0</v>
      </c>
      <c r="AG164" s="138">
        <v>0</v>
      </c>
      <c r="AH164" s="138">
        <v>0</v>
      </c>
      <c r="AI164" s="138">
        <v>0</v>
      </c>
      <c r="AJ164" s="138">
        <v>0</v>
      </c>
      <c r="AK164" s="138">
        <v>0</v>
      </c>
      <c r="AL164" s="138">
        <v>0</v>
      </c>
      <c r="AM164" s="138">
        <v>0</v>
      </c>
      <c r="AN164" s="138">
        <v>0</v>
      </c>
      <c r="AO164" s="138">
        <v>0</v>
      </c>
      <c r="AP164" s="138">
        <v>0</v>
      </c>
      <c r="AQ164" s="137"/>
      <c r="AR164" s="137"/>
      <c r="AS164" s="137"/>
      <c r="AT164" s="137"/>
      <c r="AU164" s="3"/>
      <c r="AV164" s="3"/>
      <c r="AW164" s="3"/>
      <c r="AX164" s="3"/>
    </row>
    <row r="165" spans="2:50" x14ac:dyDescent="0.25">
      <c r="B165" s="7" t="s">
        <v>236</v>
      </c>
      <c r="C165" s="7"/>
      <c r="D165" s="48">
        <v>84121</v>
      </c>
      <c r="E165" s="136">
        <f>_xlfn.XLOOKUP($D165,'Maximum Demand Forecast'!$D$68:$D$494,'Maximum Demand Forecast'!E$68:E$494,"NA")</f>
        <v>39.600002289999999</v>
      </c>
      <c r="F165" s="136">
        <f>_xlfn.XLOOKUP($D165,'Maximum Demand Forecast'!$D$68:$D$494,'Maximum Demand Forecast'!F$68:F$494,"NA")</f>
        <v>36.064346126334101</v>
      </c>
      <c r="G165" s="136">
        <f>_xlfn.XLOOKUP($D165,'Maximum Demand Forecast'!$D$68:$D$494,'Maximum Demand Forecast'!G$68:G$494,"NA")</f>
        <v>37.085264940354314</v>
      </c>
      <c r="H165" s="136">
        <f>_xlfn.XLOOKUP($D165,'Maximum Demand Forecast'!$D$68:$D$494,'Maximum Demand Forecast'!H$68:H$494,"NA")</f>
        <v>36.971279417883508</v>
      </c>
      <c r="I165" s="136">
        <f>_xlfn.XLOOKUP($D165,'Maximum Demand Forecast'!$D$68:$D$494,'Maximum Demand Forecast'!I$68:I$494,"NA")</f>
        <v>36.348536720898366</v>
      </c>
      <c r="J165" s="136">
        <f>_xlfn.XLOOKUP($D165,'Maximum Demand Forecast'!$D$68:$D$494,'Maximum Demand Forecast'!J$68:J$494,"NA")</f>
        <v>35.906711883066883</v>
      </c>
      <c r="K165" s="136">
        <f>_xlfn.XLOOKUP($D165,'Maximum Demand Forecast'!$D$68:$D$494,'Maximum Demand Forecast'!K$68:K$494,"NA")</f>
        <v>35.930714530665803</v>
      </c>
      <c r="L165" s="136">
        <f>_xlfn.XLOOKUP($D165,'Maximum Demand Forecast'!$D$68:$D$494,'Maximum Demand Forecast'!L$68:L$494,"NA")</f>
        <v>35.861202323091206</v>
      </c>
      <c r="M165" s="136">
        <f>_xlfn.XLOOKUP($D165,'Maximum Demand Forecast'!$D$68:$D$494,'Maximum Demand Forecast'!M$68:M$494,"NA")</f>
        <v>36.677909901053489</v>
      </c>
      <c r="N165" s="136">
        <f>_xlfn.XLOOKUP($D165,'Maximum Demand Forecast'!$D$68:$D$494,'Maximum Demand Forecast'!N$68:N$494,"NA")</f>
        <v>38.887755186929951</v>
      </c>
      <c r="O165" s="136">
        <f>_xlfn.XLOOKUP($D165,'Maximum Demand Forecast'!$D$68:$D$494,'Maximum Demand Forecast'!O$68:O$494,"NA")</f>
        <v>40.847269186354403</v>
      </c>
      <c r="P165" s="136">
        <f>_xlfn.XLOOKUP($D165,'Maximum Demand Forecast'!$D$68:$D$494,'Maximum Demand Forecast'!P$68:P$494,"NA")</f>
        <v>41.9033090756108</v>
      </c>
      <c r="Q165" s="137"/>
      <c r="R165" s="136">
        <f>_xlfn.XLOOKUP($D165,'Maximum Demand Forecast'!$T$68:$T$494,'Maximum Demand Forecast'!U$68:U$494,"NA")</f>
        <v>51.394195852150801</v>
      </c>
      <c r="S165" s="136">
        <f>_xlfn.XLOOKUP($D165,'Maximum Demand Forecast'!$T$68:$T$494,'Maximum Demand Forecast'!V$68:V$494,"NA")</f>
        <v>50.106325830036099</v>
      </c>
      <c r="T165" s="136">
        <f>_xlfn.XLOOKUP($D165,'Maximum Demand Forecast'!$T$68:$T$494,'Maximum Demand Forecast'!W$68:W$494,"NA")</f>
        <v>48.377916749607067</v>
      </c>
      <c r="U165" s="136">
        <f>_xlfn.XLOOKUP($D165,'Maximum Demand Forecast'!$T$68:$T$494,'Maximum Demand Forecast'!X$68:X$494,"NA")</f>
        <v>48.765753098159891</v>
      </c>
      <c r="V165" s="136">
        <f>_xlfn.XLOOKUP($D165,'Maximum Demand Forecast'!$T$68:$T$494,'Maximum Demand Forecast'!Y$68:Y$494,"NA")</f>
        <v>47.97094032360112</v>
      </c>
      <c r="W165" s="136">
        <f>_xlfn.XLOOKUP($D165,'Maximum Demand Forecast'!$T$68:$T$494,'Maximum Demand Forecast'!Z$68:Z$494,"NA")</f>
        <v>47.940484043801078</v>
      </c>
      <c r="X165" s="136">
        <f>_xlfn.XLOOKUP($D165,'Maximum Demand Forecast'!$T$68:$T$494,'Maximum Demand Forecast'!AA$68:AA$494,"NA")</f>
        <v>48.011194004625217</v>
      </c>
      <c r="Y165" s="136">
        <f>_xlfn.XLOOKUP($D165,'Maximum Demand Forecast'!$T$68:$T$494,'Maximum Demand Forecast'!AB$68:AB$494,"NA")</f>
        <v>48.225782556306079</v>
      </c>
      <c r="Z165" s="136">
        <f>_xlfn.XLOOKUP($D165,'Maximum Demand Forecast'!$T$68:$T$494,'Maximum Demand Forecast'!AC$68:AC$494,"NA")</f>
        <v>48.864553891987043</v>
      </c>
      <c r="AA165" s="136">
        <f>_xlfn.XLOOKUP($D165,'Maximum Demand Forecast'!$T$68:$T$494,'Maximum Demand Forecast'!AD$68:AD$494,"NA")</f>
        <v>50.882120381968356</v>
      </c>
      <c r="AB165" s="136">
        <f>_xlfn.XLOOKUP($D165,'Maximum Demand Forecast'!$T$68:$T$494,'Maximum Demand Forecast'!AE$68:AE$494,"NA")</f>
        <v>52.529692626027611</v>
      </c>
      <c r="AC165" s="136">
        <f>_xlfn.XLOOKUP($D165,'Maximum Demand Forecast'!$T$68:$T$494,'Maximum Demand Forecast'!AF$68:AF$494,"NA")</f>
        <v>53.625441271912621</v>
      </c>
      <c r="AD165" s="137"/>
      <c r="AE165" s="138">
        <v>225.88655711999999</v>
      </c>
      <c r="AF165" s="138">
        <v>247.16317212000001</v>
      </c>
      <c r="AG165" s="138">
        <v>265.05741931360001</v>
      </c>
      <c r="AH165" s="138">
        <v>311.60400221501101</v>
      </c>
      <c r="AI165" s="138">
        <v>378.09297864912003</v>
      </c>
      <c r="AJ165" s="138">
        <v>539.64656236653002</v>
      </c>
      <c r="AK165" s="138">
        <v>704.79998750254697</v>
      </c>
      <c r="AL165" s="138">
        <v>856.99384269106304</v>
      </c>
      <c r="AM165" s="138">
        <v>992.12618344678799</v>
      </c>
      <c r="AN165" s="138">
        <v>1110.2098264824799</v>
      </c>
      <c r="AO165" s="138">
        <v>1223.35481427575</v>
      </c>
      <c r="AP165" s="138">
        <v>1328.84015798015</v>
      </c>
      <c r="AQ165" s="137"/>
      <c r="AR165" s="137"/>
      <c r="AS165" s="137"/>
      <c r="AT165" s="137"/>
      <c r="AU165" s="3"/>
      <c r="AV165" s="3"/>
      <c r="AW165" s="3"/>
      <c r="AX165" s="3"/>
    </row>
    <row r="166" spans="2:50" x14ac:dyDescent="0.25">
      <c r="B166" s="7" t="s">
        <v>236</v>
      </c>
      <c r="C166" s="7"/>
      <c r="D166" s="48">
        <v>84122</v>
      </c>
      <c r="E166" s="136">
        <f>_xlfn.XLOOKUP($D166,'Maximum Demand Forecast'!$D$68:$D$494,'Maximum Demand Forecast'!E$68:E$494,"NA")</f>
        <v>27.951464562480702</v>
      </c>
      <c r="F166" s="136">
        <f>_xlfn.XLOOKUP($D166,'Maximum Demand Forecast'!$D$68:$D$494,'Maximum Demand Forecast'!F$68:F$494,"NA")</f>
        <v>5.4045278720000001</v>
      </c>
      <c r="G166" s="136">
        <f>_xlfn.XLOOKUP($D166,'Maximum Demand Forecast'!$D$68:$D$494,'Maximum Demand Forecast'!G$68:G$494,"NA")</f>
        <v>5.5575206412600666</v>
      </c>
      <c r="H166" s="136">
        <f>_xlfn.XLOOKUP($D166,'Maximum Demand Forecast'!$D$68:$D$494,'Maximum Demand Forecast'!H$68:H$494,"NA")</f>
        <v>5.540439008030396</v>
      </c>
      <c r="I166" s="136">
        <f>_xlfn.XLOOKUP($D166,'Maximum Demand Forecast'!$D$68:$D$494,'Maximum Demand Forecast'!I$68:I$494,"NA")</f>
        <v>5.4471160831907</v>
      </c>
      <c r="J166" s="136">
        <f>_xlfn.XLOOKUP($D166,'Maximum Demand Forecast'!$D$68:$D$494,'Maximum Demand Forecast'!J$68:J$494,"NA")</f>
        <v>5.3809051322909554</v>
      </c>
      <c r="K166" s="136">
        <f>_xlfn.XLOOKUP($D166,'Maximum Demand Forecast'!$D$68:$D$494,'Maximum Demand Forecast'!K$68:K$494,"NA")</f>
        <v>5.3845021191182143</v>
      </c>
      <c r="L166" s="136">
        <f>_xlfn.XLOOKUP($D166,'Maximum Demand Forecast'!$D$68:$D$494,'Maximum Demand Forecast'!L$68:L$494,"NA")</f>
        <v>5.3740851643239935</v>
      </c>
      <c r="M166" s="136">
        <f>_xlfn.XLOOKUP($D166,'Maximum Demand Forecast'!$D$68:$D$494,'Maximum Demand Forecast'!M$68:M$494,"NA")</f>
        <v>5.4964752626473832</v>
      </c>
      <c r="N166" s="136">
        <f>_xlfn.XLOOKUP($D166,'Maximum Demand Forecast'!$D$68:$D$494,'Maximum Demand Forecast'!N$68:N$494,"NA")</f>
        <v>5.8276380792000522</v>
      </c>
      <c r="O166" s="136">
        <f>_xlfn.XLOOKUP($D166,'Maximum Demand Forecast'!$D$68:$D$494,'Maximum Demand Forecast'!O$68:O$494,"NA")</f>
        <v>6.1212867700252174</v>
      </c>
      <c r="P166" s="136">
        <f>_xlfn.XLOOKUP($D166,'Maximum Demand Forecast'!$D$68:$D$494,'Maximum Demand Forecast'!P$68:P$494,"NA")</f>
        <v>6.2795427105443347</v>
      </c>
      <c r="Q166" s="137"/>
      <c r="R166" s="136">
        <f>_xlfn.XLOOKUP($D166,'Maximum Demand Forecast'!$T$68:$T$494,'Maximum Demand Forecast'!U$68:U$494,"NA")</f>
        <v>28.273354294750298</v>
      </c>
      <c r="S166" s="136">
        <f>_xlfn.XLOOKUP($D166,'Maximum Demand Forecast'!$T$68:$T$494,'Maximum Demand Forecast'!V$68:V$494,"NA")</f>
        <v>8.6788891069999998</v>
      </c>
      <c r="T166" s="136">
        <f>_xlfn.XLOOKUP($D166,'Maximum Demand Forecast'!$T$68:$T$494,'Maximum Demand Forecast'!W$68:W$494,"NA")</f>
        <v>8.3795123218918945</v>
      </c>
      <c r="U166" s="136">
        <f>_xlfn.XLOOKUP($D166,'Maximum Demand Forecast'!$T$68:$T$494,'Maximum Demand Forecast'!X$68:X$494,"NA")</f>
        <v>8.4466892422705993</v>
      </c>
      <c r="V166" s="136">
        <f>_xlfn.XLOOKUP($D166,'Maximum Demand Forecast'!$T$68:$T$494,'Maximum Demand Forecast'!Y$68:Y$494,"NA")</f>
        <v>8.309020159236626</v>
      </c>
      <c r="W166" s="136">
        <f>_xlfn.XLOOKUP($D166,'Maximum Demand Forecast'!$T$68:$T$494,'Maximum Demand Forecast'!Z$68:Z$494,"NA")</f>
        <v>8.3037448437825869</v>
      </c>
      <c r="X166" s="136">
        <f>_xlfn.XLOOKUP($D166,'Maximum Demand Forecast'!$T$68:$T$494,'Maximum Demand Forecast'!AA$68:AA$494,"NA")</f>
        <v>8.3159924771619469</v>
      </c>
      <c r="Y166" s="136">
        <f>_xlfn.XLOOKUP($D166,'Maximum Demand Forecast'!$T$68:$T$494,'Maximum Demand Forecast'!AB$68:AB$494,"NA")</f>
        <v>8.3531612420398034</v>
      </c>
      <c r="Z166" s="136">
        <f>_xlfn.XLOOKUP($D166,'Maximum Demand Forecast'!$T$68:$T$494,'Maximum Demand Forecast'!AC$68:AC$494,"NA")</f>
        <v>8.4638024733667709</v>
      </c>
      <c r="AA166" s="136">
        <f>_xlfn.XLOOKUP($D166,'Maximum Demand Forecast'!$T$68:$T$494,'Maximum Demand Forecast'!AD$68:AD$494,"NA")</f>
        <v>8.8132640541648293</v>
      </c>
      <c r="AB166" s="136">
        <f>_xlfn.XLOOKUP($D166,'Maximum Demand Forecast'!$T$68:$T$494,'Maximum Demand Forecast'!AE$68:AE$494,"NA")</f>
        <v>9.0986391353564713</v>
      </c>
      <c r="AC166" s="136">
        <f>_xlfn.XLOOKUP($D166,'Maximum Demand Forecast'!$T$68:$T$494,'Maximum Demand Forecast'!AF$68:AF$494,"NA")</f>
        <v>9.2884331549586978</v>
      </c>
      <c r="AD166" s="137"/>
      <c r="AE166" s="138">
        <v>3</v>
      </c>
      <c r="AF166" s="138">
        <v>3</v>
      </c>
      <c r="AG166" s="138">
        <v>3</v>
      </c>
      <c r="AH166" s="138">
        <v>7.4495027233865097</v>
      </c>
      <c r="AI166" s="138">
        <v>14.5687070808049</v>
      </c>
      <c r="AJ166" s="138">
        <v>31.9217677020123</v>
      </c>
      <c r="AK166" s="138">
        <v>49.719778595558303</v>
      </c>
      <c r="AL166" s="138">
        <v>66.182938672088397</v>
      </c>
      <c r="AM166" s="138">
        <v>80.866297659263907</v>
      </c>
      <c r="AN166" s="138">
        <v>93.769855557084796</v>
      </c>
      <c r="AO166" s="138">
        <v>106.228463182567</v>
      </c>
      <c r="AP166" s="138">
        <v>118.24212053571</v>
      </c>
      <c r="AQ166" s="137"/>
      <c r="AR166" s="137"/>
      <c r="AS166" s="137"/>
      <c r="AT166" s="137"/>
      <c r="AU166" s="3"/>
      <c r="AV166" s="3"/>
      <c r="AW166" s="3"/>
      <c r="AX166" s="3"/>
    </row>
    <row r="167" spans="2:50" x14ac:dyDescent="0.25">
      <c r="B167" s="7" t="s">
        <v>236</v>
      </c>
      <c r="C167" s="7"/>
      <c r="D167" s="48" t="s">
        <v>32</v>
      </c>
      <c r="E167" s="136">
        <f>_xlfn.XLOOKUP($D167,'Maximum Demand Forecast'!$D$68:$D$494,'Maximum Demand Forecast'!E$68:E$494,"NA")</f>
        <v>0</v>
      </c>
      <c r="F167" s="136">
        <f>_xlfn.XLOOKUP($D167,'Maximum Demand Forecast'!$D$68:$D$494,'Maximum Demand Forecast'!F$68:F$494,"NA")</f>
        <v>0</v>
      </c>
      <c r="G167" s="136">
        <f>_xlfn.XLOOKUP($D167,'Maximum Demand Forecast'!$D$68:$D$494,'Maximum Demand Forecast'!G$68:G$494,"NA")</f>
        <v>0</v>
      </c>
      <c r="H167" s="136">
        <f>_xlfn.XLOOKUP($D167,'Maximum Demand Forecast'!$D$68:$D$494,'Maximum Demand Forecast'!H$68:H$494,"NA")</f>
        <v>0</v>
      </c>
      <c r="I167" s="136">
        <f>_xlfn.XLOOKUP($D167,'Maximum Demand Forecast'!$D$68:$D$494,'Maximum Demand Forecast'!I$68:I$494,"NA")</f>
        <v>0</v>
      </c>
      <c r="J167" s="136">
        <f>_xlfn.XLOOKUP($D167,'Maximum Demand Forecast'!$D$68:$D$494,'Maximum Demand Forecast'!J$68:J$494,"NA")</f>
        <v>0</v>
      </c>
      <c r="K167" s="136">
        <f>_xlfn.XLOOKUP($D167,'Maximum Demand Forecast'!$D$68:$D$494,'Maximum Demand Forecast'!K$68:K$494,"NA")</f>
        <v>0</v>
      </c>
      <c r="L167" s="136">
        <f>_xlfn.XLOOKUP($D167,'Maximum Demand Forecast'!$D$68:$D$494,'Maximum Demand Forecast'!L$68:L$494,"NA")</f>
        <v>0</v>
      </c>
      <c r="M167" s="136">
        <f>_xlfn.XLOOKUP($D167,'Maximum Demand Forecast'!$D$68:$D$494,'Maximum Demand Forecast'!M$68:M$494,"NA")</f>
        <v>0</v>
      </c>
      <c r="N167" s="136">
        <f>_xlfn.XLOOKUP($D167,'Maximum Demand Forecast'!$D$68:$D$494,'Maximum Demand Forecast'!N$68:N$494,"NA")</f>
        <v>0</v>
      </c>
      <c r="O167" s="136">
        <f>_xlfn.XLOOKUP($D167,'Maximum Demand Forecast'!$D$68:$D$494,'Maximum Demand Forecast'!O$68:O$494,"NA")</f>
        <v>0</v>
      </c>
      <c r="P167" s="136">
        <f>_xlfn.XLOOKUP($D167,'Maximum Demand Forecast'!$D$68:$D$494,'Maximum Demand Forecast'!P$68:P$494,"NA")</f>
        <v>0</v>
      </c>
      <c r="Q167" s="139"/>
      <c r="R167" s="136">
        <f>_xlfn.XLOOKUP($D167,'Maximum Demand Forecast'!$T$68:$T$494,'Maximum Demand Forecast'!U$68:U$494,"NA")</f>
        <v>0</v>
      </c>
      <c r="S167" s="136">
        <f>_xlfn.XLOOKUP($D167,'Maximum Demand Forecast'!$T$68:$T$494,'Maximum Demand Forecast'!V$68:V$494,"NA")</f>
        <v>0</v>
      </c>
      <c r="T167" s="136">
        <f>_xlfn.XLOOKUP($D167,'Maximum Demand Forecast'!$T$68:$T$494,'Maximum Demand Forecast'!W$68:W$494,"NA")</f>
        <v>0</v>
      </c>
      <c r="U167" s="136">
        <f>_xlfn.XLOOKUP($D167,'Maximum Demand Forecast'!$T$68:$T$494,'Maximum Demand Forecast'!X$68:X$494,"NA")</f>
        <v>0</v>
      </c>
      <c r="V167" s="136">
        <f>_xlfn.XLOOKUP($D167,'Maximum Demand Forecast'!$T$68:$T$494,'Maximum Demand Forecast'!Y$68:Y$494,"NA")</f>
        <v>33.415964906004675</v>
      </c>
      <c r="W167" s="136">
        <f>_xlfn.XLOOKUP($D167,'Maximum Demand Forecast'!$T$68:$T$494,'Maximum Demand Forecast'!Z$68:Z$494,"NA")</f>
        <v>33.394749437429319</v>
      </c>
      <c r="X167" s="136">
        <f>_xlfn.XLOOKUP($D167,'Maximum Demand Forecast'!$T$68:$T$494,'Maximum Demand Forecast'!AA$68:AA$494,"NA")</f>
        <v>33.444005123339693</v>
      </c>
      <c r="Y167" s="136">
        <f>_xlfn.XLOOKUP($D167,'Maximum Demand Forecast'!$T$68:$T$494,'Maximum Demand Forecast'!AB$68:AB$494,"NA")</f>
        <v>33.59348485969312</v>
      </c>
      <c r="Z167" s="136">
        <f>_xlfn.XLOOKUP($D167,'Maximum Demand Forecast'!$T$68:$T$494,'Maximum Demand Forecast'!AC$68:AC$494,"NA")</f>
        <v>34.038445087532871</v>
      </c>
      <c r="AA167" s="136">
        <f>_xlfn.XLOOKUP($D167,'Maximum Demand Forecast'!$T$68:$T$494,'Maximum Demand Forecast'!AD$68:AD$494,"NA")</f>
        <v>35.443857000869436</v>
      </c>
      <c r="AB167" s="136">
        <f>_xlfn.XLOOKUP($D167,'Maximum Demand Forecast'!$T$68:$T$494,'Maximum Demand Forecast'!AE$68:AE$494,"NA")</f>
        <v>36.591535489475284</v>
      </c>
      <c r="AC167" s="136">
        <f>_xlfn.XLOOKUP($D167,'Maximum Demand Forecast'!$T$68:$T$494,'Maximum Demand Forecast'!AF$68:AF$494,"NA")</f>
        <v>37.354820470959815</v>
      </c>
      <c r="AD167" s="137"/>
      <c r="AE167" s="138">
        <v>0</v>
      </c>
      <c r="AF167" s="138">
        <v>0</v>
      </c>
      <c r="AG167" s="138">
        <v>0</v>
      </c>
      <c r="AH167" s="138">
        <v>0</v>
      </c>
      <c r="AI167" s="138">
        <v>0</v>
      </c>
      <c r="AJ167" s="138">
        <v>0</v>
      </c>
      <c r="AK167" s="138">
        <v>0</v>
      </c>
      <c r="AL167" s="138">
        <v>0</v>
      </c>
      <c r="AM167" s="138">
        <v>0</v>
      </c>
      <c r="AN167" s="138">
        <v>0</v>
      </c>
      <c r="AO167" s="138">
        <v>0</v>
      </c>
      <c r="AP167" s="138">
        <v>0</v>
      </c>
      <c r="AQ167" s="137"/>
      <c r="AR167" s="137"/>
      <c r="AS167" s="137"/>
      <c r="AT167" s="137"/>
      <c r="AU167" s="3"/>
      <c r="AV167" s="3"/>
      <c r="AW167" s="3"/>
      <c r="AX167" s="3"/>
    </row>
    <row r="168" spans="2:50" x14ac:dyDescent="0.25">
      <c r="B168" s="7" t="s">
        <v>236</v>
      </c>
      <c r="C168" s="7"/>
      <c r="D168" s="48" t="s">
        <v>33</v>
      </c>
      <c r="E168" s="136">
        <f>_xlfn.XLOOKUP($D168,'Maximum Demand Forecast'!$D$68:$D$494,'Maximum Demand Forecast'!E$68:E$494,"NA")</f>
        <v>0</v>
      </c>
      <c r="F168" s="136">
        <f>_xlfn.XLOOKUP($D168,'Maximum Demand Forecast'!$D$68:$D$494,'Maximum Demand Forecast'!F$68:F$494,"NA")</f>
        <v>0</v>
      </c>
      <c r="G168" s="136">
        <f>_xlfn.XLOOKUP($D168,'Maximum Demand Forecast'!$D$68:$D$494,'Maximum Demand Forecast'!G$68:G$494,"NA")</f>
        <v>0</v>
      </c>
      <c r="H168" s="136">
        <f>_xlfn.XLOOKUP($D168,'Maximum Demand Forecast'!$D$68:$D$494,'Maximum Demand Forecast'!H$68:H$494,"NA")</f>
        <v>0</v>
      </c>
      <c r="I168" s="136">
        <f>_xlfn.XLOOKUP($D168,'Maximum Demand Forecast'!$D$68:$D$494,'Maximum Demand Forecast'!I$68:I$494,"NA")</f>
        <v>0</v>
      </c>
      <c r="J168" s="136">
        <f>_xlfn.XLOOKUP($D168,'Maximum Demand Forecast'!$D$68:$D$494,'Maximum Demand Forecast'!J$68:J$494,"NA")</f>
        <v>0</v>
      </c>
      <c r="K168" s="136">
        <f>_xlfn.XLOOKUP($D168,'Maximum Demand Forecast'!$D$68:$D$494,'Maximum Demand Forecast'!K$68:K$494,"NA")</f>
        <v>0</v>
      </c>
      <c r="L168" s="136">
        <f>_xlfn.XLOOKUP($D168,'Maximum Demand Forecast'!$D$68:$D$494,'Maximum Demand Forecast'!L$68:L$494,"NA")</f>
        <v>0</v>
      </c>
      <c r="M168" s="136">
        <f>_xlfn.XLOOKUP($D168,'Maximum Demand Forecast'!$D$68:$D$494,'Maximum Demand Forecast'!M$68:M$494,"NA")</f>
        <v>0</v>
      </c>
      <c r="N168" s="136">
        <f>_xlfn.XLOOKUP($D168,'Maximum Demand Forecast'!$D$68:$D$494,'Maximum Demand Forecast'!N$68:N$494,"NA")</f>
        <v>0</v>
      </c>
      <c r="O168" s="136">
        <f>_xlfn.XLOOKUP($D168,'Maximum Demand Forecast'!$D$68:$D$494,'Maximum Demand Forecast'!O$68:O$494,"NA")</f>
        <v>0</v>
      </c>
      <c r="P168" s="136">
        <f>_xlfn.XLOOKUP($D168,'Maximum Demand Forecast'!$D$68:$D$494,'Maximum Demand Forecast'!P$68:P$494,"NA")</f>
        <v>0</v>
      </c>
      <c r="Q168" s="139"/>
      <c r="R168" s="136">
        <f>_xlfn.XLOOKUP($D168,'Maximum Demand Forecast'!$T$68:$T$494,'Maximum Demand Forecast'!U$68:U$494,"NA")</f>
        <v>0</v>
      </c>
      <c r="S168" s="136">
        <f>_xlfn.XLOOKUP($D168,'Maximum Demand Forecast'!$T$68:$T$494,'Maximum Demand Forecast'!V$68:V$494,"NA")</f>
        <v>0</v>
      </c>
      <c r="T168" s="136">
        <f>_xlfn.XLOOKUP($D168,'Maximum Demand Forecast'!$T$68:$T$494,'Maximum Demand Forecast'!W$68:W$494,"NA")</f>
        <v>0</v>
      </c>
      <c r="U168" s="136">
        <f>_xlfn.XLOOKUP($D168,'Maximum Demand Forecast'!$T$68:$T$494,'Maximum Demand Forecast'!X$68:X$494,"NA")</f>
        <v>0</v>
      </c>
      <c r="V168" s="136">
        <f>_xlfn.XLOOKUP($D168,'Maximum Demand Forecast'!$T$68:$T$494,'Maximum Demand Forecast'!Y$68:Y$494,"NA")</f>
        <v>33.415964906004675</v>
      </c>
      <c r="W168" s="136">
        <f>_xlfn.XLOOKUP($D168,'Maximum Demand Forecast'!$T$68:$T$494,'Maximum Demand Forecast'!Z$68:Z$494,"NA")</f>
        <v>33.394749437429319</v>
      </c>
      <c r="X168" s="136">
        <f>_xlfn.XLOOKUP($D168,'Maximum Demand Forecast'!$T$68:$T$494,'Maximum Demand Forecast'!AA$68:AA$494,"NA")</f>
        <v>33.444005123339693</v>
      </c>
      <c r="Y168" s="136">
        <f>_xlfn.XLOOKUP($D168,'Maximum Demand Forecast'!$T$68:$T$494,'Maximum Demand Forecast'!AB$68:AB$494,"NA")</f>
        <v>33.59348485969312</v>
      </c>
      <c r="Z168" s="136">
        <f>_xlfn.XLOOKUP($D168,'Maximum Demand Forecast'!$T$68:$T$494,'Maximum Demand Forecast'!AC$68:AC$494,"NA")</f>
        <v>34.038445087532871</v>
      </c>
      <c r="AA168" s="136">
        <f>_xlfn.XLOOKUP($D168,'Maximum Demand Forecast'!$T$68:$T$494,'Maximum Demand Forecast'!AD$68:AD$494,"NA")</f>
        <v>35.443857000869436</v>
      </c>
      <c r="AB168" s="136">
        <f>_xlfn.XLOOKUP($D168,'Maximum Demand Forecast'!$T$68:$T$494,'Maximum Demand Forecast'!AE$68:AE$494,"NA")</f>
        <v>36.591535489475284</v>
      </c>
      <c r="AC168" s="136">
        <f>_xlfn.XLOOKUP($D168,'Maximum Demand Forecast'!$T$68:$T$494,'Maximum Demand Forecast'!AF$68:AF$494,"NA")</f>
        <v>37.354820470959815</v>
      </c>
      <c r="AD168" s="137"/>
      <c r="AE168" s="138">
        <v>0</v>
      </c>
      <c r="AF168" s="138">
        <v>0</v>
      </c>
      <c r="AG168" s="138">
        <v>0</v>
      </c>
      <c r="AH168" s="138">
        <v>0</v>
      </c>
      <c r="AI168" s="138">
        <v>0</v>
      </c>
      <c r="AJ168" s="138">
        <v>0</v>
      </c>
      <c r="AK168" s="138">
        <v>0</v>
      </c>
      <c r="AL168" s="138">
        <v>0</v>
      </c>
      <c r="AM168" s="138">
        <v>0</v>
      </c>
      <c r="AN168" s="138">
        <v>0</v>
      </c>
      <c r="AO168" s="138">
        <v>0</v>
      </c>
      <c r="AP168" s="138">
        <v>0</v>
      </c>
      <c r="AQ168" s="137"/>
      <c r="AR168" s="137"/>
      <c r="AS168" s="137"/>
      <c r="AT168" s="137"/>
      <c r="AU168" s="3"/>
      <c r="AV168" s="3"/>
      <c r="AW168" s="3"/>
      <c r="AX168" s="3"/>
    </row>
    <row r="169" spans="2:50" x14ac:dyDescent="0.25">
      <c r="B169" s="7" t="s">
        <v>49</v>
      </c>
      <c r="C169" s="7"/>
      <c r="D169" s="48">
        <v>39010</v>
      </c>
      <c r="E169" s="136">
        <f>_xlfn.XLOOKUP($D169,'Maximum Demand Forecast'!$D$68:$D$494,'Maximum Demand Forecast'!E$68:E$494,"NA")</f>
        <v>46.700000760000002</v>
      </c>
      <c r="F169" s="136">
        <f>_xlfn.XLOOKUP($D169,'Maximum Demand Forecast'!$D$68:$D$494,'Maximum Demand Forecast'!F$68:F$494,"NA")</f>
        <v>47.701056319999999</v>
      </c>
      <c r="G169" s="136">
        <f>_xlfn.XLOOKUP($D169,'Maximum Demand Forecast'!$D$68:$D$494,'Maximum Demand Forecast'!G$68:G$494,"NA")</f>
        <v>49.051390128219687</v>
      </c>
      <c r="H169" s="136">
        <f>_xlfn.XLOOKUP($D169,'Maximum Demand Forecast'!$D$68:$D$494,'Maximum Demand Forecast'!H$68:H$494,"NA")</f>
        <v>48.900625442011382</v>
      </c>
      <c r="I169" s="136">
        <f>_xlfn.XLOOKUP($D169,'Maximum Demand Forecast'!$D$68:$D$494,'Maximum Demand Forecast'!I$68:I$494,"NA")</f>
        <v>48.076945335412525</v>
      </c>
      <c r="J169" s="136">
        <f>_xlfn.XLOOKUP($D169,'Maximum Demand Forecast'!$D$68:$D$494,'Maximum Demand Forecast'!J$68:J$494,"NA")</f>
        <v>47.492558988876631</v>
      </c>
      <c r="K169" s="136">
        <f>_xlfn.XLOOKUP($D169,'Maximum Demand Forecast'!$D$68:$D$494,'Maximum Demand Forecast'!K$68:K$494,"NA")</f>
        <v>47.524306456054724</v>
      </c>
      <c r="L169" s="136">
        <f>_xlfn.XLOOKUP($D169,'Maximum Demand Forecast'!$D$68:$D$494,'Maximum Demand Forecast'!L$68:L$494,"NA")</f>
        <v>47.432365076698282</v>
      </c>
      <c r="M169" s="136">
        <f>_xlfn.XLOOKUP($D169,'Maximum Demand Forecast'!$D$68:$D$494,'Maximum Demand Forecast'!M$68:M$494,"NA")</f>
        <v>48.512595785356623</v>
      </c>
      <c r="N169" s="136">
        <f>_xlfn.XLOOKUP($D169,'Maximum Demand Forecast'!$D$68:$D$494,'Maximum Demand Forecast'!N$68:N$494,"NA")</f>
        <v>51.435481287586981</v>
      </c>
      <c r="O169" s="136">
        <f>_xlfn.XLOOKUP($D169,'Maximum Demand Forecast'!$D$68:$D$494,'Maximum Demand Forecast'!O$68:O$494,"NA")</f>
        <v>54.027262303633798</v>
      </c>
      <c r="P169" s="136">
        <f>_xlfn.XLOOKUP($D169,'Maximum Demand Forecast'!$D$68:$D$494,'Maximum Demand Forecast'!P$68:P$494,"NA")</f>
        <v>55.424049536573612</v>
      </c>
      <c r="Q169" s="137"/>
      <c r="R169" s="136">
        <f>_xlfn.XLOOKUP($D169,'Maximum Demand Forecast'!$T$68:$T$494,'Maximum Demand Forecast'!U$68:U$494,"NA")</f>
        <v>82.430006880041205</v>
      </c>
      <c r="S169" s="136">
        <f>_xlfn.XLOOKUP($D169,'Maximum Demand Forecast'!$T$68:$T$494,'Maximum Demand Forecast'!V$68:V$494,"NA")</f>
        <v>77.266841560316806</v>
      </c>
      <c r="T169" s="136">
        <f>_xlfn.XLOOKUP($D169,'Maximum Demand Forecast'!$T$68:$T$494,'Maximum Demand Forecast'!W$68:W$494,"NA")</f>
        <v>74.601535167229258</v>
      </c>
      <c r="U169" s="136">
        <f>_xlfn.XLOOKUP($D169,'Maximum Demand Forecast'!$T$68:$T$494,'Maximum Demand Forecast'!X$68:X$494,"NA")</f>
        <v>75.199601163858361</v>
      </c>
      <c r="V169" s="136">
        <f>_xlfn.XLOOKUP($D169,'Maximum Demand Forecast'!$T$68:$T$494,'Maximum Demand Forecast'!Y$68:Y$494,"NA")</f>
        <v>73.973954068314683</v>
      </c>
      <c r="W169" s="136">
        <f>_xlfn.XLOOKUP($D169,'Maximum Demand Forecast'!$T$68:$T$494,'Maximum Demand Forecast'!Z$68:Z$494,"NA")</f>
        <v>73.926988729969807</v>
      </c>
      <c r="X169" s="136">
        <f>_xlfn.XLOOKUP($D169,'Maximum Demand Forecast'!$T$68:$T$494,'Maximum Demand Forecast'!AA$68:AA$494,"NA")</f>
        <v>74.036027563874086</v>
      </c>
      <c r="Y169" s="136">
        <f>_xlfn.XLOOKUP($D169,'Maximum Demand Forecast'!$T$68:$T$494,'Maximum Demand Forecast'!AB$68:AB$494,"NA")</f>
        <v>74.366935475175055</v>
      </c>
      <c r="Z169" s="136">
        <f>_xlfn.XLOOKUP($D169,'Maximum Demand Forecast'!$T$68:$T$494,'Maximum Demand Forecast'!AC$68:AC$494,"NA")</f>
        <v>75.351957680849267</v>
      </c>
      <c r="AA169" s="136">
        <f>_xlfn.XLOOKUP($D169,'Maximum Demand Forecast'!$T$68:$T$494,'Maximum Demand Forecast'!AD$68:AD$494,"NA")</f>
        <v>78.463161460738917</v>
      </c>
      <c r="AB169" s="136">
        <f>_xlfn.XLOOKUP($D169,'Maximum Demand Forecast'!$T$68:$T$494,'Maximum Demand Forecast'!AE$68:AE$494,"NA")</f>
        <v>81.003812794319458</v>
      </c>
      <c r="AC169" s="136">
        <f>_xlfn.XLOOKUP($D169,'Maximum Demand Forecast'!$T$68:$T$494,'Maximum Demand Forecast'!AF$68:AF$494,"NA")</f>
        <v>82.693520343396557</v>
      </c>
      <c r="AD169" s="137"/>
      <c r="AE169" s="138">
        <v>257.90047422304002</v>
      </c>
      <c r="AF169" s="138">
        <v>285.69985822304</v>
      </c>
      <c r="AG169" s="138">
        <v>324.48262162689201</v>
      </c>
      <c r="AH169" s="138">
        <v>382.05156412879199</v>
      </c>
      <c r="AI169" s="138">
        <v>432.612874625237</v>
      </c>
      <c r="AJ169" s="138">
        <v>555.28914842678796</v>
      </c>
      <c r="AK169" s="138">
        <v>680.23682615661903</v>
      </c>
      <c r="AL169" s="138">
        <v>794.78924495104297</v>
      </c>
      <c r="AM169" s="138">
        <v>895.97538268363701</v>
      </c>
      <c r="AN169" s="138">
        <v>984.11299758430505</v>
      </c>
      <c r="AO169" s="138">
        <v>1068.6181270424499</v>
      </c>
      <c r="AP169" s="138">
        <v>1149.7549282907601</v>
      </c>
      <c r="AQ169" s="137"/>
      <c r="AR169" s="137"/>
      <c r="AS169" s="137"/>
      <c r="AT169" s="137"/>
      <c r="AU169" s="3"/>
      <c r="AV169" s="3"/>
      <c r="AW169" s="3"/>
      <c r="AX169" s="3"/>
    </row>
    <row r="170" spans="2:50" x14ac:dyDescent="0.25">
      <c r="B170" s="7" t="s">
        <v>49</v>
      </c>
      <c r="C170" s="7"/>
      <c r="D170" s="48">
        <v>39011</v>
      </c>
      <c r="E170" s="136">
        <f>_xlfn.XLOOKUP($D170,'Maximum Demand Forecast'!$D$68:$D$494,'Maximum Demand Forecast'!E$68:E$494,"NA")</f>
        <v>47.100002289999999</v>
      </c>
      <c r="F170" s="136">
        <f>_xlfn.XLOOKUP($D170,'Maximum Demand Forecast'!$D$68:$D$494,'Maximum Demand Forecast'!F$68:F$494,"NA")</f>
        <v>0</v>
      </c>
      <c r="G170" s="136">
        <f>_xlfn.XLOOKUP($D170,'Maximum Demand Forecast'!$D$68:$D$494,'Maximum Demand Forecast'!G$68:G$494,"NA")</f>
        <v>0</v>
      </c>
      <c r="H170" s="136">
        <f>_xlfn.XLOOKUP($D170,'Maximum Demand Forecast'!$D$68:$D$494,'Maximum Demand Forecast'!H$68:H$494,"NA")</f>
        <v>0</v>
      </c>
      <c r="I170" s="136">
        <f>_xlfn.XLOOKUP($D170,'Maximum Demand Forecast'!$D$68:$D$494,'Maximum Demand Forecast'!I$68:I$494,"NA")</f>
        <v>0</v>
      </c>
      <c r="J170" s="136">
        <f>_xlfn.XLOOKUP($D170,'Maximum Demand Forecast'!$D$68:$D$494,'Maximum Demand Forecast'!J$68:J$494,"NA")</f>
        <v>0</v>
      </c>
      <c r="K170" s="136">
        <f>_xlfn.XLOOKUP($D170,'Maximum Demand Forecast'!$D$68:$D$494,'Maximum Demand Forecast'!K$68:K$494,"NA")</f>
        <v>0</v>
      </c>
      <c r="L170" s="136">
        <f>_xlfn.XLOOKUP($D170,'Maximum Demand Forecast'!$D$68:$D$494,'Maximum Demand Forecast'!L$68:L$494,"NA")</f>
        <v>0</v>
      </c>
      <c r="M170" s="136">
        <f>_xlfn.XLOOKUP($D170,'Maximum Demand Forecast'!$D$68:$D$494,'Maximum Demand Forecast'!M$68:M$494,"NA")</f>
        <v>0</v>
      </c>
      <c r="N170" s="136">
        <f>_xlfn.XLOOKUP($D170,'Maximum Demand Forecast'!$D$68:$D$494,'Maximum Demand Forecast'!N$68:N$494,"NA")</f>
        <v>0</v>
      </c>
      <c r="O170" s="136">
        <f>_xlfn.XLOOKUP($D170,'Maximum Demand Forecast'!$D$68:$D$494,'Maximum Demand Forecast'!O$68:O$494,"NA")</f>
        <v>0</v>
      </c>
      <c r="P170" s="136">
        <f>_xlfn.XLOOKUP($D170,'Maximum Demand Forecast'!$D$68:$D$494,'Maximum Demand Forecast'!P$68:P$494,"NA")</f>
        <v>0</v>
      </c>
      <c r="Q170" s="137"/>
      <c r="R170" s="136">
        <f>_xlfn.XLOOKUP($D170,'Maximum Demand Forecast'!$T$68:$T$494,'Maximum Demand Forecast'!U$68:U$494,"NA")</f>
        <v>67.422313059814897</v>
      </c>
      <c r="S170" s="136">
        <f>_xlfn.XLOOKUP($D170,'Maximum Demand Forecast'!$T$68:$T$494,'Maximum Demand Forecast'!V$68:V$494,"NA")</f>
        <v>0</v>
      </c>
      <c r="T170" s="136">
        <f>_xlfn.XLOOKUP($D170,'Maximum Demand Forecast'!$T$68:$T$494,'Maximum Demand Forecast'!W$68:W$494,"NA")</f>
        <v>28.39179476430558</v>
      </c>
      <c r="U170" s="136">
        <f>_xlfn.XLOOKUP($D170,'Maximum Demand Forecast'!$T$68:$T$494,'Maximum Demand Forecast'!X$68:X$494,"NA")</f>
        <v>28.619406260419431</v>
      </c>
      <c r="V170" s="136">
        <f>_xlfn.XLOOKUP($D170,'Maximum Demand Forecast'!$T$68:$T$494,'Maximum Demand Forecast'!Y$68:Y$494,"NA")</f>
        <v>28.152950433308931</v>
      </c>
      <c r="W170" s="136">
        <f>_xlfn.XLOOKUP($D170,'Maximum Demand Forecast'!$T$68:$T$494,'Maximum Demand Forecast'!Z$68:Z$494,"NA")</f>
        <v>28.135076401034194</v>
      </c>
      <c r="X170" s="136">
        <f>_xlfn.XLOOKUP($D170,'Maximum Demand Forecast'!$T$68:$T$494,'Maximum Demand Forecast'!AA$68:AA$494,"NA")</f>
        <v>28.176574316413681</v>
      </c>
      <c r="Y170" s="136">
        <f>_xlfn.XLOOKUP($D170,'Maximum Demand Forecast'!$T$68:$T$494,'Maximum Demand Forecast'!AB$68:AB$494,"NA")</f>
        <v>28.302510994291445</v>
      </c>
      <c r="Z170" s="136">
        <f>_xlfn.XLOOKUP($D170,'Maximum Demand Forecast'!$T$68:$T$494,'Maximum Demand Forecast'!AC$68:AC$494,"NA")</f>
        <v>28.677389986246439</v>
      </c>
      <c r="AA170" s="136">
        <f>_xlfn.XLOOKUP($D170,'Maximum Demand Forecast'!$T$68:$T$494,'Maximum Demand Forecast'!AD$68:AD$494,"NA")</f>
        <v>29.861449523232494</v>
      </c>
      <c r="AB170" s="136">
        <f>_xlfn.XLOOKUP($D170,'Maximum Demand Forecast'!$T$68:$T$494,'Maximum Demand Forecast'!AE$68:AE$494,"NA")</f>
        <v>30.828368649882918</v>
      </c>
      <c r="AC170" s="136">
        <f>_xlfn.XLOOKUP($D170,'Maximum Demand Forecast'!$T$68:$T$494,'Maximum Demand Forecast'!AF$68:AF$494,"NA")</f>
        <v>31.471436246783639</v>
      </c>
      <c r="AD170" s="137"/>
      <c r="AE170" s="138">
        <v>157.17681245439999</v>
      </c>
      <c r="AF170" s="138">
        <v>188.08277353439999</v>
      </c>
      <c r="AG170" s="138">
        <v>212.57190362051199</v>
      </c>
      <c r="AH170" s="138">
        <v>239.07425156893501</v>
      </c>
      <c r="AI170" s="138">
        <v>282.54675146837599</v>
      </c>
      <c r="AJ170" s="138">
        <v>391.64424493170702</v>
      </c>
      <c r="AK170" s="138">
        <v>507.17643082777403</v>
      </c>
      <c r="AL170" s="138">
        <v>617.576966944177</v>
      </c>
      <c r="AM170" s="138">
        <v>719.03072205954504</v>
      </c>
      <c r="AN170" s="138">
        <v>810.30204174222195</v>
      </c>
      <c r="AO170" s="138">
        <v>899.57125510526498</v>
      </c>
      <c r="AP170" s="138">
        <v>980.67555850413498</v>
      </c>
      <c r="AQ170" s="137"/>
      <c r="AR170" s="137"/>
      <c r="AS170" s="137"/>
      <c r="AT170" s="137"/>
      <c r="AU170" s="3"/>
      <c r="AV170" s="3"/>
      <c r="AW170" s="3"/>
      <c r="AX170" s="3"/>
    </row>
    <row r="171" spans="2:50" x14ac:dyDescent="0.25">
      <c r="B171" s="7" t="s">
        <v>49</v>
      </c>
      <c r="C171" s="7"/>
      <c r="D171" s="48">
        <v>39012</v>
      </c>
      <c r="E171" s="136">
        <f>_xlfn.XLOOKUP($D171,'Maximum Demand Forecast'!$D$68:$D$494,'Maximum Demand Forecast'!E$68:E$494,"NA")</f>
        <v>56.667503163082898</v>
      </c>
      <c r="F171" s="136">
        <f>_xlfn.XLOOKUP($D171,'Maximum Demand Forecast'!$D$68:$D$494,'Maximum Demand Forecast'!F$68:F$494,"NA")</f>
        <v>39.051778540000001</v>
      </c>
      <c r="G171" s="136">
        <f>_xlfn.XLOOKUP($D171,'Maximum Demand Forecast'!$D$68:$D$494,'Maximum Demand Forecast'!G$68:G$494,"NA")</f>
        <v>40.157266361483742</v>
      </c>
      <c r="H171" s="136">
        <f>_xlfn.XLOOKUP($D171,'Maximum Demand Forecast'!$D$68:$D$494,'Maximum Demand Forecast'!H$68:H$494,"NA")</f>
        <v>40.033838714557803</v>
      </c>
      <c r="I171" s="136">
        <f>_xlfn.XLOOKUP($D171,'Maximum Demand Forecast'!$D$68:$D$494,'Maximum Demand Forecast'!I$68:I$494,"NA")</f>
        <v>39.359510395811213</v>
      </c>
      <c r="J171" s="136">
        <f>_xlfn.XLOOKUP($D171,'Maximum Demand Forecast'!$D$68:$D$494,'Maximum Demand Forecast'!J$68:J$494,"NA")</f>
        <v>38.881086479291966</v>
      </c>
      <c r="K171" s="136">
        <f>_xlfn.XLOOKUP($D171,'Maximum Demand Forecast'!$D$68:$D$494,'Maximum Demand Forecast'!K$68:K$494,"NA")</f>
        <v>38.907077414359058</v>
      </c>
      <c r="L171" s="136">
        <f>_xlfn.XLOOKUP($D171,'Maximum Demand Forecast'!$D$68:$D$494,'Maximum Demand Forecast'!L$68:L$494,"NA")</f>
        <v>38.831807081534485</v>
      </c>
      <c r="M171" s="136">
        <f>_xlfn.XLOOKUP($D171,'Maximum Demand Forecast'!$D$68:$D$494,'Maximum Demand Forecast'!M$68:M$494,"NA")</f>
        <v>39.716167589688382</v>
      </c>
      <c r="N171" s="136">
        <f>_xlfn.XLOOKUP($D171,'Maximum Demand Forecast'!$D$68:$D$494,'Maximum Demand Forecast'!N$68:N$494,"NA")</f>
        <v>42.109068001896212</v>
      </c>
      <c r="O171" s="136">
        <f>_xlfn.XLOOKUP($D171,'Maximum Demand Forecast'!$D$68:$D$494,'Maximum Demand Forecast'!O$68:O$494,"NA")</f>
        <v>44.230900641908413</v>
      </c>
      <c r="P171" s="136">
        <f>_xlfn.XLOOKUP($D171,'Maximum Demand Forecast'!$D$68:$D$494,'Maximum Demand Forecast'!P$68:P$494,"NA")</f>
        <v>45.374418834091394</v>
      </c>
      <c r="Q171" s="137"/>
      <c r="R171" s="136">
        <f>_xlfn.XLOOKUP($D171,'Maximum Demand Forecast'!$T$68:$T$494,'Maximum Demand Forecast'!U$68:U$494,"NA")</f>
        <v>25.389697084751301</v>
      </c>
      <c r="S171" s="136">
        <f>_xlfn.XLOOKUP($D171,'Maximum Demand Forecast'!$T$68:$T$494,'Maximum Demand Forecast'!V$68:V$494,"NA")</f>
        <v>68.695584973980502</v>
      </c>
      <c r="T171" s="136">
        <f>_xlfn.XLOOKUP($D171,'Maximum Demand Forecast'!$T$68:$T$494,'Maximum Demand Forecast'!W$68:W$494,"NA")</f>
        <v>66.325942600736738</v>
      </c>
      <c r="U171" s="136">
        <f>_xlfn.XLOOKUP($D171,'Maximum Demand Forecast'!$T$68:$T$494,'Maximum Demand Forecast'!X$68:X$494,"NA")</f>
        <v>66.857664781452655</v>
      </c>
      <c r="V171" s="136">
        <f>_xlfn.XLOOKUP($D171,'Maximum Demand Forecast'!$T$68:$T$494,'Maximum Demand Forecast'!Y$68:Y$494,"NA")</f>
        <v>65.767979445546871</v>
      </c>
      <c r="W171" s="136">
        <f>_xlfn.XLOOKUP($D171,'Maximum Demand Forecast'!$T$68:$T$494,'Maximum Demand Forecast'!Z$68:Z$494,"NA")</f>
        <v>65.726224000054984</v>
      </c>
      <c r="X171" s="136">
        <f>_xlfn.XLOOKUP($D171,'Maximum Demand Forecast'!$T$68:$T$494,'Maximum Demand Forecast'!AA$68:AA$494,"NA")</f>
        <v>65.823167091407925</v>
      </c>
      <c r="Y171" s="136">
        <f>_xlfn.XLOOKUP($D171,'Maximum Demand Forecast'!$T$68:$T$494,'Maximum Demand Forecast'!AB$68:AB$494,"NA")</f>
        <v>66.117367191739348</v>
      </c>
      <c r="Z171" s="136">
        <f>_xlfn.XLOOKUP($D171,'Maximum Demand Forecast'!$T$68:$T$494,'Maximum Demand Forecast'!AC$68:AC$494,"NA")</f>
        <v>66.993120299601642</v>
      </c>
      <c r="AA171" s="136">
        <f>_xlfn.XLOOKUP($D171,'Maximum Demand Forecast'!$T$68:$T$494,'Maximum Demand Forecast'!AD$68:AD$494,"NA")</f>
        <v>69.759196397923034</v>
      </c>
      <c r="AB171" s="136">
        <f>_xlfn.XLOOKUP($D171,'Maximum Demand Forecast'!$T$68:$T$494,'Maximum Demand Forecast'!AE$68:AE$494,"NA")</f>
        <v>72.018011771384295</v>
      </c>
      <c r="AC171" s="136">
        <f>_xlfn.XLOOKUP($D171,'Maximum Demand Forecast'!$T$68:$T$494,'Maximum Demand Forecast'!AF$68:AF$494,"NA")</f>
        <v>73.520279059328118</v>
      </c>
      <c r="AD171" s="137"/>
      <c r="AE171" s="138">
        <v>65.799607999999907</v>
      </c>
      <c r="AF171" s="138">
        <v>65.799607999999907</v>
      </c>
      <c r="AG171" s="138">
        <v>78.475963999999905</v>
      </c>
      <c r="AH171" s="138">
        <v>102.13192439608601</v>
      </c>
      <c r="AI171" s="138">
        <v>137.35695815693401</v>
      </c>
      <c r="AJ171" s="138">
        <v>226.342084248753</v>
      </c>
      <c r="AK171" s="138">
        <v>319.79832383527702</v>
      </c>
      <c r="AL171" s="138">
        <v>407.29884196932699</v>
      </c>
      <c r="AM171" s="138">
        <v>485.51031229981498</v>
      </c>
      <c r="AN171" s="138">
        <v>553.82389802309501</v>
      </c>
      <c r="AO171" s="138">
        <v>618.87116174168102</v>
      </c>
      <c r="AP171" s="138">
        <v>680.25698904374599</v>
      </c>
      <c r="AQ171" s="137"/>
      <c r="AR171" s="137"/>
      <c r="AS171" s="137"/>
      <c r="AT171" s="137"/>
      <c r="AU171" s="3"/>
      <c r="AV171" s="3"/>
      <c r="AW171" s="3"/>
      <c r="AX171" s="3"/>
    </row>
    <row r="172" spans="2:50" x14ac:dyDescent="0.25">
      <c r="B172" s="7" t="s">
        <v>49</v>
      </c>
      <c r="C172" s="7"/>
      <c r="D172" s="48">
        <v>39013</v>
      </c>
      <c r="E172" s="136">
        <f>_xlfn.XLOOKUP($D172,'Maximum Demand Forecast'!$D$68:$D$494,'Maximum Demand Forecast'!E$68:E$494,"NA")</f>
        <v>56.600002289999999</v>
      </c>
      <c r="F172" s="136">
        <f>_xlfn.XLOOKUP($D172,'Maximum Demand Forecast'!$D$68:$D$494,'Maximum Demand Forecast'!F$68:F$494,"NA")</f>
        <v>53.706750749999998</v>
      </c>
      <c r="G172" s="136">
        <f>_xlfn.XLOOKUP($D172,'Maximum Demand Forecast'!$D$68:$D$494,'Maximum Demand Forecast'!G$68:G$494,"NA")</f>
        <v>55.227095305492497</v>
      </c>
      <c r="H172" s="136">
        <f>_xlfn.XLOOKUP($D172,'Maximum Demand Forecast'!$D$68:$D$494,'Maximum Demand Forecast'!H$68:H$494,"NA")</f>
        <v>55.057348929861469</v>
      </c>
      <c r="I172" s="136">
        <f>_xlfn.XLOOKUP($D172,'Maximum Demand Forecast'!$D$68:$D$494,'Maximum Demand Forecast'!I$68:I$494,"NA")</f>
        <v>54.129965228207666</v>
      </c>
      <c r="J172" s="136">
        <f>_xlfn.XLOOKUP($D172,'Maximum Demand Forecast'!$D$68:$D$494,'Maximum Demand Forecast'!J$68:J$494,"NA")</f>
        <v>53.472003030377948</v>
      </c>
      <c r="K172" s="136">
        <f>_xlfn.XLOOKUP($D172,'Maximum Demand Forecast'!$D$68:$D$494,'Maximum Demand Forecast'!K$68:K$494,"NA")</f>
        <v>53.507747591153276</v>
      </c>
      <c r="L172" s="136">
        <f>_xlfn.XLOOKUP($D172,'Maximum Demand Forecast'!$D$68:$D$494,'Maximum Demand Forecast'!L$68:L$494,"NA")</f>
        <v>53.404230538793215</v>
      </c>
      <c r="M172" s="136">
        <f>_xlfn.XLOOKUP($D172,'Maximum Demand Forecast'!$D$68:$D$494,'Maximum Demand Forecast'!M$68:M$494,"NA")</f>
        <v>54.620465270225878</v>
      </c>
      <c r="N172" s="136">
        <f>_xlfn.XLOOKUP($D172,'Maximum Demand Forecast'!$D$68:$D$494,'Maximum Demand Forecast'!N$68:N$494,"NA")</f>
        <v>57.91135011113991</v>
      </c>
      <c r="O172" s="136">
        <f>_xlfn.XLOOKUP($D172,'Maximum Demand Forecast'!$D$68:$D$494,'Maximum Demand Forecast'!O$68:O$494,"NA")</f>
        <v>60.829443498708059</v>
      </c>
      <c r="P172" s="136">
        <f>_xlfn.XLOOKUP($D172,'Maximum Demand Forecast'!$D$68:$D$494,'Maximum Demand Forecast'!P$68:P$494,"NA")</f>
        <v>62.402090093094436</v>
      </c>
      <c r="Q172" s="137"/>
      <c r="R172" s="136">
        <f>_xlfn.XLOOKUP($D172,'Maximum Demand Forecast'!$T$68:$T$494,'Maximum Demand Forecast'!U$68:U$494,"NA")</f>
        <v>25.389697084751301</v>
      </c>
      <c r="S172" s="136">
        <f>_xlfn.XLOOKUP($D172,'Maximum Demand Forecast'!$T$68:$T$494,'Maximum Demand Forecast'!V$68:V$494,"NA")</f>
        <v>87.771713646596197</v>
      </c>
      <c r="T172" s="136">
        <f>_xlfn.XLOOKUP($D172,'Maximum Demand Forecast'!$T$68:$T$494,'Maximum Demand Forecast'!W$68:W$494,"NA")</f>
        <v>84.744043499992586</v>
      </c>
      <c r="U172" s="136">
        <f>_xlfn.XLOOKUP($D172,'Maximum Demand Forecast'!$T$68:$T$494,'Maximum Demand Forecast'!X$68:X$494,"NA")</f>
        <v>85.423420013097726</v>
      </c>
      <c r="V172" s="136">
        <f>_xlfn.XLOOKUP($D172,'Maximum Demand Forecast'!$T$68:$T$494,'Maximum Demand Forecast'!Y$68:Y$494,"NA")</f>
        <v>84.031139136470159</v>
      </c>
      <c r="W172" s="136">
        <f>_xlfn.XLOOKUP($D172,'Maximum Demand Forecast'!$T$68:$T$494,'Maximum Demand Forecast'!Z$68:Z$494,"NA")</f>
        <v>83.977788589906098</v>
      </c>
      <c r="X172" s="136">
        <f>_xlfn.XLOOKUP($D172,'Maximum Demand Forecast'!$T$68:$T$494,'Maximum Demand Forecast'!AA$68:AA$494,"NA")</f>
        <v>84.101651881229245</v>
      </c>
      <c r="Y172" s="136">
        <f>_xlfn.XLOOKUP($D172,'Maximum Demand Forecast'!$T$68:$T$494,'Maximum Demand Forecast'!AB$68:AB$494,"NA")</f>
        <v>84.477548628754874</v>
      </c>
      <c r="Z172" s="136">
        <f>_xlfn.XLOOKUP($D172,'Maximum Demand Forecast'!$T$68:$T$494,'Maximum Demand Forecast'!AC$68:AC$494,"NA")</f>
        <v>85.596490275987662</v>
      </c>
      <c r="AA172" s="136">
        <f>_xlfn.XLOOKUP($D172,'Maximum Demand Forecast'!$T$68:$T$494,'Maximum Demand Forecast'!AD$68:AD$494,"NA")</f>
        <v>89.130680127031468</v>
      </c>
      <c r="AB172" s="136">
        <f>_xlfn.XLOOKUP($D172,'Maximum Demand Forecast'!$T$68:$T$494,'Maximum Demand Forecast'!AE$68:AE$494,"NA")</f>
        <v>92.016747640905407</v>
      </c>
      <c r="AC172" s="136">
        <f>_xlfn.XLOOKUP($D172,'Maximum Demand Forecast'!$T$68:$T$494,'Maximum Demand Forecast'!AF$68:AF$494,"NA")</f>
        <v>93.936180662226874</v>
      </c>
      <c r="AD172" s="137"/>
      <c r="AE172" s="138">
        <v>208.09718000000001</v>
      </c>
      <c r="AF172" s="138">
        <v>216.54796400000001</v>
      </c>
      <c r="AG172" s="138">
        <v>249.40225111999999</v>
      </c>
      <c r="AH172" s="138">
        <v>272.21856476781801</v>
      </c>
      <c r="AI172" s="138">
        <v>302.660546524849</v>
      </c>
      <c r="AJ172" s="138">
        <v>376.409687161156</v>
      </c>
      <c r="AK172" s="138">
        <v>451.32689740340902</v>
      </c>
      <c r="AL172" s="138">
        <v>519.65941620670503</v>
      </c>
      <c r="AM172" s="138">
        <v>579.48397138219605</v>
      </c>
      <c r="AN172" s="138">
        <v>630.88878898877704</v>
      </c>
      <c r="AO172" s="138">
        <v>679.26983656081495</v>
      </c>
      <c r="AP172" s="138">
        <v>724.66486737237801</v>
      </c>
      <c r="AQ172" s="137"/>
      <c r="AR172" s="137"/>
      <c r="AS172" s="137"/>
      <c r="AT172" s="137"/>
      <c r="AU172" s="3"/>
      <c r="AV172" s="3"/>
      <c r="AW172" s="3"/>
      <c r="AX172" s="3"/>
    </row>
    <row r="173" spans="2:50" x14ac:dyDescent="0.25">
      <c r="B173" s="7" t="s">
        <v>237</v>
      </c>
      <c r="C173" s="7"/>
      <c r="D173" s="48">
        <v>39565</v>
      </c>
      <c r="E173" s="136">
        <f>_xlfn.XLOOKUP($D173,'Maximum Demand Forecast'!$D$68:$D$494,'Maximum Demand Forecast'!E$68:E$494,"NA")</f>
        <v>44.272839956108001</v>
      </c>
      <c r="F173" s="136">
        <f>_xlfn.XLOOKUP($D173,'Maximum Demand Forecast'!$D$68:$D$494,'Maximum Demand Forecast'!F$68:F$494,"NA")</f>
        <v>89.860418460000005</v>
      </c>
      <c r="G173" s="136">
        <f>_xlfn.XLOOKUP($D173,'Maximum Demand Forecast'!$D$68:$D$494,'Maximum Demand Forecast'!G$68:G$494,"NA")</f>
        <v>92.404210367946305</v>
      </c>
      <c r="H173" s="136">
        <f>_xlfn.XLOOKUP($D173,'Maximum Demand Forecast'!$D$68:$D$494,'Maximum Demand Forecast'!H$68:H$494,"NA")</f>
        <v>92.120196158684678</v>
      </c>
      <c r="I173" s="136">
        <f>_xlfn.XLOOKUP($D173,'Maximum Demand Forecast'!$D$68:$D$494,'Maximum Demand Forecast'!I$68:I$494,"NA")</f>
        <v>90.568527395636409</v>
      </c>
      <c r="J173" s="136">
        <f>_xlfn.XLOOKUP($D173,'Maximum Demand Forecast'!$D$68:$D$494,'Maximum Demand Forecast'!J$68:J$494,"NA")</f>
        <v>89.467646079932535</v>
      </c>
      <c r="K173" s="136">
        <f>_xlfn.XLOOKUP($D173,'Maximum Demand Forecast'!$D$68:$D$494,'Maximum Demand Forecast'!K$68:K$494,"NA")</f>
        <v>89.52745273634136</v>
      </c>
      <c r="L173" s="136">
        <f>_xlfn.XLOOKUP($D173,'Maximum Demand Forecast'!$D$68:$D$494,'Maximum Demand Forecast'!L$68:L$494,"NA")</f>
        <v>89.354251313560809</v>
      </c>
      <c r="M173" s="136">
        <f>_xlfn.XLOOKUP($D173,'Maximum Demand Forecast'!$D$68:$D$494,'Maximum Demand Forecast'!M$68:M$494,"NA")</f>
        <v>91.389216385658827</v>
      </c>
      <c r="N173" s="136">
        <f>_xlfn.XLOOKUP($D173,'Maximum Demand Forecast'!$D$68:$D$494,'Maximum Demand Forecast'!N$68:N$494,"NA")</f>
        <v>96.895419698623272</v>
      </c>
      <c r="O173" s="136">
        <f>_xlfn.XLOOKUP($D173,'Maximum Demand Forecast'!$D$68:$D$494,'Maximum Demand Forecast'!O$68:O$494,"NA")</f>
        <v>101.77788026922916</v>
      </c>
      <c r="P173" s="136">
        <f>_xlfn.XLOOKUP($D173,'Maximum Demand Forecast'!$D$68:$D$494,'Maximum Demand Forecast'!P$68:P$494,"NA")</f>
        <v>104.40918227666356</v>
      </c>
      <c r="Q173" s="137"/>
      <c r="R173" s="136">
        <f>_xlfn.XLOOKUP($D173,'Maximum Demand Forecast'!$T$68:$T$494,'Maximum Demand Forecast'!U$68:U$494,"NA")</f>
        <v>69.802618519180001</v>
      </c>
      <c r="S173" s="136">
        <f>_xlfn.XLOOKUP($D173,'Maximum Demand Forecast'!$T$68:$T$494,'Maximum Demand Forecast'!V$68:V$494,"NA")</f>
        <v>146.64301310829401</v>
      </c>
      <c r="T173" s="136">
        <f>_xlfn.XLOOKUP($D173,'Maximum Demand Forecast'!$T$68:$T$494,'Maximum Demand Forecast'!W$68:W$494,"NA")</f>
        <v>169.97638238960573</v>
      </c>
      <c r="U173" s="136">
        <f>_xlfn.XLOOKUP($D173,'Maximum Demand Forecast'!$T$68:$T$494,'Maximum Demand Forecast'!X$68:X$494,"NA")</f>
        <v>171.33904998497587</v>
      </c>
      <c r="V173" s="136">
        <f>_xlfn.XLOOKUP($D173,'Maximum Demand Forecast'!$T$68:$T$494,'Maximum Demand Forecast'!Y$68:Y$494,"NA")</f>
        <v>168.54646590584343</v>
      </c>
      <c r="W173" s="136">
        <f>_xlfn.XLOOKUP($D173,'Maximum Demand Forecast'!$T$68:$T$494,'Maximum Demand Forecast'!Z$68:Z$494,"NA")</f>
        <v>168.4394574067332</v>
      </c>
      <c r="X173" s="136">
        <f>_xlfn.XLOOKUP($D173,'Maximum Demand Forecast'!$T$68:$T$494,'Maximum Demand Forecast'!AA$68:AA$494,"NA")</f>
        <v>168.68789768997246</v>
      </c>
      <c r="Y173" s="136">
        <f>_xlfn.XLOOKUP($D173,'Maximum Demand Forecast'!$T$68:$T$494,'Maximum Demand Forecast'!AB$68:AB$494,"NA")</f>
        <v>169.44185710301878</v>
      </c>
      <c r="Z173" s="136">
        <f>_xlfn.XLOOKUP($D173,'Maximum Demand Forecast'!$T$68:$T$494,'Maximum Demand Forecast'!AC$68:AC$494,"NA")</f>
        <v>171.68618774204137</v>
      </c>
      <c r="AA173" s="136">
        <f>_xlfn.XLOOKUP($D173,'Maximum Demand Forecast'!$T$68:$T$494,'Maximum Demand Forecast'!AD$68:AD$494,"NA")</f>
        <v>178.7749314548492</v>
      </c>
      <c r="AB173" s="136">
        <f>_xlfn.XLOOKUP($D173,'Maximum Demand Forecast'!$T$68:$T$494,'Maximum Demand Forecast'!AE$68:AE$494,"NA")</f>
        <v>184.56369601079697</v>
      </c>
      <c r="AC173" s="136">
        <f>_xlfn.XLOOKUP($D173,'Maximum Demand Forecast'!$T$68:$T$494,'Maximum Demand Forecast'!AF$68:AF$494,"NA")</f>
        <v>188.41362183128729</v>
      </c>
      <c r="AD173" s="137"/>
      <c r="AE173" s="138">
        <v>424.24502151694401</v>
      </c>
      <c r="AF173" s="138">
        <v>465.50036819710698</v>
      </c>
      <c r="AG173" s="138">
        <v>518.515175771342</v>
      </c>
      <c r="AH173" s="138">
        <v>587.62567839606299</v>
      </c>
      <c r="AI173" s="138">
        <v>676.02807035727801</v>
      </c>
      <c r="AJ173" s="138">
        <v>890.51013971954796</v>
      </c>
      <c r="AK173" s="138">
        <v>1109.7956681560599</v>
      </c>
      <c r="AL173" s="138">
        <v>1312.4639628387099</v>
      </c>
      <c r="AM173" s="138">
        <v>1493.73303239918</v>
      </c>
      <c r="AN173" s="138">
        <v>1653.7739846929201</v>
      </c>
      <c r="AO173" s="138">
        <v>1810.5638755622499</v>
      </c>
      <c r="AP173" s="138">
        <v>1965.0713541795701</v>
      </c>
      <c r="AQ173" s="137"/>
      <c r="AR173" s="137"/>
      <c r="AS173" s="137"/>
      <c r="AT173" s="137"/>
      <c r="AU173" s="3"/>
      <c r="AV173" s="3"/>
      <c r="AW173" s="3"/>
      <c r="AX173" s="3"/>
    </row>
    <row r="174" spans="2:50" x14ac:dyDescent="0.25">
      <c r="B174" s="7" t="s">
        <v>237</v>
      </c>
      <c r="C174" s="7"/>
      <c r="D174" s="48">
        <v>39568</v>
      </c>
      <c r="E174" s="136">
        <f>_xlfn.XLOOKUP($D174,'Maximum Demand Forecast'!$D$68:$D$494,'Maximum Demand Forecast'!E$68:E$494,"NA")</f>
        <v>25.873886451311499</v>
      </c>
      <c r="F174" s="136">
        <f>_xlfn.XLOOKUP($D174,'Maximum Demand Forecast'!$D$68:$D$494,'Maximum Demand Forecast'!F$68:F$494,"NA")</f>
        <v>19.116555850000001</v>
      </c>
      <c r="G174" s="136">
        <f>_xlfn.XLOOKUP($D174,'Maximum Demand Forecast'!$D$68:$D$494,'Maximum Demand Forecast'!G$68:G$494,"NA")</f>
        <v>19.657712244688724</v>
      </c>
      <c r="H174" s="136">
        <f>_xlfn.XLOOKUP($D174,'Maximum Demand Forecast'!$D$68:$D$494,'Maximum Demand Forecast'!H$68:H$494,"NA")</f>
        <v>19.597292166676731</v>
      </c>
      <c r="I174" s="136">
        <f>_xlfn.XLOOKUP($D174,'Maximum Demand Forecast'!$D$68:$D$494,'Maximum Demand Forecast'!I$68:I$494,"NA")</f>
        <v>19.267196190296243</v>
      </c>
      <c r="J174" s="136">
        <f>_xlfn.XLOOKUP($D174,'Maximum Demand Forecast'!$D$68:$D$494,'Maximum Demand Forecast'!J$68:J$494,"NA")</f>
        <v>19.032998981819606</v>
      </c>
      <c r="K174" s="136">
        <f>_xlfn.XLOOKUP($D174,'Maximum Demand Forecast'!$D$68:$D$494,'Maximum Demand Forecast'!K$68:K$494,"NA")</f>
        <v>19.045722017245378</v>
      </c>
      <c r="L174" s="136">
        <f>_xlfn.XLOOKUP($D174,'Maximum Demand Forecast'!$D$68:$D$494,'Maximum Demand Forecast'!L$68:L$494,"NA")</f>
        <v>19.008875820347708</v>
      </c>
      <c r="M174" s="136">
        <f>_xlfn.XLOOKUP($D174,'Maximum Demand Forecast'!$D$68:$D$494,'Maximum Demand Forecast'!M$68:M$494,"NA")</f>
        <v>19.441786373405925</v>
      </c>
      <c r="N174" s="136">
        <f>_xlfn.XLOOKUP($D174,'Maximum Demand Forecast'!$D$68:$D$494,'Maximum Demand Forecast'!N$68:N$494,"NA")</f>
        <v>20.613154646085341</v>
      </c>
      <c r="O174" s="136">
        <f>_xlfn.XLOOKUP($D174,'Maximum Demand Forecast'!$D$68:$D$494,'Maximum Demand Forecast'!O$68:O$494,"NA")</f>
        <v>21.651830314226785</v>
      </c>
      <c r="P174" s="136">
        <f>_xlfn.XLOOKUP($D174,'Maximum Demand Forecast'!$D$68:$D$494,'Maximum Demand Forecast'!P$68:P$494,"NA")</f>
        <v>22.211603267050588</v>
      </c>
      <c r="Q174" s="137"/>
      <c r="R174" s="136">
        <f>_xlfn.XLOOKUP($D174,'Maximum Demand Forecast'!$T$68:$T$494,'Maximum Demand Forecast'!U$68:U$494,"NA")</f>
        <v>28.112338672813198</v>
      </c>
      <c r="S174" s="136">
        <f>_xlfn.XLOOKUP($D174,'Maximum Demand Forecast'!$T$68:$T$494,'Maximum Demand Forecast'!V$68:V$494,"NA")</f>
        <v>27.152645818077001</v>
      </c>
      <c r="T174" s="136">
        <f>_xlfn.XLOOKUP($D174,'Maximum Demand Forecast'!$T$68:$T$494,'Maximum Demand Forecast'!W$68:W$494,"NA")</f>
        <v>26.216019976684635</v>
      </c>
      <c r="U174" s="136">
        <f>_xlfn.XLOOKUP($D174,'Maximum Demand Forecast'!$T$68:$T$494,'Maximum Demand Forecast'!X$68:X$494,"NA")</f>
        <v>26.426188709537893</v>
      </c>
      <c r="V174" s="136">
        <f>_xlfn.XLOOKUP($D174,'Maximum Demand Forecast'!$T$68:$T$494,'Maximum Demand Forecast'!Y$68:Y$494,"NA")</f>
        <v>25.99547922522083</v>
      </c>
      <c r="W174" s="136">
        <f>_xlfn.XLOOKUP($D174,'Maximum Demand Forecast'!$T$68:$T$494,'Maximum Demand Forecast'!Z$68:Z$494,"NA")</f>
        <v>25.978974950268565</v>
      </c>
      <c r="X174" s="136">
        <f>_xlfn.XLOOKUP($D174,'Maximum Demand Forecast'!$T$68:$T$494,'Maximum Demand Forecast'!AA$68:AA$494,"NA")</f>
        <v>26.017292717342141</v>
      </c>
      <c r="Y174" s="136">
        <f>_xlfn.XLOOKUP($D174,'Maximum Demand Forecast'!$T$68:$T$494,'Maximum Demand Forecast'!AB$68:AB$494,"NA")</f>
        <v>26.133578372773531</v>
      </c>
      <c r="Z174" s="136">
        <f>_xlfn.XLOOKUP($D174,'Maximum Demand Forecast'!$T$68:$T$494,'Maximum Demand Forecast'!AC$68:AC$494,"NA")</f>
        <v>26.479728914629629</v>
      </c>
      <c r="AA174" s="136">
        <f>_xlfn.XLOOKUP($D174,'Maximum Demand Forecast'!$T$68:$T$494,'Maximum Demand Forecast'!AD$68:AD$494,"NA")</f>
        <v>27.573049316981784</v>
      </c>
      <c r="AB174" s="136">
        <f>_xlfn.XLOOKUP($D174,'Maximum Demand Forecast'!$T$68:$T$494,'Maximum Demand Forecast'!AE$68:AE$494,"NA")</f>
        <v>28.46586963181354</v>
      </c>
      <c r="AC174" s="136">
        <f>_xlfn.XLOOKUP($D174,'Maximum Demand Forecast'!$T$68:$T$494,'Maximum Demand Forecast'!AF$68:AF$494,"NA")</f>
        <v>29.059656432072561</v>
      </c>
      <c r="AD174" s="137"/>
      <c r="AE174" s="138">
        <v>217.624976414</v>
      </c>
      <c r="AF174" s="138">
        <v>228.2665076044</v>
      </c>
      <c r="AG174" s="138">
        <v>233.15429550939999</v>
      </c>
      <c r="AH174" s="138">
        <v>259.10526982202902</v>
      </c>
      <c r="AI174" s="138">
        <v>300.189101890892</v>
      </c>
      <c r="AJ174" s="138">
        <v>399.848781042621</v>
      </c>
      <c r="AK174" s="138">
        <v>502.43546433350798</v>
      </c>
      <c r="AL174" s="138">
        <v>598.71324731771995</v>
      </c>
      <c r="AM174" s="138">
        <v>686.91077615220797</v>
      </c>
      <c r="AN174" s="138">
        <v>767.45863834510601</v>
      </c>
      <c r="AO174" s="138">
        <v>848.977378422534</v>
      </c>
      <c r="AP174" s="138">
        <v>929.72071079064006</v>
      </c>
      <c r="AQ174" s="137"/>
      <c r="AR174" s="137"/>
      <c r="AS174" s="137"/>
      <c r="AT174" s="137"/>
      <c r="AU174" s="3"/>
      <c r="AV174" s="3"/>
      <c r="AW174" s="3"/>
      <c r="AX174" s="3"/>
    </row>
    <row r="175" spans="2:50" x14ac:dyDescent="0.25">
      <c r="B175" s="7" t="s">
        <v>237</v>
      </c>
      <c r="C175" s="7"/>
      <c r="D175" s="48">
        <v>39569</v>
      </c>
      <c r="E175" s="136">
        <f>_xlfn.XLOOKUP($D175,'Maximum Demand Forecast'!$D$68:$D$494,'Maximum Demand Forecast'!E$68:E$494,"NA")</f>
        <v>23.860615221699</v>
      </c>
      <c r="F175" s="136">
        <f>_xlfn.XLOOKUP($D175,'Maximum Demand Forecast'!$D$68:$D$494,'Maximum Demand Forecast'!F$68:F$494,"NA")</f>
        <v>0</v>
      </c>
      <c r="G175" s="136">
        <f>_xlfn.XLOOKUP($D175,'Maximum Demand Forecast'!$D$68:$D$494,'Maximum Demand Forecast'!G$68:G$494,"NA")</f>
        <v>0</v>
      </c>
      <c r="H175" s="136">
        <f>_xlfn.XLOOKUP($D175,'Maximum Demand Forecast'!$D$68:$D$494,'Maximum Demand Forecast'!H$68:H$494,"NA")</f>
        <v>0</v>
      </c>
      <c r="I175" s="136">
        <f>_xlfn.XLOOKUP($D175,'Maximum Demand Forecast'!$D$68:$D$494,'Maximum Demand Forecast'!I$68:I$494,"NA")</f>
        <v>0</v>
      </c>
      <c r="J175" s="136">
        <f>_xlfn.XLOOKUP($D175,'Maximum Demand Forecast'!$D$68:$D$494,'Maximum Demand Forecast'!J$68:J$494,"NA")</f>
        <v>0</v>
      </c>
      <c r="K175" s="136">
        <f>_xlfn.XLOOKUP($D175,'Maximum Demand Forecast'!$D$68:$D$494,'Maximum Demand Forecast'!K$68:K$494,"NA")</f>
        <v>0</v>
      </c>
      <c r="L175" s="136">
        <f>_xlfn.XLOOKUP($D175,'Maximum Demand Forecast'!$D$68:$D$494,'Maximum Demand Forecast'!L$68:L$494,"NA")</f>
        <v>0</v>
      </c>
      <c r="M175" s="136">
        <f>_xlfn.XLOOKUP($D175,'Maximum Demand Forecast'!$D$68:$D$494,'Maximum Demand Forecast'!M$68:M$494,"NA")</f>
        <v>0</v>
      </c>
      <c r="N175" s="136">
        <f>_xlfn.XLOOKUP($D175,'Maximum Demand Forecast'!$D$68:$D$494,'Maximum Demand Forecast'!N$68:N$494,"NA")</f>
        <v>0</v>
      </c>
      <c r="O175" s="136">
        <f>_xlfn.XLOOKUP($D175,'Maximum Demand Forecast'!$D$68:$D$494,'Maximum Demand Forecast'!O$68:O$494,"NA")</f>
        <v>0</v>
      </c>
      <c r="P175" s="136">
        <f>_xlfn.XLOOKUP($D175,'Maximum Demand Forecast'!$D$68:$D$494,'Maximum Demand Forecast'!P$68:P$494,"NA")</f>
        <v>0</v>
      </c>
      <c r="Q175" s="137"/>
      <c r="R175" s="136">
        <f>_xlfn.XLOOKUP($D175,'Maximum Demand Forecast'!$T$68:$T$494,'Maximum Demand Forecast'!U$68:U$494,"NA")</f>
        <v>3.2000000480000002</v>
      </c>
      <c r="S175" s="136">
        <f>_xlfn.XLOOKUP($D175,'Maximum Demand Forecast'!$T$68:$T$494,'Maximum Demand Forecast'!V$68:V$494,"NA")</f>
        <v>25.576977629062998</v>
      </c>
      <c r="T175" s="136">
        <f>_xlfn.XLOOKUP($D175,'Maximum Demand Forecast'!$T$68:$T$494,'Maximum Demand Forecast'!W$68:W$494,"NA")</f>
        <v>24.694704190496431</v>
      </c>
      <c r="U175" s="136">
        <f>_xlfn.XLOOKUP($D175,'Maximum Demand Forecast'!$T$68:$T$494,'Maximum Demand Forecast'!X$68:X$494,"NA")</f>
        <v>24.892676830604216</v>
      </c>
      <c r="V175" s="136">
        <f>_xlfn.XLOOKUP($D175,'Maximum Demand Forecast'!$T$68:$T$494,'Maximum Demand Forecast'!Y$68:Y$494,"NA")</f>
        <v>24.486961420076206</v>
      </c>
      <c r="W175" s="136">
        <f>_xlfn.XLOOKUP($D175,'Maximum Demand Forecast'!$T$68:$T$494,'Maximum Demand Forecast'!Z$68:Z$494,"NA")</f>
        <v>24.471414888291928</v>
      </c>
      <c r="X175" s="136">
        <f>_xlfn.XLOOKUP($D175,'Maximum Demand Forecast'!$T$68:$T$494,'Maximum Demand Forecast'!AA$68:AA$494,"NA")</f>
        <v>24.507509075127452</v>
      </c>
      <c r="Y175" s="136">
        <f>_xlfn.XLOOKUP($D175,'Maximum Demand Forecast'!$T$68:$T$494,'Maximum Demand Forecast'!AB$68:AB$494,"NA")</f>
        <v>24.617046673322374</v>
      </c>
      <c r="Z175" s="136">
        <f>_xlfn.XLOOKUP($D175,'Maximum Demand Forecast'!$T$68:$T$494,'Maximum Demand Forecast'!AC$68:AC$494,"NA")</f>
        <v>24.943110097294387</v>
      </c>
      <c r="AA175" s="136">
        <f>_xlfn.XLOOKUP($D175,'Maximum Demand Forecast'!$T$68:$T$494,'Maximum Demand Forecast'!AD$68:AD$494,"NA")</f>
        <v>25.972985110569969</v>
      </c>
      <c r="AB175" s="136">
        <f>_xlfn.XLOOKUP($D175,'Maximum Demand Forecast'!$T$68:$T$494,'Maximum Demand Forecast'!AE$68:AE$494,"NA")</f>
        <v>26.813995057527766</v>
      </c>
      <c r="AC175" s="136">
        <f>_xlfn.XLOOKUP($D175,'Maximum Demand Forecast'!$T$68:$T$494,'Maximum Demand Forecast'!AF$68:AF$494,"NA")</f>
        <v>27.373324406439576</v>
      </c>
      <c r="AD175" s="137"/>
      <c r="AE175" s="138">
        <v>0</v>
      </c>
      <c r="AF175" s="138">
        <v>0</v>
      </c>
      <c r="AG175" s="138">
        <v>0</v>
      </c>
      <c r="AH175" s="138">
        <v>0.242454222122165</v>
      </c>
      <c r="AI175" s="138">
        <v>0.630380977517629</v>
      </c>
      <c r="AJ175" s="138">
        <v>1.57595244379407</v>
      </c>
      <c r="AK175" s="138">
        <v>2.5457693322827302</v>
      </c>
      <c r="AL175" s="138">
        <v>3.4428499541347399</v>
      </c>
      <c r="AM175" s="138">
        <v>4.2429488871378904</v>
      </c>
      <c r="AN175" s="138">
        <v>4.9460661312921701</v>
      </c>
      <c r="AO175" s="138">
        <v>5.6249379532342303</v>
      </c>
      <c r="AP175" s="138">
        <v>6.2795643529640799</v>
      </c>
      <c r="AQ175" s="137"/>
      <c r="AR175" s="137"/>
      <c r="AS175" s="137"/>
      <c r="AT175" s="137"/>
      <c r="AU175" s="3"/>
      <c r="AV175" s="3"/>
      <c r="AW175" s="3"/>
      <c r="AX175" s="3"/>
    </row>
    <row r="176" spans="2:50" x14ac:dyDescent="0.25">
      <c r="B176" s="7" t="s">
        <v>237</v>
      </c>
      <c r="C176" s="7"/>
      <c r="D176" s="48">
        <v>39570</v>
      </c>
      <c r="E176" s="136">
        <f>_xlfn.XLOOKUP($D176,'Maximum Demand Forecast'!$D$68:$D$494,'Maximum Demand Forecast'!E$68:E$494,"NA")</f>
        <v>124.21609762966</v>
      </c>
      <c r="F176" s="136">
        <f>_xlfn.XLOOKUP($D176,'Maximum Demand Forecast'!$D$68:$D$494,'Maximum Demand Forecast'!F$68:F$494,"NA")</f>
        <v>26.1199749367503</v>
      </c>
      <c r="G176" s="136">
        <f>_xlfn.XLOOKUP($D176,'Maximum Demand Forecast'!$D$68:$D$494,'Maximum Demand Forecast'!G$68:G$494,"NA")</f>
        <v>26.859385925688017</v>
      </c>
      <c r="H176" s="136">
        <f>_xlfn.XLOOKUP($D176,'Maximum Demand Forecast'!$D$68:$D$494,'Maximum Demand Forecast'!H$68:H$494,"NA")</f>
        <v>26.776830734484484</v>
      </c>
      <c r="I176" s="136">
        <f>_xlfn.XLOOKUP($D176,'Maximum Demand Forecast'!$D$68:$D$494,'Maximum Demand Forecast'!I$68:I$494,"NA")</f>
        <v>26.325802908267534</v>
      </c>
      <c r="J176" s="136">
        <f>_xlfn.XLOOKUP($D176,'Maximum Demand Forecast'!$D$68:$D$494,'Maximum Demand Forecast'!J$68:J$494,"NA")</f>
        <v>26.005806708969601</v>
      </c>
      <c r="K176" s="136">
        <f>_xlfn.XLOOKUP($D176,'Maximum Demand Forecast'!$D$68:$D$494,'Maximum Demand Forecast'!K$68:K$494,"NA")</f>
        <v>26.023190874247497</v>
      </c>
      <c r="L176" s="136">
        <f>_xlfn.XLOOKUP($D176,'Maximum Demand Forecast'!$D$68:$D$494,'Maximum Demand Forecast'!L$68:L$494,"NA")</f>
        <v>25.972845940409339</v>
      </c>
      <c r="M176" s="136">
        <f>_xlfn.XLOOKUP($D176,'Maximum Demand Forecast'!$D$68:$D$494,'Maximum Demand Forecast'!M$68:M$494,"NA")</f>
        <v>26.564354833771809</v>
      </c>
      <c r="N176" s="136">
        <f>_xlfn.XLOOKUP($D176,'Maximum Demand Forecast'!$D$68:$D$494,'Maximum Demand Forecast'!N$68:N$494,"NA")</f>
        <v>28.164858092003382</v>
      </c>
      <c r="O176" s="136">
        <f>_xlfn.XLOOKUP($D176,'Maximum Demand Forecast'!$D$68:$D$494,'Maximum Demand Forecast'!O$68:O$494,"NA")</f>
        <v>29.584056332112461</v>
      </c>
      <c r="P176" s="136">
        <f>_xlfn.XLOOKUP($D176,'Maximum Demand Forecast'!$D$68:$D$494,'Maximum Demand Forecast'!P$68:P$494,"NA")</f>
        <v>30.34890412230833</v>
      </c>
      <c r="Q176" s="137"/>
      <c r="R176" s="136">
        <f>_xlfn.XLOOKUP($D176,'Maximum Demand Forecast'!$T$68:$T$494,'Maximum Demand Forecast'!U$68:U$494,"NA")</f>
        <v>102.16859264679999</v>
      </c>
      <c r="S176" s="136">
        <f>_xlfn.XLOOKUP($D176,'Maximum Demand Forecast'!$T$68:$T$494,'Maximum Demand Forecast'!V$68:V$494,"NA")</f>
        <v>23.329307338319399</v>
      </c>
      <c r="T176" s="136">
        <f>_xlfn.XLOOKUP($D176,'Maximum Demand Forecast'!$T$68:$T$494,'Maximum Demand Forecast'!W$68:W$494,"NA")</f>
        <v>22.524566899348724</v>
      </c>
      <c r="U176" s="136">
        <f>_xlfn.XLOOKUP($D176,'Maximum Demand Forecast'!$T$68:$T$494,'Maximum Demand Forecast'!X$68:X$494,"NA")</f>
        <v>22.705141970908585</v>
      </c>
      <c r="V176" s="136">
        <f>_xlfn.XLOOKUP($D176,'Maximum Demand Forecast'!$T$68:$T$494,'Maximum Demand Forecast'!Y$68:Y$494,"NA")</f>
        <v>22.335080283348393</v>
      </c>
      <c r="W176" s="136">
        <f>_xlfn.XLOOKUP($D176,'Maximum Demand Forecast'!$T$68:$T$494,'Maximum Demand Forecast'!Z$68:Z$494,"NA")</f>
        <v>22.320899959805072</v>
      </c>
      <c r="X176" s="136">
        <f>_xlfn.XLOOKUP($D176,'Maximum Demand Forecast'!$T$68:$T$494,'Maximum Demand Forecast'!AA$68:AA$494,"NA")</f>
        <v>22.353822238192485</v>
      </c>
      <c r="Y176" s="136">
        <f>_xlfn.XLOOKUP($D176,'Maximum Demand Forecast'!$T$68:$T$494,'Maximum Demand Forecast'!AB$68:AB$494,"NA")</f>
        <v>22.45373382002407</v>
      </c>
      <c r="Z176" s="136">
        <f>_xlfn.XLOOKUP($D176,'Maximum Demand Forecast'!$T$68:$T$494,'Maximum Demand Forecast'!AC$68:AC$494,"NA")</f>
        <v>22.751143230156412</v>
      </c>
      <c r="AA176" s="136">
        <f>_xlfn.XLOOKUP($D176,'Maximum Demand Forecast'!$T$68:$T$494,'Maximum Demand Forecast'!AD$68:AD$494,"NA")</f>
        <v>23.690514216564942</v>
      </c>
      <c r="AB176" s="136">
        <f>_xlfn.XLOOKUP($D176,'Maximum Demand Forecast'!$T$68:$T$494,'Maximum Demand Forecast'!AE$68:AE$494,"NA")</f>
        <v>24.457617343905049</v>
      </c>
      <c r="AC176" s="136">
        <f>_xlfn.XLOOKUP($D176,'Maximum Demand Forecast'!$T$68:$T$494,'Maximum Demand Forecast'!AF$68:AF$494,"NA")</f>
        <v>24.96779358416881</v>
      </c>
      <c r="AD176" s="137"/>
      <c r="AE176" s="138">
        <v>26.65</v>
      </c>
      <c r="AF176" s="138">
        <v>26.65</v>
      </c>
      <c r="AG176" s="138">
        <v>26.65</v>
      </c>
      <c r="AH176" s="138">
        <v>31.357503195176701</v>
      </c>
      <c r="AI176" s="138">
        <v>39.278692909205503</v>
      </c>
      <c r="AJ176" s="138">
        <v>59.520366989516198</v>
      </c>
      <c r="AK176" s="138">
        <v>81.102563098820497</v>
      </c>
      <c r="AL176" s="138">
        <v>101.602793672259</v>
      </c>
      <c r="AM176" s="138">
        <v>120.118888404846</v>
      </c>
      <c r="AN176" s="138">
        <v>136.37757323654299</v>
      </c>
      <c r="AO176" s="138">
        <v>151.88274096737999</v>
      </c>
      <c r="AP176" s="138">
        <v>166.52299727985499</v>
      </c>
      <c r="AQ176" s="137"/>
      <c r="AR176" s="137"/>
      <c r="AS176" s="137"/>
      <c r="AT176" s="137"/>
      <c r="AU176" s="3"/>
      <c r="AV176" s="3"/>
      <c r="AW176" s="3"/>
      <c r="AX176" s="3"/>
    </row>
    <row r="177" spans="2:50" x14ac:dyDescent="0.25">
      <c r="B177" s="7" t="s">
        <v>237</v>
      </c>
      <c r="C177" s="7"/>
      <c r="D177" s="48">
        <v>39571</v>
      </c>
      <c r="E177" s="136">
        <f>_xlfn.XLOOKUP($D177,'Maximum Demand Forecast'!$D$68:$D$494,'Maximum Demand Forecast'!E$68:E$494,"NA")</f>
        <v>116.9000015</v>
      </c>
      <c r="F177" s="136">
        <f>_xlfn.XLOOKUP($D177,'Maximum Demand Forecast'!$D$68:$D$494,'Maximum Demand Forecast'!F$68:F$494,"NA")</f>
        <v>94.384084782323498</v>
      </c>
      <c r="G177" s="136">
        <f>_xlfn.XLOOKUP($D177,'Maximum Demand Forecast'!$D$68:$D$494,'Maximum Demand Forecast'!G$68:G$494,"NA")</f>
        <v>97.055933803537059</v>
      </c>
      <c r="H177" s="136">
        <f>_xlfn.XLOOKUP($D177,'Maximum Demand Forecast'!$D$68:$D$494,'Maximum Demand Forecast'!H$68:H$494,"NA")</f>
        <v>96.757622025495806</v>
      </c>
      <c r="I177" s="136">
        <f>_xlfn.XLOOKUP($D177,'Maximum Demand Forecast'!$D$68:$D$494,'Maximum Demand Forecast'!I$68:I$494,"NA")</f>
        <v>95.127840653502503</v>
      </c>
      <c r="J177" s="136">
        <f>_xlfn.XLOOKUP($D177,'Maximum Demand Forecast'!$D$68:$D$494,'Maximum Demand Forecast'!J$68:J$494,"NA")</f>
        <v>93.97153983477304</v>
      </c>
      <c r="K177" s="136">
        <f>_xlfn.XLOOKUP($D177,'Maximum Demand Forecast'!$D$68:$D$494,'Maximum Demand Forecast'!K$68:K$494,"NA")</f>
        <v>94.034357220066553</v>
      </c>
      <c r="L177" s="136">
        <f>_xlfn.XLOOKUP($D177,'Maximum Demand Forecast'!$D$68:$D$494,'Maximum Demand Forecast'!L$68:L$494,"NA")</f>
        <v>93.852436658685946</v>
      </c>
      <c r="M177" s="136">
        <f>_xlfn.XLOOKUP($D177,'Maximum Demand Forecast'!$D$68:$D$494,'Maximum Demand Forecast'!M$68:M$494,"NA")</f>
        <v>95.989843975339639</v>
      </c>
      <c r="N177" s="136">
        <f>_xlfn.XLOOKUP($D177,'Maximum Demand Forecast'!$D$68:$D$494,'Maximum Demand Forecast'!N$68:N$494,"NA")</f>
        <v>101.77323525290066</v>
      </c>
      <c r="O177" s="136">
        <f>_xlfn.XLOOKUP($D177,'Maximum Demand Forecast'!$D$68:$D$494,'Maximum Demand Forecast'!O$68:O$494,"NA")</f>
        <v>106.90148393390972</v>
      </c>
      <c r="P177" s="136">
        <f>_xlfn.XLOOKUP($D177,'Maximum Demand Forecast'!$D$68:$D$494,'Maximum Demand Forecast'!P$68:P$494,"NA")</f>
        <v>109.66524840344796</v>
      </c>
      <c r="Q177" s="137"/>
      <c r="R177" s="136">
        <f>_xlfn.XLOOKUP($D177,'Maximum Demand Forecast'!$T$68:$T$494,'Maximum Demand Forecast'!U$68:U$494,"NA")</f>
        <v>88.5670601936216</v>
      </c>
      <c r="S177" s="136">
        <f>_xlfn.XLOOKUP($D177,'Maximum Demand Forecast'!$T$68:$T$494,'Maximum Demand Forecast'!V$68:V$494,"NA")</f>
        <v>58.054841648360899</v>
      </c>
      <c r="T177" s="136">
        <f>_xlfn.XLOOKUP($D177,'Maximum Demand Forecast'!$T$68:$T$494,'Maximum Demand Forecast'!W$68:W$494,"NA")</f>
        <v>56.052249883635128</v>
      </c>
      <c r="U177" s="136">
        <f>_xlfn.XLOOKUP($D177,'Maximum Demand Forecast'!$T$68:$T$494,'Maximum Demand Forecast'!X$68:X$494,"NA")</f>
        <v>56.501609868182541</v>
      </c>
      <c r="V177" s="136">
        <f>_xlfn.XLOOKUP($D177,'Maximum Demand Forecast'!$T$68:$T$494,'Maximum Demand Forecast'!Y$68:Y$494,"NA")</f>
        <v>55.580713574097373</v>
      </c>
      <c r="W177" s="136">
        <f>_xlfn.XLOOKUP($D177,'Maximum Demand Forecast'!$T$68:$T$494,'Maximum Demand Forecast'!Z$68:Z$494,"NA")</f>
        <v>55.545425923851639</v>
      </c>
      <c r="X177" s="136">
        <f>_xlfn.XLOOKUP($D177,'Maximum Demand Forecast'!$T$68:$T$494,'Maximum Demand Forecast'!AA$68:AA$494,"NA")</f>
        <v>55.627352816526468</v>
      </c>
      <c r="Y177" s="136">
        <f>_xlfn.XLOOKUP($D177,'Maximum Demand Forecast'!$T$68:$T$494,'Maximum Demand Forecast'!AB$68:AB$494,"NA")</f>
        <v>55.875982189784473</v>
      </c>
      <c r="Z177" s="136">
        <f>_xlfn.XLOOKUP($D177,'Maximum Demand Forecast'!$T$68:$T$494,'Maximum Demand Forecast'!AC$68:AC$494,"NA")</f>
        <v>56.616083726429984</v>
      </c>
      <c r="AA177" s="136">
        <f>_xlfn.XLOOKUP($D177,'Maximum Demand Forecast'!$T$68:$T$494,'Maximum Demand Forecast'!AD$68:AD$494,"NA")</f>
        <v>58.953702802476691</v>
      </c>
      <c r="AB177" s="136">
        <f>_xlfn.XLOOKUP($D177,'Maximum Demand Forecast'!$T$68:$T$494,'Maximum Demand Forecast'!AE$68:AE$494,"NA")</f>
        <v>60.862634342529027</v>
      </c>
      <c r="AC177" s="136">
        <f>_xlfn.XLOOKUP($D177,'Maximum Demand Forecast'!$T$68:$T$494,'Maximum Demand Forecast'!AF$68:AF$494,"NA")</f>
        <v>62.13220486220834</v>
      </c>
      <c r="AD177" s="137"/>
      <c r="AE177" s="138">
        <v>84.589399999999998</v>
      </c>
      <c r="AF177" s="138">
        <v>98.603440000000006</v>
      </c>
      <c r="AG177" s="138">
        <v>102.26703999999999</v>
      </c>
      <c r="AH177" s="138">
        <v>124.738087499823</v>
      </c>
      <c r="AI177" s="138">
        <v>161.53959010224801</v>
      </c>
      <c r="AJ177" s="138">
        <v>253.85891127786999</v>
      </c>
      <c r="AK177" s="138">
        <v>351.599749046851</v>
      </c>
      <c r="AL177" s="138">
        <v>444.89498725626999</v>
      </c>
      <c r="AM177" s="138">
        <v>530.45254297406598</v>
      </c>
      <c r="AN177" s="138">
        <v>606.96875930457702</v>
      </c>
      <c r="AO177" s="138">
        <v>681.971457061097</v>
      </c>
      <c r="AP177" s="138">
        <v>753.86334328486896</v>
      </c>
      <c r="AQ177" s="137"/>
      <c r="AR177" s="137"/>
      <c r="AS177" s="137"/>
      <c r="AT177" s="137"/>
      <c r="AU177" s="3"/>
      <c r="AV177" s="3"/>
      <c r="AW177" s="3"/>
      <c r="AX177" s="3"/>
    </row>
    <row r="178" spans="2:50" x14ac:dyDescent="0.25">
      <c r="B178" s="7" t="s">
        <v>249</v>
      </c>
      <c r="C178" s="7" t="s">
        <v>111</v>
      </c>
      <c r="D178" s="48">
        <v>96202</v>
      </c>
      <c r="E178" s="136">
        <f>_xlfn.XLOOKUP($D178,'Maximum Demand Forecast'!$D$68:$D$494,'Maximum Demand Forecast'!E$68:E$494,"NA")</f>
        <v>110.484482883754</v>
      </c>
      <c r="F178" s="136">
        <f>_xlfn.XLOOKUP($D178,'Maximum Demand Forecast'!$D$68:$D$494,'Maximum Demand Forecast'!F$68:F$494,"NA")</f>
        <v>95.3894889078272</v>
      </c>
      <c r="G178" s="136">
        <f>_xlfn.XLOOKUP($D178,'Maximum Demand Forecast'!$D$68:$D$494,'Maximum Demand Forecast'!G$68:G$494,"NA")</f>
        <v>98.089799168399566</v>
      </c>
      <c r="H178" s="136">
        <f>_xlfn.XLOOKUP($D178,'Maximum Demand Forecast'!$D$68:$D$494,'Maximum Demand Forecast'!H$68:H$494,"NA")</f>
        <v>97.788309694743404</v>
      </c>
      <c r="I178" s="136">
        <f>_xlfn.XLOOKUP($D178,'Maximum Demand Forecast'!$D$68:$D$494,'Maximum Demand Forecast'!I$68:I$494,"NA")</f>
        <v>96.141167462401128</v>
      </c>
      <c r="J178" s="136">
        <f>_xlfn.XLOOKUP($D178,'Maximum Demand Forecast'!$D$68:$D$494,'Maximum Demand Forecast'!J$68:J$494,"NA")</f>
        <v>94.972549422858918</v>
      </c>
      <c r="K178" s="136">
        <f>_xlfn.XLOOKUP($D178,'Maximum Demand Forecast'!$D$68:$D$494,'Maximum Demand Forecast'!K$68:K$494,"NA")</f>
        <v>95.036035955482433</v>
      </c>
      <c r="L178" s="136">
        <f>_xlfn.XLOOKUP($D178,'Maximum Demand Forecast'!$D$68:$D$494,'Maximum Demand Forecast'!L$68:L$494,"NA")</f>
        <v>94.852177528376401</v>
      </c>
      <c r="M178" s="136">
        <f>_xlfn.XLOOKUP($D178,'Maximum Demand Forecast'!$D$68:$D$494,'Maximum Demand Forecast'!M$68:M$494,"NA")</f>
        <v>97.01235307061603</v>
      </c>
      <c r="N178" s="136">
        <f>_xlfn.XLOOKUP($D178,'Maximum Demand Forecast'!$D$68:$D$494,'Maximum Demand Forecast'!N$68:N$494,"NA")</f>
        <v>102.85735055502083</v>
      </c>
      <c r="O178" s="136">
        <f>_xlfn.XLOOKUP($D178,'Maximum Demand Forecast'!$D$68:$D$494,'Maximum Demand Forecast'!O$68:O$494,"NA")</f>
        <v>108.04022669141484</v>
      </c>
      <c r="P178" s="136">
        <f>_xlfn.XLOOKUP($D178,'Maximum Demand Forecast'!$D$68:$D$494,'Maximum Demand Forecast'!P$68:P$494,"NA")</f>
        <v>110.83343150787177</v>
      </c>
      <c r="Q178" s="139"/>
      <c r="R178" s="136">
        <f>_xlfn.XLOOKUP($D178,'Maximum Demand Forecast'!$T$68:$T$494,'Maximum Demand Forecast'!U$68:U$494,"NA")</f>
        <v>115.83333589999999</v>
      </c>
      <c r="S178" s="136">
        <f>_xlfn.XLOOKUP($D178,'Maximum Demand Forecast'!$T$68:$T$494,'Maximum Demand Forecast'!V$68:V$494,"NA")</f>
        <v>103.7322234</v>
      </c>
      <c r="T178" s="136">
        <f>_xlfn.XLOOKUP($D178,'Maximum Demand Forecast'!$T$68:$T$494,'Maximum Demand Forecast'!W$68:W$494,"NA")</f>
        <v>100.15399821809737</v>
      </c>
      <c r="U178" s="136">
        <f>_xlfn.XLOOKUP($D178,'Maximum Demand Forecast'!$T$68:$T$494,'Maximum Demand Forecast'!X$68:X$494,"NA")</f>
        <v>100.95691334077448</v>
      </c>
      <c r="V178" s="136">
        <f>_xlfn.XLOOKUP($D178,'Maximum Demand Forecast'!$T$68:$T$494,'Maximum Demand Forecast'!Y$68:Y$494,"NA")</f>
        <v>99.311458501970833</v>
      </c>
      <c r="W178" s="136">
        <f>_xlfn.XLOOKUP($D178,'Maximum Demand Forecast'!$T$68:$T$494,'Maximum Demand Forecast'!Z$68:Z$494,"NA")</f>
        <v>99.248406630419382</v>
      </c>
      <c r="X178" s="136">
        <f>_xlfn.XLOOKUP($D178,'Maximum Demand Forecast'!$T$68:$T$494,'Maximum Demand Forecast'!AA$68:AA$494,"NA")</f>
        <v>99.394793365653086</v>
      </c>
      <c r="Y178" s="136">
        <f>_xlfn.XLOOKUP($D178,'Maximum Demand Forecast'!$T$68:$T$494,'Maximum Demand Forecast'!AB$68:AB$494,"NA")</f>
        <v>99.839043611770663</v>
      </c>
      <c r="Z178" s="136">
        <f>_xlfn.XLOOKUP($D178,'Maximum Demand Forecast'!$T$68:$T$494,'Maximum Demand Forecast'!AC$68:AC$494,"NA")</f>
        <v>101.16145490010054</v>
      </c>
      <c r="AA178" s="136">
        <f>_xlfn.XLOOKUP($D178,'Maximum Demand Forecast'!$T$68:$T$494,'Maximum Demand Forecast'!AD$68:AD$494,"NA")</f>
        <v>105.3383059143419</v>
      </c>
      <c r="AB178" s="136">
        <f>_xlfn.XLOOKUP($D178,'Maximum Demand Forecast'!$T$68:$T$494,'Maximum Demand Forecast'!AE$68:AE$494,"NA")</f>
        <v>108.74917927728055</v>
      </c>
      <c r="AC178" s="136">
        <f>_xlfn.XLOOKUP($D178,'Maximum Demand Forecast'!$T$68:$T$494,'Maximum Demand Forecast'!AF$68:AF$494,"NA")</f>
        <v>111.01764421543523</v>
      </c>
      <c r="AD178" s="137"/>
      <c r="AE178" s="138">
        <v>49</v>
      </c>
      <c r="AF178" s="138">
        <v>49</v>
      </c>
      <c r="AG178" s="138">
        <v>49</v>
      </c>
      <c r="AH178" s="138">
        <v>64.689786370900293</v>
      </c>
      <c r="AI178" s="138">
        <v>89.584771251278099</v>
      </c>
      <c r="AJ178" s="138">
        <v>149.39473633215499</v>
      </c>
      <c r="AK178" s="138">
        <v>209.42172446875401</v>
      </c>
      <c r="AL178" s="138">
        <v>263.31926410964502</v>
      </c>
      <c r="AM178" s="138">
        <v>309.58515960571702</v>
      </c>
      <c r="AN178" s="138">
        <v>348.377863429336</v>
      </c>
      <c r="AO178" s="138">
        <v>383.80382132241903</v>
      </c>
      <c r="AP178" s="138">
        <v>415.84684912205302</v>
      </c>
      <c r="AQ178" s="137"/>
      <c r="AR178" s="137"/>
      <c r="AS178" s="137"/>
      <c r="AT178" s="137"/>
      <c r="AU178" s="3"/>
      <c r="AV178" s="3"/>
      <c r="AW178" s="3"/>
      <c r="AX178" s="3"/>
    </row>
    <row r="179" spans="2:50" x14ac:dyDescent="0.25">
      <c r="B179" s="7" t="s">
        <v>5</v>
      </c>
      <c r="C179" s="7"/>
      <c r="D179" s="48" t="s">
        <v>21</v>
      </c>
      <c r="E179" s="136">
        <f>_xlfn.XLOOKUP($D179,'Maximum Demand Forecast'!$D$68:$D$494,'Maximum Demand Forecast'!E$68:E$494,"NA")</f>
        <v>158</v>
      </c>
      <c r="F179" s="136">
        <f>_xlfn.XLOOKUP($D179,'Maximum Demand Forecast'!$D$68:$D$494,'Maximum Demand Forecast'!F$68:F$494,"NA")</f>
        <v>95.051834869999993</v>
      </c>
      <c r="G179" s="136">
        <f>_xlfn.XLOOKUP($D179,'Maximum Demand Forecast'!$D$68:$D$494,'Maximum Demand Forecast'!G$68:G$494,"NA")</f>
        <v>97.742586732961598</v>
      </c>
      <c r="H179" s="136">
        <f>_xlfn.XLOOKUP($D179,'Maximum Demand Forecast'!$D$68:$D$494,'Maximum Demand Forecast'!H$68:H$494,"NA")</f>
        <v>97.442164453807763</v>
      </c>
      <c r="I179" s="136">
        <f>_xlfn.XLOOKUP($D179,'Maximum Demand Forecast'!$D$68:$D$494,'Maximum Demand Forecast'!I$68:I$494,"NA")</f>
        <v>95.800852677546075</v>
      </c>
      <c r="J179" s="136">
        <f>_xlfn.XLOOKUP($D179,'Maximum Demand Forecast'!$D$68:$D$494,'Maximum Demand Forecast'!J$68:J$494,"NA")</f>
        <v>94.63637124261561</v>
      </c>
      <c r="K179" s="136">
        <f>_xlfn.XLOOKUP($D179,'Maximum Demand Forecast'!$D$68:$D$494,'Maximum Demand Forecast'!K$68:K$494,"NA")</f>
        <v>94.699633049387955</v>
      </c>
      <c r="L179" s="136">
        <f>_xlfn.XLOOKUP($D179,'Maximum Demand Forecast'!$D$68:$D$494,'Maximum Demand Forecast'!L$68:L$494,"NA")</f>
        <v>94.516425433403896</v>
      </c>
      <c r="M179" s="136">
        <f>_xlfn.XLOOKUP($D179,'Maximum Demand Forecast'!$D$68:$D$494,'Maximum Demand Forecast'!M$68:M$494,"NA")</f>
        <v>96.66895451477447</v>
      </c>
      <c r="N179" s="136">
        <f>_xlfn.XLOOKUP($D179,'Maximum Demand Forecast'!$D$68:$D$494,'Maximum Demand Forecast'!N$68:N$494,"NA")</f>
        <v>102.49326222482053</v>
      </c>
      <c r="O179" s="136">
        <f>_xlfn.XLOOKUP($D179,'Maximum Demand Forecast'!$D$68:$D$494,'Maximum Demand Forecast'!O$68:O$494,"NA")</f>
        <v>107.65779232461189</v>
      </c>
      <c r="P179" s="136">
        <f>_xlfn.XLOOKUP($D179,'Maximum Demand Forecast'!$D$68:$D$494,'Maximum Demand Forecast'!P$68:P$494,"NA")</f>
        <v>110.4411099208357</v>
      </c>
      <c r="Q179" s="139"/>
      <c r="R179" s="136">
        <f>_xlfn.XLOOKUP($D179,'Maximum Demand Forecast'!$T$68:$T$494,'Maximum Demand Forecast'!U$68:U$494,"NA")</f>
        <v>178.572832253212</v>
      </c>
      <c r="S179" s="136">
        <f>_xlfn.XLOOKUP($D179,'Maximum Demand Forecast'!$T$68:$T$494,'Maximum Demand Forecast'!V$68:V$494,"NA")</f>
        <v>158.384277411482</v>
      </c>
      <c r="T179" s="136">
        <f>_xlfn.XLOOKUP($D179,'Maximum Demand Forecast'!$T$68:$T$494,'Maximum Demand Forecast'!W$68:W$494,"NA")</f>
        <v>152.9208390383755</v>
      </c>
      <c r="U179" s="136">
        <f>_xlfn.XLOOKUP($D179,'Maximum Demand Forecast'!$T$68:$T$494,'Maximum Demand Forecast'!X$68:X$494,"NA")</f>
        <v>154.14677566018673</v>
      </c>
      <c r="V179" s="136">
        <f>_xlfn.XLOOKUP($D179,'Maximum Demand Forecast'!$T$68:$T$494,'Maximum Demand Forecast'!Y$68:Y$494,"NA")</f>
        <v>151.63440132639664</v>
      </c>
      <c r="W179" s="136">
        <f>_xlfn.XLOOKUP($D179,'Maximum Demand Forecast'!$T$68:$T$494,'Maximum Demand Forecast'!Z$68:Z$494,"NA")</f>
        <v>151.53813013131574</v>
      </c>
      <c r="X179" s="136">
        <f>_xlfn.XLOOKUP($D179,'Maximum Demand Forecast'!$T$68:$T$494,'Maximum Demand Forecast'!AA$68:AA$494,"NA")</f>
        <v>151.76164175116418</v>
      </c>
      <c r="Y179" s="136">
        <f>_xlfn.XLOOKUP($D179,'Maximum Demand Forecast'!$T$68:$T$494,'Maximum Demand Forecast'!AB$68:AB$494,"NA")</f>
        <v>152.43994837484354</v>
      </c>
      <c r="Z179" s="136">
        <f>_xlfn.XLOOKUP($D179,'Maximum Demand Forecast'!$T$68:$T$494,'Maximum Demand Forecast'!AC$68:AC$494,"NA")</f>
        <v>154.45908138364121</v>
      </c>
      <c r="AA179" s="136">
        <f>_xlfn.XLOOKUP($D179,'Maximum Demand Forecast'!$T$68:$T$494,'Maximum Demand Forecast'!AD$68:AD$494,"NA")</f>
        <v>160.83653583378879</v>
      </c>
      <c r="AB179" s="136">
        <f>_xlfn.XLOOKUP($D179,'Maximum Demand Forecast'!$T$68:$T$494,'Maximum Demand Forecast'!AE$68:AE$494,"NA")</f>
        <v>166.04445190098753</v>
      </c>
      <c r="AC179" s="136">
        <f>_xlfn.XLOOKUP($D179,'Maximum Demand Forecast'!$T$68:$T$494,'Maximum Demand Forecast'!AF$68:AF$494,"NA")</f>
        <v>169.50807360200383</v>
      </c>
      <c r="AD179" s="137"/>
      <c r="AE179" s="138">
        <v>5</v>
      </c>
      <c r="AF179" s="138">
        <v>5</v>
      </c>
      <c r="AG179" s="138">
        <v>5</v>
      </c>
      <c r="AH179" s="138">
        <v>16.860477993722899</v>
      </c>
      <c r="AI179" s="138">
        <v>37.234818892518703</v>
      </c>
      <c r="AJ179" s="138">
        <v>91.291745320968701</v>
      </c>
      <c r="AK179" s="138">
        <v>152.23116333327599</v>
      </c>
      <c r="AL179" s="138">
        <v>214.44228278523099</v>
      </c>
      <c r="AM179" s="138">
        <v>275.59233811472899</v>
      </c>
      <c r="AN179" s="138">
        <v>334.51742478141699</v>
      </c>
      <c r="AO179" s="138">
        <v>396.53295578029702</v>
      </c>
      <c r="AP179" s="138">
        <v>461.46423497080599</v>
      </c>
      <c r="AQ179" s="137"/>
      <c r="AR179" s="137"/>
      <c r="AS179" s="137"/>
      <c r="AT179" s="137"/>
      <c r="AU179" s="3"/>
      <c r="AV179" s="3"/>
      <c r="AW179" s="3"/>
      <c r="AX179" s="3"/>
    </row>
    <row r="180" spans="2:50" x14ac:dyDescent="0.25">
      <c r="B180" s="7" t="s">
        <v>5</v>
      </c>
      <c r="C180" s="7"/>
      <c r="D180" s="48" t="s">
        <v>22</v>
      </c>
      <c r="E180" s="136">
        <f>_xlfn.XLOOKUP($D180,'Maximum Demand Forecast'!$D$68:$D$494,'Maximum Demand Forecast'!E$68:E$494,"NA")</f>
        <v>173.00510609998</v>
      </c>
      <c r="F180" s="136">
        <f>_xlfn.XLOOKUP($D180,'Maximum Demand Forecast'!$D$68:$D$494,'Maximum Demand Forecast'!F$68:F$494,"NA")</f>
        <v>153.65933630000001</v>
      </c>
      <c r="G180" s="136">
        <f>_xlfn.XLOOKUP($D180,'Maximum Demand Forecast'!$D$68:$D$494,'Maximum Demand Forecast'!G$68:G$494,"NA")</f>
        <v>158.00916443299866</v>
      </c>
      <c r="H180" s="136">
        <f>_xlfn.XLOOKUP($D180,'Maximum Demand Forecast'!$D$68:$D$494,'Maximum Demand Forecast'!H$68:H$494,"NA")</f>
        <v>157.52350639086148</v>
      </c>
      <c r="I180" s="136">
        <f>_xlfn.XLOOKUP($D180,'Maximum Demand Forecast'!$D$68:$D$494,'Maximum Demand Forecast'!I$68:I$494,"NA")</f>
        <v>154.87018698312278</v>
      </c>
      <c r="J180" s="136">
        <f>_xlfn.XLOOKUP($D180,'Maximum Demand Forecast'!$D$68:$D$494,'Maximum Demand Forecast'!J$68:J$494,"NA")</f>
        <v>152.98770418129354</v>
      </c>
      <c r="K180" s="136">
        <f>_xlfn.XLOOKUP($D180,'Maximum Demand Forecast'!$D$68:$D$494,'Maximum Demand Forecast'!K$68:K$494,"NA")</f>
        <v>153.08997224645054</v>
      </c>
      <c r="L180" s="136">
        <f>_xlfn.XLOOKUP($D180,'Maximum Demand Forecast'!$D$68:$D$494,'Maximum Demand Forecast'!L$68:L$494,"NA")</f>
        <v>152.79380162843231</v>
      </c>
      <c r="M180" s="136">
        <f>_xlfn.XLOOKUP($D180,'Maximum Demand Forecast'!$D$68:$D$494,'Maximum Demand Forecast'!M$68:M$494,"NA")</f>
        <v>156.2735470795561</v>
      </c>
      <c r="N180" s="136">
        <f>_xlfn.XLOOKUP($D180,'Maximum Demand Forecast'!$D$68:$D$494,'Maximum Demand Forecast'!N$68:N$494,"NA")</f>
        <v>165.68903346502842</v>
      </c>
      <c r="O180" s="136">
        <f>_xlfn.XLOOKUP($D180,'Maximum Demand Forecast'!$D$68:$D$494,'Maximum Demand Forecast'!O$68:O$494,"NA")</f>
        <v>174.03793349963237</v>
      </c>
      <c r="P180" s="136">
        <f>_xlfn.XLOOKUP($D180,'Maximum Demand Forecast'!$D$68:$D$494,'Maximum Demand Forecast'!P$68:P$494,"NA")</f>
        <v>178.53740197525721</v>
      </c>
      <c r="Q180" s="139"/>
      <c r="R180" s="136">
        <f>_xlfn.XLOOKUP($D180,'Maximum Demand Forecast'!$T$68:$T$494,'Maximum Demand Forecast'!U$68:U$494,"NA")</f>
        <v>206.77872247230701</v>
      </c>
      <c r="S180" s="136">
        <f>_xlfn.XLOOKUP($D180,'Maximum Demand Forecast'!$T$68:$T$494,'Maximum Demand Forecast'!V$68:V$494,"NA")</f>
        <v>174.499285441388</v>
      </c>
      <c r="T180" s="136">
        <f>_xlfn.XLOOKUP($D180,'Maximum Demand Forecast'!$T$68:$T$494,'Maximum Demand Forecast'!W$68:W$494,"NA")</f>
        <v>168.47996264154153</v>
      </c>
      <c r="U180" s="136">
        <f>_xlfn.XLOOKUP($D180,'Maximum Demand Forecast'!$T$68:$T$494,'Maximum Demand Forecast'!X$68:X$494,"NA")</f>
        <v>169.83063373086128</v>
      </c>
      <c r="V180" s="136">
        <f>_xlfn.XLOOKUP($D180,'Maximum Demand Forecast'!$T$68:$T$494,'Maximum Demand Forecast'!Y$68:Y$494,"NA")</f>
        <v>167.06263470234234</v>
      </c>
      <c r="W180" s="136">
        <f>_xlfn.XLOOKUP($D180,'Maximum Demand Forecast'!$T$68:$T$494,'Maximum Demand Forecast'!Z$68:Z$494,"NA")</f>
        <v>166.95656827311868</v>
      </c>
      <c r="X180" s="136">
        <f>_xlfn.XLOOKUP($D180,'Maximum Demand Forecast'!$T$68:$T$494,'Maximum Demand Forecast'!AA$68:AA$494,"NA")</f>
        <v>167.20282136457971</v>
      </c>
      <c r="Y180" s="136">
        <f>_xlfn.XLOOKUP($D180,'Maximum Demand Forecast'!$T$68:$T$494,'Maximum Demand Forecast'!AB$68:AB$494,"NA")</f>
        <v>167.95014315103899</v>
      </c>
      <c r="Z180" s="136">
        <f>_xlfn.XLOOKUP($D180,'Maximum Demand Forecast'!$T$68:$T$494,'Maximum Demand Forecast'!AC$68:AC$494,"NA")</f>
        <v>170.17471539397027</v>
      </c>
      <c r="AA180" s="136">
        <f>_xlfn.XLOOKUP($D180,'Maximum Demand Forecast'!$T$68:$T$494,'Maximum Demand Forecast'!AD$68:AD$494,"NA")</f>
        <v>177.2010519892028</v>
      </c>
      <c r="AB180" s="136">
        <f>_xlfn.XLOOKUP($D180,'Maximum Demand Forecast'!$T$68:$T$494,'Maximum Demand Forecast'!AE$68:AE$494,"NA")</f>
        <v>182.93885404390991</v>
      </c>
      <c r="AC180" s="136">
        <f>_xlfn.XLOOKUP($D180,'Maximum Demand Forecast'!$T$68:$T$494,'Maximum Demand Forecast'!AF$68:AF$494,"NA")</f>
        <v>186.75488630256902</v>
      </c>
      <c r="AD180" s="137"/>
      <c r="AE180" s="138">
        <v>0</v>
      </c>
      <c r="AF180" s="138">
        <v>0</v>
      </c>
      <c r="AG180" s="138">
        <v>0</v>
      </c>
      <c r="AH180" s="138">
        <v>0</v>
      </c>
      <c r="AI180" s="138">
        <v>0</v>
      </c>
      <c r="AJ180" s="138">
        <v>0</v>
      </c>
      <c r="AK180" s="138">
        <v>0</v>
      </c>
      <c r="AL180" s="138">
        <v>0</v>
      </c>
      <c r="AM180" s="138">
        <v>0</v>
      </c>
      <c r="AN180" s="138">
        <v>0</v>
      </c>
      <c r="AO180" s="138">
        <v>0</v>
      </c>
      <c r="AP180" s="138">
        <v>0</v>
      </c>
      <c r="AQ180" s="137"/>
      <c r="AR180" s="137"/>
      <c r="AS180" s="137"/>
      <c r="AT180" s="137"/>
      <c r="AU180" s="3"/>
      <c r="AV180" s="3"/>
      <c r="AW180" s="3"/>
      <c r="AX180" s="3"/>
    </row>
    <row r="181" spans="2:50" x14ac:dyDescent="0.25">
      <c r="B181" s="7" t="s">
        <v>5</v>
      </c>
      <c r="C181" s="7"/>
      <c r="D181" s="48" t="s">
        <v>23</v>
      </c>
      <c r="E181" s="136">
        <f>_xlfn.XLOOKUP($D181,'Maximum Demand Forecast'!$D$68:$D$494,'Maximum Demand Forecast'!E$68:E$494,"NA")</f>
        <v>0</v>
      </c>
      <c r="F181" s="136">
        <f>_xlfn.XLOOKUP($D181,'Maximum Demand Forecast'!$D$68:$D$494,'Maximum Demand Forecast'!F$68:F$494,"NA")</f>
        <v>50.393861899999997</v>
      </c>
      <c r="G181" s="136">
        <f>_xlfn.XLOOKUP($D181,'Maximum Demand Forecast'!$D$68:$D$494,'Maximum Demand Forecast'!G$68:G$494,"NA")</f>
        <v>51.820424343268009</v>
      </c>
      <c r="H181" s="136">
        <f>_xlfn.XLOOKUP($D181,'Maximum Demand Forecast'!$D$68:$D$494,'Maximum Demand Forecast'!H$68:H$494,"NA")</f>
        <v>51.661148734669112</v>
      </c>
      <c r="I181" s="136">
        <f>_xlfn.XLOOKUP($D181,'Maximum Demand Forecast'!$D$68:$D$494,'Maximum Demand Forecast'!I$68:I$494,"NA")</f>
        <v>50.790970488232325</v>
      </c>
      <c r="J181" s="136">
        <f>_xlfn.XLOOKUP($D181,'Maximum Demand Forecast'!$D$68:$D$494,'Maximum Demand Forecast'!J$68:J$494,"NA")</f>
        <v>50.173594540705814</v>
      </c>
      <c r="K181" s="136">
        <f>_xlfn.XLOOKUP($D181,'Maximum Demand Forecast'!$D$68:$D$494,'Maximum Demand Forecast'!K$68:K$494,"NA")</f>
        <v>50.207134206282923</v>
      </c>
      <c r="L181" s="136">
        <f>_xlfn.XLOOKUP($D181,'Maximum Demand Forecast'!$D$68:$D$494,'Maximum Demand Forecast'!L$68:L$494,"NA")</f>
        <v>50.110002580033346</v>
      </c>
      <c r="M181" s="136">
        <f>_xlfn.XLOOKUP($D181,'Maximum Demand Forecast'!$D$68:$D$494,'Maximum Demand Forecast'!M$68:M$494,"NA")</f>
        <v>51.251214145393241</v>
      </c>
      <c r="N181" s="136">
        <f>_xlfn.XLOOKUP($D181,'Maximum Demand Forecast'!$D$68:$D$494,'Maximum Demand Forecast'!N$68:N$494,"NA")</f>
        <v>54.339101494486414</v>
      </c>
      <c r="O181" s="136">
        <f>_xlfn.XLOOKUP($D181,'Maximum Demand Forecast'!$D$68:$D$494,'Maximum Demand Forecast'!O$68:O$494,"NA")</f>
        <v>57.077192947252485</v>
      </c>
      <c r="P181" s="136">
        <f>_xlfn.XLOOKUP($D181,'Maximum Demand Forecast'!$D$68:$D$494,'Maximum Demand Forecast'!P$68:P$494,"NA")</f>
        <v>58.552831189899514</v>
      </c>
      <c r="Q181" s="139"/>
      <c r="R181" s="136">
        <f>_xlfn.XLOOKUP($D181,'Maximum Demand Forecast'!$T$68:$T$494,'Maximum Demand Forecast'!U$68:U$494,"NA")</f>
        <v>0</v>
      </c>
      <c r="S181" s="136">
        <f>_xlfn.XLOOKUP($D181,'Maximum Demand Forecast'!$T$68:$T$494,'Maximum Demand Forecast'!V$68:V$494,"NA")</f>
        <v>0</v>
      </c>
      <c r="T181" s="136">
        <f>_xlfn.XLOOKUP($D181,'Maximum Demand Forecast'!$T$68:$T$494,'Maximum Demand Forecast'!W$68:W$494,"NA")</f>
        <v>0</v>
      </c>
      <c r="U181" s="136">
        <f>_xlfn.XLOOKUP($D181,'Maximum Demand Forecast'!$T$68:$T$494,'Maximum Demand Forecast'!X$68:X$494,"NA")</f>
        <v>0</v>
      </c>
      <c r="V181" s="136">
        <f>_xlfn.XLOOKUP($D181,'Maximum Demand Forecast'!$T$68:$T$494,'Maximum Demand Forecast'!Y$68:Y$494,"NA")</f>
        <v>0</v>
      </c>
      <c r="W181" s="136">
        <f>_xlfn.XLOOKUP($D181,'Maximum Demand Forecast'!$T$68:$T$494,'Maximum Demand Forecast'!Z$68:Z$494,"NA")</f>
        <v>0</v>
      </c>
      <c r="X181" s="136">
        <f>_xlfn.XLOOKUP($D181,'Maximum Demand Forecast'!$T$68:$T$494,'Maximum Demand Forecast'!AA$68:AA$494,"NA")</f>
        <v>0</v>
      </c>
      <c r="Y181" s="136">
        <f>_xlfn.XLOOKUP($D181,'Maximum Demand Forecast'!$T$68:$T$494,'Maximum Demand Forecast'!AB$68:AB$494,"NA")</f>
        <v>0</v>
      </c>
      <c r="Z181" s="136">
        <f>_xlfn.XLOOKUP($D181,'Maximum Demand Forecast'!$T$68:$T$494,'Maximum Demand Forecast'!AC$68:AC$494,"NA")</f>
        <v>0</v>
      </c>
      <c r="AA181" s="136">
        <f>_xlfn.XLOOKUP($D181,'Maximum Demand Forecast'!$T$68:$T$494,'Maximum Demand Forecast'!AD$68:AD$494,"NA")</f>
        <v>0</v>
      </c>
      <c r="AB181" s="136">
        <f>_xlfn.XLOOKUP($D181,'Maximum Demand Forecast'!$T$68:$T$494,'Maximum Demand Forecast'!AE$68:AE$494,"NA")</f>
        <v>0</v>
      </c>
      <c r="AC181" s="136">
        <f>_xlfn.XLOOKUP($D181,'Maximum Demand Forecast'!$T$68:$T$494,'Maximum Demand Forecast'!AF$68:AF$494,"NA")</f>
        <v>0</v>
      </c>
      <c r="AD181" s="137"/>
      <c r="AE181" s="138">
        <v>0</v>
      </c>
      <c r="AF181" s="138">
        <v>0</v>
      </c>
      <c r="AG181" s="138">
        <v>0</v>
      </c>
      <c r="AH181" s="138">
        <v>0</v>
      </c>
      <c r="AI181" s="138">
        <v>0</v>
      </c>
      <c r="AJ181" s="138">
        <v>0</v>
      </c>
      <c r="AK181" s="138">
        <v>0</v>
      </c>
      <c r="AL181" s="138">
        <v>0</v>
      </c>
      <c r="AM181" s="138">
        <v>0</v>
      </c>
      <c r="AN181" s="138">
        <v>0</v>
      </c>
      <c r="AO181" s="138">
        <v>0</v>
      </c>
      <c r="AP181" s="138">
        <v>0</v>
      </c>
      <c r="AQ181" s="137"/>
      <c r="AR181" s="137"/>
      <c r="AS181" s="137"/>
      <c r="AT181" s="137"/>
      <c r="AU181" s="3"/>
      <c r="AV181" s="3"/>
      <c r="AW181" s="3"/>
      <c r="AX181" s="3"/>
    </row>
    <row r="182" spans="2:50" x14ac:dyDescent="0.25">
      <c r="B182" s="7" t="s">
        <v>5</v>
      </c>
      <c r="C182" s="7"/>
      <c r="D182" s="48" t="s">
        <v>24</v>
      </c>
      <c r="E182" s="136">
        <f>_xlfn.XLOOKUP($D182,'Maximum Demand Forecast'!$D$68:$D$494,'Maximum Demand Forecast'!E$68:E$494,"NA")</f>
        <v>49.799999239999998</v>
      </c>
      <c r="F182" s="136">
        <f>_xlfn.XLOOKUP($D182,'Maximum Demand Forecast'!$D$68:$D$494,'Maximum Demand Forecast'!F$68:F$494,"NA")</f>
        <v>41.654028480000001</v>
      </c>
      <c r="G182" s="136">
        <f>_xlfn.XLOOKUP($D182,'Maximum Demand Forecast'!$D$68:$D$494,'Maximum Demand Forecast'!G$68:G$494,"NA")</f>
        <v>42.833181464113409</v>
      </c>
      <c r="H182" s="136">
        <f>_xlfn.XLOOKUP($D182,'Maximum Demand Forecast'!$D$68:$D$494,'Maximum Demand Forecast'!H$68:H$494,"NA")</f>
        <v>42.701529106333943</v>
      </c>
      <c r="I182" s="136">
        <f>_xlfn.XLOOKUP($D182,'Maximum Demand Forecast'!$D$68:$D$494,'Maximum Demand Forecast'!I$68:I$494,"NA")</f>
        <v>41.982266321281259</v>
      </c>
      <c r="J182" s="136">
        <f>_xlfn.XLOOKUP($D182,'Maximum Demand Forecast'!$D$68:$D$494,'Maximum Demand Forecast'!J$68:J$494,"NA")</f>
        <v>41.471962202256478</v>
      </c>
      <c r="K182" s="136">
        <f>_xlfn.XLOOKUP($D182,'Maximum Demand Forecast'!$D$68:$D$494,'Maximum Demand Forecast'!K$68:K$494,"NA")</f>
        <v>41.499685066361053</v>
      </c>
      <c r="L182" s="136">
        <f>_xlfn.XLOOKUP($D182,'Maximum Demand Forecast'!$D$68:$D$494,'Maximum Demand Forecast'!L$68:L$494,"NA")</f>
        <v>41.419399028070572</v>
      </c>
      <c r="M182" s="136">
        <f>_xlfn.XLOOKUP($D182,'Maximum Demand Forecast'!$D$68:$D$494,'Maximum Demand Forecast'!M$68:M$494,"NA")</f>
        <v>42.362689683974963</v>
      </c>
      <c r="N182" s="136">
        <f>_xlfn.XLOOKUP($D182,'Maximum Demand Forecast'!$D$68:$D$494,'Maximum Demand Forecast'!N$68:N$494,"NA")</f>
        <v>44.915043139985023</v>
      </c>
      <c r="O182" s="136">
        <f>_xlfn.XLOOKUP($D182,'Maximum Demand Forecast'!$D$68:$D$494,'Maximum Demand Forecast'!O$68:O$494,"NA")</f>
        <v>47.178265982097912</v>
      </c>
      <c r="P182" s="136">
        <f>_xlfn.XLOOKUP($D182,'Maximum Demand Forecast'!$D$68:$D$494,'Maximum Demand Forecast'!P$68:P$494,"NA")</f>
        <v>48.397983524432107</v>
      </c>
      <c r="Q182" s="139"/>
      <c r="R182" s="136">
        <f>_xlfn.XLOOKUP($D182,'Maximum Demand Forecast'!$T$68:$T$494,'Maximum Demand Forecast'!U$68:U$494,"NA")</f>
        <v>50.955087182652697</v>
      </c>
      <c r="S182" s="136">
        <f>_xlfn.XLOOKUP($D182,'Maximum Demand Forecast'!$T$68:$T$494,'Maximum Demand Forecast'!V$68:V$494,"NA")</f>
        <v>38.687670539853102</v>
      </c>
      <c r="T182" s="136">
        <f>_xlfn.XLOOKUP($D182,'Maximum Demand Forecast'!$T$68:$T$494,'Maximum Demand Forecast'!W$68:W$494,"NA")</f>
        <v>37.353146007191299</v>
      </c>
      <c r="U182" s="136">
        <f>_xlfn.XLOOKUP($D182,'Maximum Demand Forecast'!$T$68:$T$494,'Maximum Demand Forecast'!X$68:X$494,"NA")</f>
        <v>37.652598913139492</v>
      </c>
      <c r="V182" s="136">
        <f>_xlfn.XLOOKUP($D182,'Maximum Demand Forecast'!$T$68:$T$494,'Maximum Demand Forecast'!Y$68:Y$494,"NA")</f>
        <v>37.038914827275754</v>
      </c>
      <c r="W182" s="136">
        <f>_xlfn.XLOOKUP($D182,'Maximum Demand Forecast'!$T$68:$T$494,'Maximum Demand Forecast'!Z$68:Z$494,"NA")</f>
        <v>37.015399183307558</v>
      </c>
      <c r="X182" s="136">
        <f>_xlfn.XLOOKUP($D182,'Maximum Demand Forecast'!$T$68:$T$494,'Maximum Demand Forecast'!AA$68:AA$494,"NA")</f>
        <v>37.069995157427265</v>
      </c>
      <c r="Y182" s="136">
        <f>_xlfn.XLOOKUP($D182,'Maximum Demand Forecast'!$T$68:$T$494,'Maximum Demand Forecast'!AB$68:AB$494,"NA")</f>
        <v>37.235681446563973</v>
      </c>
      <c r="Z182" s="136">
        <f>_xlfn.XLOOKUP($D182,'Maximum Demand Forecast'!$T$68:$T$494,'Maximum Demand Forecast'!AC$68:AC$494,"NA")</f>
        <v>37.728884142545986</v>
      </c>
      <c r="AA182" s="136">
        <f>_xlfn.XLOOKUP($D182,'Maximum Demand Forecast'!$T$68:$T$494,'Maximum Demand Forecast'!AD$68:AD$494,"NA")</f>
        <v>39.286670437262792</v>
      </c>
      <c r="AB182" s="136">
        <f>_xlfn.XLOOKUP($D182,'Maximum Demand Forecast'!$T$68:$T$494,'Maximum Demand Forecast'!AE$68:AE$494,"NA")</f>
        <v>40.558779918707984</v>
      </c>
      <c r="AC182" s="136">
        <f>_xlfn.XLOOKUP($D182,'Maximum Demand Forecast'!$T$68:$T$494,'Maximum Demand Forecast'!AF$68:AF$494,"NA")</f>
        <v>41.404820052448493</v>
      </c>
      <c r="AD182" s="137"/>
      <c r="AE182" s="138">
        <v>0</v>
      </c>
      <c r="AF182" s="138">
        <v>0</v>
      </c>
      <c r="AG182" s="138">
        <v>0</v>
      </c>
      <c r="AH182" s="138">
        <v>0</v>
      </c>
      <c r="AI182" s="138">
        <v>0</v>
      </c>
      <c r="AJ182" s="138">
        <v>0</v>
      </c>
      <c r="AK182" s="138">
        <v>0</v>
      </c>
      <c r="AL182" s="138">
        <v>0</v>
      </c>
      <c r="AM182" s="138">
        <v>0</v>
      </c>
      <c r="AN182" s="138">
        <v>0</v>
      </c>
      <c r="AO182" s="138">
        <v>0</v>
      </c>
      <c r="AP182" s="138">
        <v>0</v>
      </c>
      <c r="AQ182" s="137"/>
      <c r="AR182" s="137"/>
      <c r="AS182" s="137"/>
      <c r="AT182" s="137"/>
      <c r="AU182" s="3"/>
      <c r="AV182" s="3"/>
      <c r="AW182" s="3"/>
      <c r="AX182" s="3"/>
    </row>
    <row r="183" spans="2:50" x14ac:dyDescent="0.25">
      <c r="B183" s="7" t="s">
        <v>5</v>
      </c>
      <c r="C183" s="7"/>
      <c r="D183" s="48" t="s">
        <v>25</v>
      </c>
      <c r="E183" s="136">
        <f>_xlfn.XLOOKUP($D183,'Maximum Demand Forecast'!$D$68:$D$494,'Maximum Demand Forecast'!E$68:E$494,"NA")</f>
        <v>45</v>
      </c>
      <c r="F183" s="136">
        <f>_xlfn.XLOOKUP($D183,'Maximum Demand Forecast'!$D$68:$D$494,'Maximum Demand Forecast'!F$68:F$494,"NA")</f>
        <v>74.546084890000003</v>
      </c>
      <c r="G183" s="136">
        <f>_xlfn.XLOOKUP($D183,'Maximum Demand Forecast'!$D$68:$D$494,'Maximum Demand Forecast'!G$68:G$494,"NA")</f>
        <v>76.656354692456702</v>
      </c>
      <c r="H183" s="136">
        <f>_xlfn.XLOOKUP($D183,'Maximum Demand Forecast'!$D$68:$D$494,'Maximum Demand Forecast'!H$68:H$494,"NA")</f>
        <v>76.420743199472071</v>
      </c>
      <c r="I183" s="136">
        <f>_xlfn.XLOOKUP($D183,'Maximum Demand Forecast'!$D$68:$D$494,'Maximum Demand Forecast'!I$68:I$494,"NA")</f>
        <v>75.133515370872018</v>
      </c>
      <c r="J183" s="136">
        <f>_xlfn.XLOOKUP($D183,'Maximum Demand Forecast'!$D$68:$D$494,'Maximum Demand Forecast'!J$68:J$494,"NA")</f>
        <v>74.220250182252784</v>
      </c>
      <c r="K183" s="136">
        <f>_xlfn.XLOOKUP($D183,'Maximum Demand Forecast'!$D$68:$D$494,'Maximum Demand Forecast'!K$68:K$494,"NA")</f>
        <v>74.269864374597361</v>
      </c>
      <c r="L183" s="136">
        <f>_xlfn.XLOOKUP($D183,'Maximum Demand Forecast'!$D$68:$D$494,'Maximum Demand Forecast'!L$68:L$494,"NA")</f>
        <v>74.126180557106409</v>
      </c>
      <c r="M183" s="136">
        <f>_xlfn.XLOOKUP($D183,'Maximum Demand Forecast'!$D$68:$D$494,'Maximum Demand Forecast'!M$68:M$494,"NA")</f>
        <v>75.814339611032139</v>
      </c>
      <c r="N183" s="136">
        <f>_xlfn.XLOOKUP($D183,'Maximum Demand Forecast'!$D$68:$D$494,'Maximum Demand Forecast'!N$68:N$494,"NA")</f>
        <v>80.382156082669866</v>
      </c>
      <c r="O183" s="136">
        <f>_xlfn.XLOOKUP($D183,'Maximum Demand Forecast'!$D$68:$D$494,'Maximum Demand Forecast'!O$68:O$494,"NA")</f>
        <v>84.432530278628903</v>
      </c>
      <c r="P183" s="136">
        <f>_xlfn.XLOOKUP($D183,'Maximum Demand Forecast'!$D$68:$D$494,'Maximum Demand Forecast'!P$68:P$494,"NA")</f>
        <v>86.615396396760161</v>
      </c>
      <c r="Q183" s="139"/>
      <c r="R183" s="136">
        <f>_xlfn.XLOOKUP($D183,'Maximum Demand Forecast'!$T$68:$T$494,'Maximum Demand Forecast'!U$68:U$494,"NA")</f>
        <v>45.066355434102299</v>
      </c>
      <c r="S183" s="136">
        <f>_xlfn.XLOOKUP($D183,'Maximum Demand Forecast'!$T$68:$T$494,'Maximum Demand Forecast'!V$68:V$494,"NA")</f>
        <v>37.262195230480899</v>
      </c>
      <c r="T183" s="136">
        <f>_xlfn.XLOOKUP($D183,'Maximum Demand Forecast'!$T$68:$T$494,'Maximum Demand Forecast'!W$68:W$494,"NA")</f>
        <v>35.976842223127171</v>
      </c>
      <c r="U183" s="136">
        <f>_xlfn.XLOOKUP($D183,'Maximum Demand Forecast'!$T$68:$T$494,'Maximum Demand Forecast'!X$68:X$494,"NA")</f>
        <v>36.265261569344517</v>
      </c>
      <c r="V183" s="136">
        <f>_xlfn.XLOOKUP($D183,'Maximum Demand Forecast'!$T$68:$T$494,'Maximum Demand Forecast'!Y$68:Y$494,"NA")</f>
        <v>35.674189119176241</v>
      </c>
      <c r="W183" s="136">
        <f>_xlfn.XLOOKUP($D183,'Maximum Demand Forecast'!$T$68:$T$494,'Maximum Demand Forecast'!Z$68:Z$494,"NA")</f>
        <v>35.651539926183077</v>
      </c>
      <c r="X183" s="136">
        <f>_xlfn.XLOOKUP($D183,'Maximum Demand Forecast'!$T$68:$T$494,'Maximum Demand Forecast'!AA$68:AA$494,"NA")</f>
        <v>35.704124271998133</v>
      </c>
      <c r="Y183" s="136">
        <f>_xlfn.XLOOKUP($D183,'Maximum Demand Forecast'!$T$68:$T$494,'Maximum Demand Forecast'!AB$68:AB$494,"NA")</f>
        <v>35.863705729518713</v>
      </c>
      <c r="Z183" s="136">
        <f>_xlfn.XLOOKUP($D183,'Maximum Demand Forecast'!$T$68:$T$494,'Maximum Demand Forecast'!AC$68:AC$494,"NA")</f>
        <v>36.338736014088319</v>
      </c>
      <c r="AA183" s="136">
        <f>_xlfn.XLOOKUP($D183,'Maximum Demand Forecast'!$T$68:$T$494,'Maximum Demand Forecast'!AD$68:AD$494,"NA")</f>
        <v>37.839124541779839</v>
      </c>
      <c r="AB183" s="136">
        <f>_xlfn.XLOOKUP($D183,'Maximum Demand Forecast'!$T$68:$T$494,'Maximum Demand Forecast'!AE$68:AE$494,"NA")</f>
        <v>39.064362225794106</v>
      </c>
      <c r="AC183" s="136">
        <f>_xlfn.XLOOKUP($D183,'Maximum Demand Forecast'!$T$68:$T$494,'Maximum Demand Forecast'!AF$68:AF$494,"NA")</f>
        <v>39.879229396558138</v>
      </c>
      <c r="AD183" s="137"/>
      <c r="AE183" s="138">
        <v>0</v>
      </c>
      <c r="AF183" s="138">
        <v>0</v>
      </c>
      <c r="AG183" s="138">
        <v>0</v>
      </c>
      <c r="AH183" s="138">
        <v>4.4356580298901296</v>
      </c>
      <c r="AI183" s="138">
        <v>12.484687035835501</v>
      </c>
      <c r="AJ183" s="138">
        <v>35.568506723332803</v>
      </c>
      <c r="AK183" s="138">
        <v>64.299304546311106</v>
      </c>
      <c r="AL183" s="138">
        <v>97.152539205497106</v>
      </c>
      <c r="AM183" s="138">
        <v>133.49610301307399</v>
      </c>
      <c r="AN183" s="138">
        <v>172.687679076699</v>
      </c>
      <c r="AO183" s="138">
        <v>218.134552457149</v>
      </c>
      <c r="AP183" s="138">
        <v>269.35875879296901</v>
      </c>
      <c r="AQ183" s="137"/>
      <c r="AR183" s="137"/>
      <c r="AS183" s="137"/>
      <c r="AT183" s="137"/>
      <c r="AU183" s="3"/>
      <c r="AV183" s="3"/>
      <c r="AW183" s="3"/>
      <c r="AX183" s="3"/>
    </row>
    <row r="184" spans="2:50" x14ac:dyDescent="0.25">
      <c r="B184" s="7" t="s">
        <v>5</v>
      </c>
      <c r="C184" s="7"/>
      <c r="D184" s="48" t="s">
        <v>26</v>
      </c>
      <c r="E184" s="136">
        <f>_xlfn.XLOOKUP($D184,'Maximum Demand Forecast'!$D$68:$D$494,'Maximum Demand Forecast'!E$68:E$494,"NA")</f>
        <v>35.898429226233802</v>
      </c>
      <c r="F184" s="136">
        <f>_xlfn.XLOOKUP($D184,'Maximum Demand Forecast'!$D$68:$D$494,'Maximum Demand Forecast'!F$68:F$494,"NA")</f>
        <v>23.410666970000001</v>
      </c>
      <c r="G184" s="136">
        <f>_xlfn.XLOOKUP($D184,'Maximum Demand Forecast'!$D$68:$D$494,'Maximum Demand Forecast'!G$68:G$494,"NA")</f>
        <v>24.073382170067987</v>
      </c>
      <c r="H184" s="136">
        <f>_xlfn.XLOOKUP($D184,'Maximum Demand Forecast'!$D$68:$D$494,'Maximum Demand Forecast'!H$68:H$494,"NA")</f>
        <v>23.999390058950326</v>
      </c>
      <c r="I184" s="136">
        <f>_xlfn.XLOOKUP($D184,'Maximum Demand Forecast'!$D$68:$D$494,'Maximum Demand Forecast'!I$68:I$494,"NA")</f>
        <v>23.59514532826676</v>
      </c>
      <c r="J184" s="136">
        <f>_xlfn.XLOOKUP($D184,'Maximum Demand Forecast'!$D$68:$D$494,'Maximum Demand Forecast'!J$68:J$494,"NA")</f>
        <v>23.308340900943612</v>
      </c>
      <c r="K184" s="136">
        <f>_xlfn.XLOOKUP($D184,'Maximum Demand Forecast'!$D$68:$D$494,'Maximum Demand Forecast'!K$68:K$494,"NA")</f>
        <v>23.323921884648907</v>
      </c>
      <c r="L184" s="136">
        <f>_xlfn.XLOOKUP($D184,'Maximum Demand Forecast'!$D$68:$D$494,'Maximum Demand Forecast'!L$68:L$494,"NA")</f>
        <v>23.278799005221735</v>
      </c>
      <c r="M184" s="136">
        <f>_xlfn.XLOOKUP($D184,'Maximum Demand Forecast'!$D$68:$D$494,'Maximum Demand Forecast'!M$68:M$494,"NA")</f>
        <v>23.808953331396783</v>
      </c>
      <c r="N184" s="136">
        <f>_xlfn.XLOOKUP($D184,'Maximum Demand Forecast'!$D$68:$D$494,'Maximum Demand Forecast'!N$68:N$494,"NA")</f>
        <v>25.243443557883996</v>
      </c>
      <c r="O184" s="136">
        <f>_xlfn.XLOOKUP($D184,'Maximum Demand Forecast'!$D$68:$D$494,'Maximum Demand Forecast'!O$68:O$494,"NA")</f>
        <v>26.515434723421361</v>
      </c>
      <c r="P184" s="136">
        <f>_xlfn.XLOOKUP($D184,'Maximum Demand Forecast'!$D$68:$D$494,'Maximum Demand Forecast'!P$68:P$494,"NA")</f>
        <v>27.200948279325395</v>
      </c>
      <c r="Q184" s="139"/>
      <c r="R184" s="136">
        <f>_xlfn.XLOOKUP($D184,'Maximum Demand Forecast'!$T$68:$T$494,'Maximum Demand Forecast'!U$68:U$494,"NA")</f>
        <v>56.732728458583701</v>
      </c>
      <c r="S184" s="136">
        <f>_xlfn.XLOOKUP($D184,'Maximum Demand Forecast'!$T$68:$T$494,'Maximum Demand Forecast'!V$68:V$494,"NA")</f>
        <v>42.423605320636099</v>
      </c>
      <c r="T184" s="136">
        <f>_xlfn.XLOOKUP($D184,'Maximum Demand Forecast'!$T$68:$T$494,'Maximum Demand Forecast'!W$68:W$494,"NA")</f>
        <v>40.960210361096479</v>
      </c>
      <c r="U184" s="136">
        <f>_xlfn.XLOOKUP($D184,'Maximum Demand Forecast'!$T$68:$T$494,'Maximum Demand Forecast'!X$68:X$494,"NA")</f>
        <v>41.288580400356842</v>
      </c>
      <c r="V184" s="136">
        <f>_xlfn.XLOOKUP($D184,'Maximum Demand Forecast'!$T$68:$T$494,'Maximum Demand Forecast'!Y$68:Y$494,"NA")</f>
        <v>40.615634960971455</v>
      </c>
      <c r="W184" s="136">
        <f>_xlfn.XLOOKUP($D184,'Maximum Demand Forecast'!$T$68:$T$494,'Maximum Demand Forecast'!Z$68:Z$494,"NA")</f>
        <v>40.589848492449406</v>
      </c>
      <c r="X184" s="136">
        <f>_xlfn.XLOOKUP($D184,'Maximum Demand Forecast'!$T$68:$T$494,'Maximum Demand Forecast'!AA$68:AA$494,"NA")</f>
        <v>40.649716611305621</v>
      </c>
      <c r="Y184" s="136">
        <f>_xlfn.XLOOKUP($D184,'Maximum Demand Forecast'!$T$68:$T$494,'Maximum Demand Forecast'!AB$68:AB$494,"NA")</f>
        <v>40.831402653377751</v>
      </c>
      <c r="Z184" s="136">
        <f>_xlfn.XLOOKUP($D184,'Maximum Demand Forecast'!$T$68:$T$494,'Maximum Demand Forecast'!AC$68:AC$494,"NA")</f>
        <v>41.372232231004062</v>
      </c>
      <c r="AA184" s="136">
        <f>_xlfn.XLOOKUP($D184,'Maximum Demand Forecast'!$T$68:$T$494,'Maximum Demand Forecast'!AD$68:AD$494,"NA")</f>
        <v>43.080448570183336</v>
      </c>
      <c r="AB184" s="136">
        <f>_xlfn.XLOOKUP($D184,'Maximum Demand Forecast'!$T$68:$T$494,'Maximum Demand Forecast'!AE$68:AE$494,"NA")</f>
        <v>44.47540127248876</v>
      </c>
      <c r="AC184" s="136">
        <f>_xlfn.XLOOKUP($D184,'Maximum Demand Forecast'!$T$68:$T$494,'Maximum Demand Forecast'!AF$68:AF$494,"NA")</f>
        <v>45.403140581120752</v>
      </c>
      <c r="AD184" s="137"/>
      <c r="AE184" s="138">
        <v>68.157880000000006</v>
      </c>
      <c r="AF184" s="138">
        <v>77.213679999999997</v>
      </c>
      <c r="AG184" s="138">
        <v>83.192419599999994</v>
      </c>
      <c r="AH184" s="138">
        <v>103.71748511075</v>
      </c>
      <c r="AI184" s="138">
        <v>129.759229041673</v>
      </c>
      <c r="AJ184" s="138">
        <v>190.57961935621401</v>
      </c>
      <c r="AK184" s="138">
        <v>249.88390212166399</v>
      </c>
      <c r="AL184" s="138">
        <v>301.67495325520298</v>
      </c>
      <c r="AM184" s="138">
        <v>345.03176839456103</v>
      </c>
      <c r="AN184" s="138">
        <v>380.62315381336998</v>
      </c>
      <c r="AO184" s="138">
        <v>412.58322216449301</v>
      </c>
      <c r="AP184" s="138">
        <v>441.146419508093</v>
      </c>
      <c r="AQ184" s="137"/>
      <c r="AR184" s="137"/>
      <c r="AS184" s="137"/>
      <c r="AT184" s="137"/>
      <c r="AU184" s="3"/>
      <c r="AV184" s="3"/>
      <c r="AW184" s="3"/>
      <c r="AX184" s="3"/>
    </row>
    <row r="185" spans="2:50" x14ac:dyDescent="0.25">
      <c r="B185" s="7" t="s">
        <v>5</v>
      </c>
      <c r="C185" s="7"/>
      <c r="D185" s="48" t="s">
        <v>27</v>
      </c>
      <c r="E185" s="136">
        <f>_xlfn.XLOOKUP($D185,'Maximum Demand Forecast'!$D$68:$D$494,'Maximum Demand Forecast'!E$68:E$494,"NA")</f>
        <v>42.0111031080232</v>
      </c>
      <c r="F185" s="136">
        <f>_xlfn.XLOOKUP($D185,'Maximum Demand Forecast'!$D$68:$D$494,'Maximum Demand Forecast'!F$68:F$494,"NA")</f>
        <v>35.766750790000003</v>
      </c>
      <c r="G185" s="136">
        <f>_xlfn.XLOOKUP($D185,'Maximum Demand Forecast'!$D$68:$D$494,'Maximum Demand Forecast'!G$68:G$494,"NA")</f>
        <v>36.779245198465659</v>
      </c>
      <c r="H185" s="136">
        <f>_xlfn.XLOOKUP($D185,'Maximum Demand Forecast'!$D$68:$D$494,'Maximum Demand Forecast'!H$68:H$494,"NA")</f>
        <v>36.666200260354209</v>
      </c>
      <c r="I185" s="136">
        <f>_xlfn.XLOOKUP($D185,'Maximum Demand Forecast'!$D$68:$D$494,'Maximum Demand Forecast'!I$68:I$494,"NA")</f>
        <v>36.048596304044132</v>
      </c>
      <c r="J185" s="136">
        <f>_xlfn.XLOOKUP($D185,'Maximum Demand Forecast'!$D$68:$D$494,'Maximum Demand Forecast'!J$68:J$494,"NA")</f>
        <v>35.610417311079892</v>
      </c>
      <c r="K185" s="136">
        <f>_xlfn.XLOOKUP($D185,'Maximum Demand Forecast'!$D$68:$D$494,'Maximum Demand Forecast'!K$68:K$494,"NA")</f>
        <v>35.634221893920895</v>
      </c>
      <c r="L185" s="136">
        <f>_xlfn.XLOOKUP($D185,'Maximum Demand Forecast'!$D$68:$D$494,'Maximum Demand Forecast'!L$68:L$494,"NA")</f>
        <v>35.565283286342257</v>
      </c>
      <c r="M185" s="136">
        <f>_xlfn.XLOOKUP($D185,'Maximum Demand Forecast'!$D$68:$D$494,'Maximum Demand Forecast'!M$68:M$494,"NA")</f>
        <v>36.375251566564359</v>
      </c>
      <c r="N185" s="136">
        <f>_xlfn.XLOOKUP($D185,'Maximum Demand Forecast'!$D$68:$D$494,'Maximum Demand Forecast'!N$68:N$494,"NA")</f>
        <v>38.566861677767392</v>
      </c>
      <c r="O185" s="136">
        <f>_xlfn.XLOOKUP($D185,'Maximum Demand Forecast'!$D$68:$D$494,'Maximum Demand Forecast'!O$68:O$494,"NA")</f>
        <v>40.510206183208304</v>
      </c>
      <c r="P185" s="136">
        <f>_xlfn.XLOOKUP($D185,'Maximum Demand Forecast'!$D$68:$D$494,'Maximum Demand Forecast'!P$68:P$494,"NA")</f>
        <v>41.557531855245159</v>
      </c>
      <c r="Q185" s="139"/>
      <c r="R185" s="136">
        <f>_xlfn.XLOOKUP($D185,'Maximum Demand Forecast'!$T$68:$T$494,'Maximum Demand Forecast'!U$68:U$494,"NA")</f>
        <v>66.134480209499401</v>
      </c>
      <c r="S185" s="136">
        <f>_xlfn.XLOOKUP($D185,'Maximum Demand Forecast'!$T$68:$T$494,'Maximum Demand Forecast'!V$68:V$494,"NA")</f>
        <v>60.467476225297403</v>
      </c>
      <c r="T185" s="136">
        <f>_xlfn.XLOOKUP($D185,'Maximum Demand Forecast'!$T$68:$T$494,'Maximum Demand Forecast'!W$68:W$494,"NA")</f>
        <v>58.381661046332894</v>
      </c>
      <c r="U185" s="136">
        <f>_xlfn.XLOOKUP($D185,'Maximum Demand Forecast'!$T$68:$T$494,'Maximum Demand Forecast'!X$68:X$494,"NA")</f>
        <v>58.849695467075961</v>
      </c>
      <c r="V185" s="136">
        <f>_xlfn.XLOOKUP($D185,'Maximum Demand Forecast'!$T$68:$T$494,'Maximum Demand Forecast'!Y$68:Y$494,"NA")</f>
        <v>57.890528700144792</v>
      </c>
      <c r="W185" s="136">
        <f>_xlfn.XLOOKUP($D185,'Maximum Demand Forecast'!$T$68:$T$494,'Maximum Demand Forecast'!Z$68:Z$494,"NA")</f>
        <v>57.853774570916343</v>
      </c>
      <c r="X185" s="136">
        <f>_xlfn.XLOOKUP($D185,'Maximum Demand Forecast'!$T$68:$T$494,'Maximum Demand Forecast'!AA$68:AA$494,"NA")</f>
        <v>57.939106169356208</v>
      </c>
      <c r="Y185" s="136">
        <f>_xlfn.XLOOKUP($D185,'Maximum Demand Forecast'!$T$68:$T$494,'Maximum Demand Forecast'!AB$68:AB$494,"NA")</f>
        <v>58.198068045567155</v>
      </c>
      <c r="Z185" s="136">
        <f>_xlfn.XLOOKUP($D185,'Maximum Demand Forecast'!$T$68:$T$494,'Maximum Demand Forecast'!AC$68:AC$494,"NA")</f>
        <v>58.968926613100294</v>
      </c>
      <c r="AA185" s="136">
        <f>_xlfn.XLOOKUP($D185,'Maximum Demand Forecast'!$T$68:$T$494,'Maximum Demand Forecast'!AD$68:AD$494,"NA")</f>
        <v>61.40369211915084</v>
      </c>
      <c r="AB185" s="136">
        <f>_xlfn.XLOOKUP($D185,'Maximum Demand Forecast'!$T$68:$T$494,'Maximum Demand Forecast'!AE$68:AE$494,"NA")</f>
        <v>63.39195475559012</v>
      </c>
      <c r="AC185" s="136">
        <f>_xlfn.XLOOKUP($D185,'Maximum Demand Forecast'!$T$68:$T$494,'Maximum Demand Forecast'!AF$68:AF$494,"NA")</f>
        <v>64.71428590033824</v>
      </c>
      <c r="AD185" s="137"/>
      <c r="AE185" s="138">
        <v>59.144935199999999</v>
      </c>
      <c r="AF185" s="138">
        <v>70.048656960000002</v>
      </c>
      <c r="AG185" s="138">
        <v>77.123389934399995</v>
      </c>
      <c r="AH185" s="138">
        <v>83.636712286700998</v>
      </c>
      <c r="AI185" s="138">
        <v>94.015474922699994</v>
      </c>
      <c r="AJ185" s="138">
        <v>119.06539796771099</v>
      </c>
      <c r="AK185" s="138">
        <v>144.336390533111</v>
      </c>
      <c r="AL185" s="138">
        <v>167.16078423434999</v>
      </c>
      <c r="AM185" s="138">
        <v>186.88751081456601</v>
      </c>
      <c r="AN185" s="138">
        <v>203.56001030772899</v>
      </c>
      <c r="AO185" s="138">
        <v>218.92106360976501</v>
      </c>
      <c r="AP185" s="138">
        <v>232.956059380558</v>
      </c>
      <c r="AQ185" s="137"/>
      <c r="AR185" s="137"/>
      <c r="AS185" s="137"/>
      <c r="AT185" s="137"/>
      <c r="AU185" s="3"/>
      <c r="AV185" s="3"/>
      <c r="AW185" s="3"/>
      <c r="AX185" s="3"/>
    </row>
    <row r="186" spans="2:50" x14ac:dyDescent="0.25">
      <c r="B186" s="7" t="s">
        <v>5</v>
      </c>
      <c r="C186" s="7"/>
      <c r="D186" s="48" t="s">
        <v>28</v>
      </c>
      <c r="E186" s="136">
        <f>_xlfn.XLOOKUP($D186,'Maximum Demand Forecast'!$D$68:$D$494,'Maximum Demand Forecast'!E$68:E$494,"NA")</f>
        <v>30.1878312399149</v>
      </c>
      <c r="F186" s="136">
        <f>_xlfn.XLOOKUP($D186,'Maximum Demand Forecast'!$D$68:$D$494,'Maximum Demand Forecast'!F$68:F$494,"NA")</f>
        <v>17.547444779999999</v>
      </c>
      <c r="G186" s="136">
        <f>_xlfn.XLOOKUP($D186,'Maximum Demand Forecast'!$D$68:$D$494,'Maximum Demand Forecast'!G$68:G$494,"NA")</f>
        <v>18.044182373720066</v>
      </c>
      <c r="H186" s="136">
        <f>_xlfn.XLOOKUP($D186,'Maximum Demand Forecast'!$D$68:$D$494,'Maximum Demand Forecast'!H$68:H$494,"NA")</f>
        <v>17.988721652090195</v>
      </c>
      <c r="I186" s="136">
        <f>_xlfn.XLOOKUP($D186,'Maximum Demand Forecast'!$D$68:$D$494,'Maximum Demand Forecast'!I$68:I$494,"NA")</f>
        <v>17.685720370735595</v>
      </c>
      <c r="J186" s="136">
        <f>_xlfn.XLOOKUP($D186,'Maximum Demand Forecast'!$D$68:$D$494,'Maximum Demand Forecast'!J$68:J$494,"NA")</f>
        <v>17.470746365186685</v>
      </c>
      <c r="K186" s="136">
        <f>_xlfn.XLOOKUP($D186,'Maximum Demand Forecast'!$D$68:$D$494,'Maximum Demand Forecast'!K$68:K$494,"NA")</f>
        <v>17.482425077781123</v>
      </c>
      <c r="L186" s="136">
        <f>_xlfn.XLOOKUP($D186,'Maximum Demand Forecast'!$D$68:$D$494,'Maximum Demand Forecast'!L$68:L$494,"NA")</f>
        <v>17.448603263303237</v>
      </c>
      <c r="M186" s="136">
        <f>_xlfn.XLOOKUP($D186,'Maximum Demand Forecast'!$D$68:$D$494,'Maximum Demand Forecast'!M$68:M$494,"NA")</f>
        <v>17.845979970910758</v>
      </c>
      <c r="N186" s="136">
        <f>_xlfn.XLOOKUP($D186,'Maximum Demand Forecast'!$D$68:$D$494,'Maximum Demand Forecast'!N$68:N$494,"NA")</f>
        <v>18.921200855005633</v>
      </c>
      <c r="O186" s="136">
        <f>_xlfn.XLOOKUP($D186,'Maximum Demand Forecast'!$D$68:$D$494,'Maximum Demand Forecast'!O$68:O$494,"NA")</f>
        <v>19.874620711283857</v>
      </c>
      <c r="P186" s="136">
        <f>_xlfn.XLOOKUP($D186,'Maximum Demand Forecast'!$D$68:$D$494,'Maximum Demand Forecast'!P$68:P$494,"NA")</f>
        <v>20.388446792513506</v>
      </c>
      <c r="Q186" s="139"/>
      <c r="R186" s="136">
        <f>_xlfn.XLOOKUP($D186,'Maximum Demand Forecast'!$T$68:$T$494,'Maximum Demand Forecast'!U$68:U$494,"NA")</f>
        <v>51.914778515732003</v>
      </c>
      <c r="S186" s="136">
        <f>_xlfn.XLOOKUP($D186,'Maximum Demand Forecast'!$T$68:$T$494,'Maximum Demand Forecast'!V$68:V$494,"NA")</f>
        <v>42.283253482675299</v>
      </c>
      <c r="T186" s="136">
        <f>_xlfn.XLOOKUP($D186,'Maximum Demand Forecast'!$T$68:$T$494,'Maximum Demand Forecast'!W$68:W$494,"NA")</f>
        <v>40.824699935615392</v>
      </c>
      <c r="U186" s="136">
        <f>_xlfn.XLOOKUP($D186,'Maximum Demand Forecast'!$T$68:$T$494,'Maximum Demand Forecast'!X$68:X$494,"NA")</f>
        <v>41.151983614152925</v>
      </c>
      <c r="V186" s="136">
        <f>_xlfn.XLOOKUP($D186,'Maximum Demand Forecast'!$T$68:$T$494,'Maximum Demand Forecast'!Y$68:Y$494,"NA")</f>
        <v>40.481264509105486</v>
      </c>
      <c r="W186" s="136">
        <f>_xlfn.XLOOKUP($D186,'Maximum Demand Forecast'!$T$68:$T$494,'Maximum Demand Forecast'!Z$68:Z$494,"NA")</f>
        <v>40.455563351066232</v>
      </c>
      <c r="X186" s="136">
        <f>_xlfn.XLOOKUP($D186,'Maximum Demand Forecast'!$T$68:$T$494,'Maximum Demand Forecast'!AA$68:AA$494,"NA")</f>
        <v>40.515233405650136</v>
      </c>
      <c r="Y186" s="136">
        <f>_xlfn.XLOOKUP($D186,'Maximum Demand Forecast'!$T$68:$T$494,'Maximum Demand Forecast'!AB$68:AB$494,"NA")</f>
        <v>40.69631836797565</v>
      </c>
      <c r="Z186" s="136">
        <f>_xlfn.XLOOKUP($D186,'Maximum Demand Forecast'!$T$68:$T$494,'Maximum Demand Forecast'!AC$68:AC$494,"NA")</f>
        <v>41.235358695851268</v>
      </c>
      <c r="AA186" s="136">
        <f>_xlfn.XLOOKUP($D186,'Maximum Demand Forecast'!$T$68:$T$494,'Maximum Demand Forecast'!AD$68:AD$494,"NA")</f>
        <v>42.93792366945172</v>
      </c>
      <c r="AB186" s="136">
        <f>_xlfn.XLOOKUP($D186,'Maximum Demand Forecast'!$T$68:$T$494,'Maximum Demand Forecast'!AE$68:AE$494,"NA")</f>
        <v>44.328261389740476</v>
      </c>
      <c r="AC186" s="136">
        <f>_xlfn.XLOOKUP($D186,'Maximum Demand Forecast'!$T$68:$T$494,'Maximum Demand Forecast'!AF$68:AF$494,"NA")</f>
        <v>45.252931418519168</v>
      </c>
      <c r="AD186" s="137"/>
      <c r="AE186" s="138">
        <v>0</v>
      </c>
      <c r="AF186" s="138">
        <v>0</v>
      </c>
      <c r="AG186" s="138">
        <v>0</v>
      </c>
      <c r="AH186" s="138">
        <v>0</v>
      </c>
      <c r="AI186" s="138">
        <v>0</v>
      </c>
      <c r="AJ186" s="138">
        <v>0</v>
      </c>
      <c r="AK186" s="138">
        <v>0</v>
      </c>
      <c r="AL186" s="138">
        <v>0</v>
      </c>
      <c r="AM186" s="138">
        <v>0</v>
      </c>
      <c r="AN186" s="138">
        <v>0</v>
      </c>
      <c r="AO186" s="138">
        <v>0</v>
      </c>
      <c r="AP186" s="138">
        <v>0</v>
      </c>
      <c r="AQ186" s="137"/>
      <c r="AR186" s="137"/>
      <c r="AS186" s="137"/>
      <c r="AT186" s="137"/>
      <c r="AU186" s="3"/>
      <c r="AV186" s="3"/>
      <c r="AW186" s="3"/>
      <c r="AX186" s="3"/>
    </row>
    <row r="187" spans="2:50" x14ac:dyDescent="0.25">
      <c r="B187" s="7" t="s">
        <v>5</v>
      </c>
      <c r="C187" s="7"/>
      <c r="D187" s="48" t="s">
        <v>29</v>
      </c>
      <c r="E187" s="136">
        <f>_xlfn.XLOOKUP($D187,'Maximum Demand Forecast'!$D$68:$D$494,'Maximum Demand Forecast'!E$68:E$494,"NA")</f>
        <v>0</v>
      </c>
      <c r="F187" s="136">
        <f>_xlfn.XLOOKUP($D187,'Maximum Demand Forecast'!$D$68:$D$494,'Maximum Demand Forecast'!F$68:F$494,"NA")</f>
        <v>0</v>
      </c>
      <c r="G187" s="136">
        <f>_xlfn.XLOOKUP($D187,'Maximum Demand Forecast'!$D$68:$D$494,'Maximum Demand Forecast'!G$68:G$494,"NA")</f>
        <v>0</v>
      </c>
      <c r="H187" s="136">
        <f>_xlfn.XLOOKUP($D187,'Maximum Demand Forecast'!$D$68:$D$494,'Maximum Demand Forecast'!H$68:H$494,"NA")</f>
        <v>0</v>
      </c>
      <c r="I187" s="136">
        <f>_xlfn.XLOOKUP($D187,'Maximum Demand Forecast'!$D$68:$D$494,'Maximum Demand Forecast'!I$68:I$494,"NA")</f>
        <v>0</v>
      </c>
      <c r="J187" s="136">
        <f>_xlfn.XLOOKUP($D187,'Maximum Demand Forecast'!$D$68:$D$494,'Maximum Demand Forecast'!J$68:J$494,"NA")</f>
        <v>0</v>
      </c>
      <c r="K187" s="136">
        <f>_xlfn.XLOOKUP($D187,'Maximum Demand Forecast'!$D$68:$D$494,'Maximum Demand Forecast'!K$68:K$494,"NA")</f>
        <v>0</v>
      </c>
      <c r="L187" s="136">
        <f>_xlfn.XLOOKUP($D187,'Maximum Demand Forecast'!$D$68:$D$494,'Maximum Demand Forecast'!L$68:L$494,"NA")</f>
        <v>0</v>
      </c>
      <c r="M187" s="136">
        <f>_xlfn.XLOOKUP($D187,'Maximum Demand Forecast'!$D$68:$D$494,'Maximum Demand Forecast'!M$68:M$494,"NA")</f>
        <v>0</v>
      </c>
      <c r="N187" s="136">
        <f>_xlfn.XLOOKUP($D187,'Maximum Demand Forecast'!$D$68:$D$494,'Maximum Demand Forecast'!N$68:N$494,"NA")</f>
        <v>0</v>
      </c>
      <c r="O187" s="136">
        <f>_xlfn.XLOOKUP($D187,'Maximum Demand Forecast'!$D$68:$D$494,'Maximum Demand Forecast'!O$68:O$494,"NA")</f>
        <v>0</v>
      </c>
      <c r="P187" s="136">
        <f>_xlfn.XLOOKUP($D187,'Maximum Demand Forecast'!$D$68:$D$494,'Maximum Demand Forecast'!P$68:P$494,"NA")</f>
        <v>0</v>
      </c>
      <c r="Q187" s="139"/>
      <c r="R187" s="136">
        <f>_xlfn.XLOOKUP($D187,'Maximum Demand Forecast'!$T$68:$T$494,'Maximum Demand Forecast'!U$68:U$494,"NA")</f>
        <v>0</v>
      </c>
      <c r="S187" s="136">
        <f>_xlfn.XLOOKUP($D187,'Maximum Demand Forecast'!$T$68:$T$494,'Maximum Demand Forecast'!V$68:V$494,"NA")</f>
        <v>0</v>
      </c>
      <c r="T187" s="136">
        <f>_xlfn.XLOOKUP($D187,'Maximum Demand Forecast'!$T$68:$T$494,'Maximum Demand Forecast'!W$68:W$494,"NA")</f>
        <v>0</v>
      </c>
      <c r="U187" s="136">
        <f>_xlfn.XLOOKUP($D187,'Maximum Demand Forecast'!$T$68:$T$494,'Maximum Demand Forecast'!X$68:X$494,"NA")</f>
        <v>0</v>
      </c>
      <c r="V187" s="136">
        <f>_xlfn.XLOOKUP($D187,'Maximum Demand Forecast'!$T$68:$T$494,'Maximum Demand Forecast'!Y$68:Y$494,"NA")</f>
        <v>0</v>
      </c>
      <c r="W187" s="136">
        <f>_xlfn.XLOOKUP($D187,'Maximum Demand Forecast'!$T$68:$T$494,'Maximum Demand Forecast'!Z$68:Z$494,"NA")</f>
        <v>0</v>
      </c>
      <c r="X187" s="136">
        <f>_xlfn.XLOOKUP($D187,'Maximum Demand Forecast'!$T$68:$T$494,'Maximum Demand Forecast'!AA$68:AA$494,"NA")</f>
        <v>0</v>
      </c>
      <c r="Y187" s="136">
        <f>_xlfn.XLOOKUP($D187,'Maximum Demand Forecast'!$T$68:$T$494,'Maximum Demand Forecast'!AB$68:AB$494,"NA")</f>
        <v>0</v>
      </c>
      <c r="Z187" s="136">
        <f>_xlfn.XLOOKUP($D187,'Maximum Demand Forecast'!$T$68:$T$494,'Maximum Demand Forecast'!AC$68:AC$494,"NA")</f>
        <v>0</v>
      </c>
      <c r="AA187" s="136">
        <f>_xlfn.XLOOKUP($D187,'Maximum Demand Forecast'!$T$68:$T$494,'Maximum Demand Forecast'!AD$68:AD$494,"NA")</f>
        <v>0</v>
      </c>
      <c r="AB187" s="136">
        <f>_xlfn.XLOOKUP($D187,'Maximum Demand Forecast'!$T$68:$T$494,'Maximum Demand Forecast'!AE$68:AE$494,"NA")</f>
        <v>0</v>
      </c>
      <c r="AC187" s="136">
        <f>_xlfn.XLOOKUP($D187,'Maximum Demand Forecast'!$T$68:$T$494,'Maximum Demand Forecast'!AF$68:AF$494,"NA")</f>
        <v>0</v>
      </c>
      <c r="AD187" s="137"/>
      <c r="AE187" s="138">
        <v>150.758447661568</v>
      </c>
      <c r="AF187" s="138">
        <v>178.074432242744</v>
      </c>
      <c r="AG187" s="138">
        <v>219.76827787633499</v>
      </c>
      <c r="AH187" s="138">
        <v>245.958397771222</v>
      </c>
      <c r="AI187" s="138">
        <v>273.01245564267401</v>
      </c>
      <c r="AJ187" s="138">
        <v>338.25159526864201</v>
      </c>
      <c r="AK187" s="138">
        <v>404.009993552053</v>
      </c>
      <c r="AL187" s="138">
        <v>463.35329897270901</v>
      </c>
      <c r="AM187" s="138">
        <v>514.60273626928802</v>
      </c>
      <c r="AN187" s="138">
        <v>557.88542639980005</v>
      </c>
      <c r="AO187" s="138">
        <v>597.73564479400204</v>
      </c>
      <c r="AP187" s="138">
        <v>634.12156094812997</v>
      </c>
      <c r="AQ187" s="137"/>
      <c r="AR187" s="137"/>
      <c r="AS187" s="137"/>
      <c r="AT187" s="137"/>
      <c r="AU187" s="3"/>
      <c r="AV187" s="3"/>
      <c r="AW187" s="3"/>
      <c r="AX187" s="3"/>
    </row>
    <row r="188" spans="2:50" x14ac:dyDescent="0.25">
      <c r="B188" s="7" t="s">
        <v>5</v>
      </c>
      <c r="C188" s="7"/>
      <c r="D188" s="48" t="s">
        <v>30</v>
      </c>
      <c r="E188" s="136">
        <f>_xlfn.XLOOKUP($D188,'Maximum Demand Forecast'!$D$68:$D$494,'Maximum Demand Forecast'!E$68:E$494,"NA")</f>
        <v>76.988294549421497</v>
      </c>
      <c r="F188" s="136">
        <f>_xlfn.XLOOKUP($D188,'Maximum Demand Forecast'!$D$68:$D$494,'Maximum Demand Forecast'!F$68:F$494,"NA")</f>
        <v>70.0550566</v>
      </c>
      <c r="G188" s="136">
        <f>_xlfn.XLOOKUP($D188,'Maximum Demand Forecast'!$D$68:$D$494,'Maximum Demand Forecast'!G$68:G$494,"NA")</f>
        <v>72.0381932150284</v>
      </c>
      <c r="H188" s="136">
        <f>_xlfn.XLOOKUP($D188,'Maximum Demand Forecast'!$D$68:$D$494,'Maximum Demand Forecast'!H$68:H$494,"NA")</f>
        <v>71.816776134560612</v>
      </c>
      <c r="I188" s="136">
        <f>_xlfn.XLOOKUP($D188,'Maximum Demand Forecast'!$D$68:$D$494,'Maximum Demand Forecast'!I$68:I$494,"NA")</f>
        <v>70.607097336234219</v>
      </c>
      <c r="J188" s="136">
        <f>_xlfn.XLOOKUP($D188,'Maximum Demand Forecast'!$D$68:$D$494,'Maximum Demand Forecast'!J$68:J$494,"NA")</f>
        <v>69.748851801623815</v>
      </c>
      <c r="K188" s="136">
        <f>_xlfn.XLOOKUP($D188,'Maximum Demand Forecast'!$D$68:$D$494,'Maximum Demand Forecast'!K$68:K$494,"NA")</f>
        <v>69.795476987346078</v>
      </c>
      <c r="L188" s="136">
        <f>_xlfn.XLOOKUP($D188,'Maximum Demand Forecast'!$D$68:$D$494,'Maximum Demand Forecast'!L$68:L$494,"NA")</f>
        <v>69.660449400294567</v>
      </c>
      <c r="M188" s="136">
        <f>_xlfn.XLOOKUP($D188,'Maximum Demand Forecast'!$D$68:$D$494,'Maximum Demand Forecast'!M$68:M$494,"NA")</f>
        <v>71.246905325472667</v>
      </c>
      <c r="N188" s="136">
        <f>_xlfn.XLOOKUP($D188,'Maximum Demand Forecast'!$D$68:$D$494,'Maximum Demand Forecast'!N$68:N$494,"NA")</f>
        <v>75.539533730186108</v>
      </c>
      <c r="O188" s="136">
        <f>_xlfn.XLOOKUP($D188,'Maximum Demand Forecast'!$D$68:$D$494,'Maximum Demand Forecast'!O$68:O$494,"NA")</f>
        <v>79.345893164994635</v>
      </c>
      <c r="P188" s="136">
        <f>_xlfn.XLOOKUP($D188,'Maximum Demand Forecast'!$D$68:$D$494,'Maximum Demand Forecast'!P$68:P$494,"NA")</f>
        <v>81.397252531238451</v>
      </c>
      <c r="Q188" s="139"/>
      <c r="R188" s="136">
        <f>_xlfn.XLOOKUP($D188,'Maximum Demand Forecast'!$T$68:$T$494,'Maximum Demand Forecast'!U$68:U$494,"NA")</f>
        <v>128.68874695983499</v>
      </c>
      <c r="S188" s="136">
        <f>_xlfn.XLOOKUP($D188,'Maximum Demand Forecast'!$T$68:$T$494,'Maximum Demand Forecast'!V$68:V$494,"NA")</f>
        <v>98.1269994649859</v>
      </c>
      <c r="T188" s="136">
        <f>_xlfn.XLOOKUP($D188,'Maximum Demand Forecast'!$T$68:$T$494,'Maximum Demand Forecast'!W$68:W$494,"NA")</f>
        <v>94.742125517416028</v>
      </c>
      <c r="U188" s="136">
        <f>_xlfn.XLOOKUP($D188,'Maximum Demand Forecast'!$T$68:$T$494,'Maximum Demand Forecast'!X$68:X$494,"NA")</f>
        <v>95.501654709319624</v>
      </c>
      <c r="V188" s="136">
        <f>_xlfn.XLOOKUP($D188,'Maximum Demand Forecast'!$T$68:$T$494,'Maximum Demand Forecast'!Y$68:Y$494,"NA")</f>
        <v>93.945112867308509</v>
      </c>
      <c r="W188" s="136">
        <f>_xlfn.XLOOKUP($D188,'Maximum Demand Forecast'!$T$68:$T$494,'Maximum Demand Forecast'!Z$68:Z$494,"NA")</f>
        <v>93.885468035999565</v>
      </c>
      <c r="X188" s="136">
        <f>_xlfn.XLOOKUP($D188,'Maximum Demand Forecast'!$T$68:$T$494,'Maximum Demand Forecast'!AA$68:AA$494,"NA")</f>
        <v>94.02394468885764</v>
      </c>
      <c r="Y188" s="136">
        <f>_xlfn.XLOOKUP($D188,'Maximum Demand Forecast'!$T$68:$T$494,'Maximum Demand Forecast'!AB$68:AB$494,"NA")</f>
        <v>94.44418964490184</v>
      </c>
      <c r="Z188" s="136">
        <f>_xlfn.XLOOKUP($D188,'Maximum Demand Forecast'!$T$68:$T$494,'Maximum Demand Forecast'!AC$68:AC$494,"NA")</f>
        <v>95.695143760500571</v>
      </c>
      <c r="AA188" s="136">
        <f>_xlfn.XLOOKUP($D188,'Maximum Demand Forecast'!$T$68:$T$494,'Maximum Demand Forecast'!AD$68:AD$494,"NA")</f>
        <v>99.646296486296563</v>
      </c>
      <c r="AB188" s="136">
        <f>_xlfn.XLOOKUP($D188,'Maximum Demand Forecast'!$T$68:$T$494,'Maximum Demand Forecast'!AE$68:AE$494,"NA")</f>
        <v>102.87286155633838</v>
      </c>
      <c r="AC188" s="136">
        <f>_xlfn.XLOOKUP($D188,'Maximum Demand Forecast'!$T$68:$T$494,'Maximum Demand Forecast'!AF$68:AF$494,"NA")</f>
        <v>105.01874882720395</v>
      </c>
      <c r="AD188" s="137"/>
      <c r="AE188" s="138">
        <v>125.32470551759999</v>
      </c>
      <c r="AF188" s="138">
        <v>135.93104195318401</v>
      </c>
      <c r="AG188" s="138">
        <v>138.898471850806</v>
      </c>
      <c r="AH188" s="138">
        <v>175.64798892501</v>
      </c>
      <c r="AI188" s="138">
        <v>199.45215745674099</v>
      </c>
      <c r="AJ188" s="138">
        <v>257.33183686881603</v>
      </c>
      <c r="AK188" s="138">
        <v>316.16507870230498</v>
      </c>
      <c r="AL188" s="138">
        <v>369.69324625993602</v>
      </c>
      <c r="AM188" s="138">
        <v>416.27165392930198</v>
      </c>
      <c r="AN188" s="138">
        <v>455.87689144334598</v>
      </c>
      <c r="AO188" s="138">
        <v>492.55782997639</v>
      </c>
      <c r="AP188" s="138">
        <v>526.22054671912701</v>
      </c>
      <c r="AQ188" s="137"/>
      <c r="AR188" s="137"/>
      <c r="AS188" s="137"/>
      <c r="AT188" s="137"/>
      <c r="AU188" s="3"/>
      <c r="AV188" s="3"/>
      <c r="AW188" s="3"/>
      <c r="AX188" s="3"/>
    </row>
    <row r="189" spans="2:50" x14ac:dyDescent="0.25">
      <c r="B189" s="7" t="s">
        <v>5</v>
      </c>
      <c r="C189" s="7"/>
      <c r="D189" s="48" t="s">
        <v>31</v>
      </c>
      <c r="E189" s="136">
        <f>_xlfn.XLOOKUP($D189,'Maximum Demand Forecast'!$D$68:$D$494,'Maximum Demand Forecast'!E$68:E$494,"NA")</f>
        <v>62.971360386826298</v>
      </c>
      <c r="F189" s="136">
        <f>_xlfn.XLOOKUP($D189,'Maximum Demand Forecast'!$D$68:$D$494,'Maximum Demand Forecast'!F$68:F$494,"NA")</f>
        <v>40.224304581271397</v>
      </c>
      <c r="G189" s="136">
        <f>_xlfn.XLOOKUP($D189,'Maximum Demand Forecast'!$D$68:$D$494,'Maximum Demand Forecast'!G$68:G$494,"NA")</f>
        <v>41.362984572419585</v>
      </c>
      <c r="H189" s="136">
        <f>_xlfn.XLOOKUP($D189,'Maximum Demand Forecast'!$D$68:$D$494,'Maximum Demand Forecast'!H$68:H$494,"NA")</f>
        <v>41.235851021802596</v>
      </c>
      <c r="I189" s="136">
        <f>_xlfn.XLOOKUP($D189,'Maximum Demand Forecast'!$D$68:$D$494,'Maximum Demand Forecast'!I$68:I$494,"NA")</f>
        <v>40.541276057610972</v>
      </c>
      <c r="J189" s="136">
        <f>_xlfn.XLOOKUP($D189,'Maximum Demand Forecast'!$D$68:$D$494,'Maximum Demand Forecast'!J$68:J$494,"NA")</f>
        <v>40.048487507216954</v>
      </c>
      <c r="K189" s="136">
        <f>_xlfn.XLOOKUP($D189,'Maximum Demand Forecast'!$D$68:$D$494,'Maximum Demand Forecast'!K$68:K$494,"NA")</f>
        <v>40.075258817707201</v>
      </c>
      <c r="L189" s="136">
        <f>_xlfn.XLOOKUP($D189,'Maximum Demand Forecast'!$D$68:$D$494,'Maximum Demand Forecast'!L$68:L$494,"NA")</f>
        <v>39.9977285000965</v>
      </c>
      <c r="M189" s="136">
        <f>_xlfn.XLOOKUP($D189,'Maximum Demand Forecast'!$D$68:$D$494,'Maximum Demand Forecast'!M$68:M$494,"NA")</f>
        <v>40.908641850769982</v>
      </c>
      <c r="N189" s="136">
        <f>_xlfn.XLOOKUP($D189,'Maximum Demand Forecast'!$D$68:$D$494,'Maximum Demand Forecast'!N$68:N$494,"NA")</f>
        <v>43.373388876688601</v>
      </c>
      <c r="O189" s="136">
        <f>_xlfn.XLOOKUP($D189,'Maximum Demand Forecast'!$D$68:$D$494,'Maximum Demand Forecast'!O$68:O$494,"NA")</f>
        <v>45.55892934560508</v>
      </c>
      <c r="P189" s="136">
        <f>_xlfn.XLOOKUP($D189,'Maximum Demand Forecast'!$D$68:$D$494,'Maximum Demand Forecast'!P$68:P$494,"NA")</f>
        <v>46.736781565817758</v>
      </c>
      <c r="Q189" s="139"/>
      <c r="R189" s="136">
        <f>_xlfn.XLOOKUP($D189,'Maximum Demand Forecast'!$T$68:$T$494,'Maximum Demand Forecast'!U$68:U$494,"NA")</f>
        <v>114.432286627248</v>
      </c>
      <c r="S189" s="136">
        <f>_xlfn.XLOOKUP($D189,'Maximum Demand Forecast'!$T$68:$T$494,'Maximum Demand Forecast'!V$68:V$494,"NA")</f>
        <v>108.41250506247</v>
      </c>
      <c r="T189" s="136">
        <f>_xlfn.XLOOKUP($D189,'Maximum Demand Forecast'!$T$68:$T$494,'Maximum Demand Forecast'!W$68:W$494,"NA")</f>
        <v>104.67283437063679</v>
      </c>
      <c r="U189" s="136">
        <f>_xlfn.XLOOKUP($D189,'Maximum Demand Forecast'!$T$68:$T$494,'Maximum Demand Forecast'!X$68:X$494,"NA")</f>
        <v>105.51197612378623</v>
      </c>
      <c r="V189" s="136">
        <f>_xlfn.XLOOKUP($D189,'Maximum Demand Forecast'!$T$68:$T$494,'Maximum Demand Forecast'!Y$68:Y$494,"NA")</f>
        <v>137.2082451127952</v>
      </c>
      <c r="W189" s="136">
        <f>_xlfn.XLOOKUP($D189,'Maximum Demand Forecast'!$T$68:$T$494,'Maximum Demand Forecast'!Z$68:Z$494,"NA")</f>
        <v>137.12113294288903</v>
      </c>
      <c r="X189" s="136">
        <f>_xlfn.XLOOKUP($D189,'Maximum Demand Forecast'!$T$68:$T$494,'Maximum Demand Forecast'!AA$68:AA$494,"NA")</f>
        <v>137.32338016946471</v>
      </c>
      <c r="Y189" s="136">
        <f>_xlfn.XLOOKUP($D189,'Maximum Demand Forecast'!$T$68:$T$494,'Maximum Demand Forecast'!AB$68:AB$494,"NA")</f>
        <v>137.93715422514944</v>
      </c>
      <c r="Z189" s="136">
        <f>_xlfn.XLOOKUP($D189,'Maximum Demand Forecast'!$T$68:$T$494,'Maximum Demand Forecast'!AC$68:AC$494,"NA")</f>
        <v>139.76419145656308</v>
      </c>
      <c r="AA189" s="136">
        <f>_xlfn.XLOOKUP($D189,'Maximum Demand Forecast'!$T$68:$T$494,'Maximum Demand Forecast'!AD$68:AD$494,"NA")</f>
        <v>145.53490922072001</v>
      </c>
      <c r="AB189" s="136">
        <f>_xlfn.XLOOKUP($D189,'Maximum Demand Forecast'!$T$68:$T$494,'Maximum Demand Forecast'!AE$68:AE$494,"NA")</f>
        <v>150.24735585568212</v>
      </c>
      <c r="AC189" s="136">
        <f>_xlfn.XLOOKUP($D189,'Maximum Demand Forecast'!$T$68:$T$494,'Maximum Demand Forecast'!AF$68:AF$494,"NA")</f>
        <v>153.38145637096085</v>
      </c>
      <c r="AD189" s="137"/>
      <c r="AE189" s="138">
        <v>40.135599999999997</v>
      </c>
      <c r="AF189" s="138">
        <v>61.455640000000002</v>
      </c>
      <c r="AG189" s="138">
        <v>99.442279600000006</v>
      </c>
      <c r="AH189" s="138">
        <v>143.72286468644799</v>
      </c>
      <c r="AI189" s="138">
        <v>173.32351817499301</v>
      </c>
      <c r="AJ189" s="138">
        <v>249.17157019962099</v>
      </c>
      <c r="AK189" s="138">
        <v>332.82122737703997</v>
      </c>
      <c r="AL189" s="138">
        <v>418.06171967128898</v>
      </c>
      <c r="AM189" s="138">
        <v>503.72820345654497</v>
      </c>
      <c r="AN189" s="138">
        <v>590.12184717006505</v>
      </c>
      <c r="AO189" s="138">
        <v>687.03327738712096</v>
      </c>
      <c r="AP189" s="138">
        <v>796.38117846791897</v>
      </c>
      <c r="AQ189" s="137"/>
      <c r="AR189" s="137"/>
      <c r="AS189" s="137"/>
      <c r="AT189" s="137"/>
      <c r="AU189" s="3"/>
      <c r="AV189" s="3"/>
      <c r="AW189" s="3"/>
      <c r="AX189" s="3"/>
    </row>
    <row r="190" spans="2:50" x14ac:dyDescent="0.25">
      <c r="B190" s="7" t="s">
        <v>5</v>
      </c>
      <c r="C190" s="7"/>
      <c r="D190" s="48" t="s">
        <v>34</v>
      </c>
      <c r="E190" s="136">
        <f>_xlfn.XLOOKUP($D190,'Maximum Demand Forecast'!$D$68:$D$494,'Maximum Demand Forecast'!E$68:E$494,"NA")</f>
        <v>136.36875949090901</v>
      </c>
      <c r="F190" s="136">
        <f>_xlfn.XLOOKUP($D190,'Maximum Demand Forecast'!$D$68:$D$494,'Maximum Demand Forecast'!F$68:F$494,"NA")</f>
        <v>139.10144690000001</v>
      </c>
      <c r="G190" s="136">
        <f>_xlfn.XLOOKUP($D190,'Maximum Demand Forecast'!$D$68:$D$494,'Maximum Demand Forecast'!G$68:G$494,"NA")</f>
        <v>143.03916654422079</v>
      </c>
      <c r="H190" s="136">
        <f>_xlfn.XLOOKUP($D190,'Maximum Demand Forecast'!$D$68:$D$494,'Maximum Demand Forecast'!H$68:H$494,"NA")</f>
        <v>142.59952038937857</v>
      </c>
      <c r="I190" s="136">
        <f>_xlfn.XLOOKUP($D190,'Maximum Demand Forecast'!$D$68:$D$494,'Maximum Demand Forecast'!I$68:I$494,"NA")</f>
        <v>140.19757998281764</v>
      </c>
      <c r="J190" s="136">
        <f>_xlfn.XLOOKUP($D190,'Maximum Demand Forecast'!$D$68:$D$494,'Maximum Demand Forecast'!J$68:J$494,"NA")</f>
        <v>138.49344609935761</v>
      </c>
      <c r="K190" s="136">
        <f>_xlfn.XLOOKUP($D190,'Maximum Demand Forecast'!$D$68:$D$494,'Maximum Demand Forecast'!K$68:K$494,"NA")</f>
        <v>138.58602515232988</v>
      </c>
      <c r="L190" s="136">
        <f>_xlfn.XLOOKUP($D190,'Maximum Demand Forecast'!$D$68:$D$494,'Maximum Demand Forecast'!L$68:L$494,"NA")</f>
        <v>138.31791413162904</v>
      </c>
      <c r="M190" s="136">
        <f>_xlfn.XLOOKUP($D190,'Maximum Demand Forecast'!$D$68:$D$494,'Maximum Demand Forecast'!M$68:M$494,"NA")</f>
        <v>141.46798388170262</v>
      </c>
      <c r="N190" s="136">
        <f>_xlfn.XLOOKUP($D190,'Maximum Demand Forecast'!$D$68:$D$494,'Maximum Demand Forecast'!N$68:N$494,"NA")</f>
        <v>149.99143459431937</v>
      </c>
      <c r="O190" s="136">
        <f>_xlfn.XLOOKUP($D190,'Maximum Demand Forecast'!$D$68:$D$494,'Maximum Demand Forecast'!O$68:O$494,"NA")</f>
        <v>157.5493487621217</v>
      </c>
      <c r="P190" s="136">
        <f>_xlfn.XLOOKUP($D190,'Maximum Demand Forecast'!$D$68:$D$494,'Maximum Demand Forecast'!P$68:P$494,"NA")</f>
        <v>161.62253162436184</v>
      </c>
      <c r="Q190" s="139"/>
      <c r="R190" s="136">
        <f>_xlfn.XLOOKUP($D190,'Maximum Demand Forecast'!$T$68:$T$494,'Maximum Demand Forecast'!U$68:U$494,"NA")</f>
        <v>184.265336818062</v>
      </c>
      <c r="S190" s="136">
        <f>_xlfn.XLOOKUP($D190,'Maximum Demand Forecast'!$T$68:$T$494,'Maximum Demand Forecast'!V$68:V$494,"NA")</f>
        <v>181.82675737193901</v>
      </c>
      <c r="T190" s="136">
        <f>_xlfn.XLOOKUP($D190,'Maximum Demand Forecast'!$T$68:$T$494,'Maximum Demand Forecast'!W$68:W$494,"NA")</f>
        <v>175.55467468975127</v>
      </c>
      <c r="U190" s="136">
        <f>_xlfn.XLOOKUP($D190,'Maximum Demand Forecast'!$T$68:$T$494,'Maximum Demand Forecast'!X$68:X$494,"NA")</f>
        <v>176.96206236945341</v>
      </c>
      <c r="V190" s="136">
        <f>_xlfn.XLOOKUP($D190,'Maximum Demand Forecast'!$T$68:$T$494,'Maximum Demand Forecast'!Y$68:Y$494,"NA")</f>
        <v>207.49379605072147</v>
      </c>
      <c r="W190" s="136">
        <f>_xlfn.XLOOKUP($D190,'Maximum Demand Forecast'!$T$68:$T$494,'Maximum Demand Forecast'!Z$68:Z$494,"NA")</f>
        <v>207.36206027346421</v>
      </c>
      <c r="X190" s="136">
        <f>_xlfn.XLOOKUP($D190,'Maximum Demand Forecast'!$T$68:$T$494,'Maximum Demand Forecast'!AA$68:AA$494,"NA")</f>
        <v>207.66790956662012</v>
      </c>
      <c r="Y190" s="136">
        <f>_xlfn.XLOOKUP($D190,'Maximum Demand Forecast'!$T$68:$T$494,'Maximum Demand Forecast'!AB$68:AB$494,"NA")</f>
        <v>208.59609218878526</v>
      </c>
      <c r="Z190" s="136">
        <f>_xlfn.XLOOKUP($D190,'Maximum Demand Forecast'!$T$68:$T$494,'Maximum Demand Forecast'!AC$68:AC$494,"NA")</f>
        <v>211.35903759604102</v>
      </c>
      <c r="AA190" s="136">
        <f>_xlfn.XLOOKUP($D190,'Maximum Demand Forecast'!$T$68:$T$494,'Maximum Demand Forecast'!AD$68:AD$494,"NA")</f>
        <v>220.08583192125022</v>
      </c>
      <c r="AB190" s="136">
        <f>_xlfn.XLOOKUP($D190,'Maximum Demand Forecast'!$T$68:$T$494,'Maximum Demand Forecast'!AE$68:AE$494,"NA")</f>
        <v>227.21225089243455</v>
      </c>
      <c r="AC190" s="136">
        <f>_xlfn.XLOOKUP($D190,'Maximum Demand Forecast'!$T$68:$T$494,'Maximum Demand Forecast'!AF$68:AF$494,"NA")</f>
        <v>231.95180872720684</v>
      </c>
      <c r="AD190" s="137"/>
      <c r="AE190" s="138">
        <v>25.33933</v>
      </c>
      <c r="AF190" s="138">
        <v>30.1538027</v>
      </c>
      <c r="AG190" s="138">
        <v>38.295329428999999</v>
      </c>
      <c r="AH190" s="138">
        <v>43.032291139764297</v>
      </c>
      <c r="AI190" s="138">
        <v>50.580482147763597</v>
      </c>
      <c r="AJ190" s="138">
        <v>68.798607998680893</v>
      </c>
      <c r="AK190" s="138">
        <v>87.177511682608596</v>
      </c>
      <c r="AL190" s="138">
        <v>103.777070738055</v>
      </c>
      <c r="AM190" s="138">
        <v>118.123780978212</v>
      </c>
      <c r="AN190" s="138">
        <v>130.24923515505699</v>
      </c>
      <c r="AO190" s="138">
        <v>141.420910283811</v>
      </c>
      <c r="AP190" s="138">
        <v>151.628179935297</v>
      </c>
      <c r="AQ190" s="137"/>
      <c r="AR190" s="137"/>
      <c r="AS190" s="137"/>
      <c r="AT190" s="137"/>
      <c r="AU190" s="3"/>
      <c r="AV190" s="3"/>
      <c r="AW190" s="3"/>
      <c r="AX190" s="3"/>
    </row>
    <row r="191" spans="2:50" x14ac:dyDescent="0.25">
      <c r="B191" s="7" t="s">
        <v>5</v>
      </c>
      <c r="C191" s="7"/>
      <c r="D191" s="48" t="s">
        <v>35</v>
      </c>
      <c r="E191" s="136">
        <f>_xlfn.XLOOKUP($D191,'Maximum Demand Forecast'!$D$68:$D$494,'Maximum Demand Forecast'!E$68:E$494,"NA")</f>
        <v>20.3703823664898</v>
      </c>
      <c r="F191" s="136">
        <f>_xlfn.XLOOKUP($D191,'Maximum Demand Forecast'!$D$68:$D$494,'Maximum Demand Forecast'!F$68:F$494,"NA")</f>
        <v>15.1183891</v>
      </c>
      <c r="G191" s="136">
        <f>_xlfn.XLOOKUP($D191,'Maximum Demand Forecast'!$D$68:$D$494,'Maximum Demand Forecast'!G$68:G$494,"NA")</f>
        <v>15.546364358883116</v>
      </c>
      <c r="H191" s="136">
        <f>_xlfn.XLOOKUP($D191,'Maximum Demand Forecast'!$D$68:$D$494,'Maximum Demand Forecast'!H$68:H$494,"NA")</f>
        <v>15.498580947686811</v>
      </c>
      <c r="I191" s="136">
        <f>_xlfn.XLOOKUP($D191,'Maximum Demand Forecast'!$D$68:$D$494,'Maximum Demand Forecast'!I$68:I$494,"NA")</f>
        <v>15.237523493068771</v>
      </c>
      <c r="J191" s="136">
        <f>_xlfn.XLOOKUP($D191,'Maximum Demand Forecast'!$D$68:$D$494,'Maximum Demand Forecast'!J$68:J$494,"NA")</f>
        <v>15.052307884584378</v>
      </c>
      <c r="K191" s="136">
        <f>_xlfn.XLOOKUP($D191,'Maximum Demand Forecast'!$D$68:$D$494,'Maximum Demand Forecast'!K$68:K$494,"NA")</f>
        <v>15.062369937686892</v>
      </c>
      <c r="L191" s="136">
        <f>_xlfn.XLOOKUP($D191,'Maximum Demand Forecast'!$D$68:$D$494,'Maximum Demand Forecast'!L$68:L$494,"NA")</f>
        <v>15.033230005477076</v>
      </c>
      <c r="M191" s="136">
        <f>_xlfn.XLOOKUP($D191,'Maximum Demand Forecast'!$D$68:$D$494,'Maximum Demand Forecast'!M$68:M$494,"NA")</f>
        <v>15.3755986956316</v>
      </c>
      <c r="N191" s="136">
        <f>_xlfn.XLOOKUP($D191,'Maximum Demand Forecast'!$D$68:$D$494,'Maximum Demand Forecast'!N$68:N$494,"NA")</f>
        <v>16.301979026101137</v>
      </c>
      <c r="O191" s="136">
        <f>_xlfn.XLOOKUP($D191,'Maximum Demand Forecast'!$D$68:$D$494,'Maximum Demand Forecast'!O$68:O$494,"NA")</f>
        <v>17.123418987508455</v>
      </c>
      <c r="P191" s="136">
        <f>_xlfn.XLOOKUP($D191,'Maximum Demand Forecast'!$D$68:$D$494,'Maximum Demand Forecast'!P$68:P$494,"NA")</f>
        <v>17.566117210705713</v>
      </c>
      <c r="Q191" s="139"/>
      <c r="R191" s="136">
        <f>_xlfn.XLOOKUP($D191,'Maximum Demand Forecast'!$T$68:$T$494,'Maximum Demand Forecast'!U$68:U$494,"NA")</f>
        <v>33.902740081041202</v>
      </c>
      <c r="S191" s="136">
        <f>_xlfn.XLOOKUP($D191,'Maximum Demand Forecast'!$T$68:$T$494,'Maximum Demand Forecast'!V$68:V$494,"NA")</f>
        <v>29.403288857508699</v>
      </c>
      <c r="T191" s="136">
        <f>_xlfn.XLOOKUP($D191,'Maximum Demand Forecast'!$T$68:$T$494,'Maximum Demand Forecast'!W$68:W$494,"NA")</f>
        <v>28.389027472066395</v>
      </c>
      <c r="U191" s="136">
        <f>_xlfn.XLOOKUP($D191,'Maximum Demand Forecast'!$T$68:$T$494,'Maximum Demand Forecast'!X$68:X$494,"NA")</f>
        <v>28.616616783336639</v>
      </c>
      <c r="V191" s="136">
        <f>_xlfn.XLOOKUP($D191,'Maximum Demand Forecast'!$T$68:$T$494,'Maximum Demand Forecast'!Y$68:Y$494,"NA")</f>
        <v>28.150206420755623</v>
      </c>
      <c r="W191" s="136">
        <f>_xlfn.XLOOKUP($D191,'Maximum Demand Forecast'!$T$68:$T$494,'Maximum Demand Forecast'!Z$68:Z$494,"NA")</f>
        <v>28.132334130627559</v>
      </c>
      <c r="X191" s="136">
        <f>_xlfn.XLOOKUP($D191,'Maximum Demand Forecast'!$T$68:$T$494,'Maximum Demand Forecast'!AA$68:AA$494,"NA")</f>
        <v>28.173828001287081</v>
      </c>
      <c r="Y191" s="136">
        <f>_xlfn.XLOOKUP($D191,'Maximum Demand Forecast'!$T$68:$T$494,'Maximum Demand Forecast'!AB$68:AB$494,"NA")</f>
        <v>28.299752404365233</v>
      </c>
      <c r="Z191" s="136">
        <f>_xlfn.XLOOKUP($D191,'Maximum Demand Forecast'!$T$68:$T$494,'Maximum Demand Forecast'!AC$68:AC$494,"NA")</f>
        <v>28.674594857604248</v>
      </c>
      <c r="AA191" s="136">
        <f>_xlfn.XLOOKUP($D191,'Maximum Demand Forecast'!$T$68:$T$494,'Maximum Demand Forecast'!AD$68:AD$494,"NA")</f>
        <v>29.858538986642525</v>
      </c>
      <c r="AB191" s="136">
        <f>_xlfn.XLOOKUP($D191,'Maximum Demand Forecast'!$T$68:$T$494,'Maximum Demand Forecast'!AE$68:AE$494,"NA")</f>
        <v>30.825363869592707</v>
      </c>
      <c r="AC191" s="136">
        <f>_xlfn.XLOOKUP($D191,'Maximum Demand Forecast'!$T$68:$T$494,'Maximum Demand Forecast'!AF$68:AF$494,"NA")</f>
        <v>31.468368787963065</v>
      </c>
      <c r="AD191" s="137"/>
      <c r="AE191" s="138">
        <v>0</v>
      </c>
      <c r="AF191" s="138">
        <v>0</v>
      </c>
      <c r="AG191" s="138">
        <v>0</v>
      </c>
      <c r="AH191" s="138">
        <v>0.47822839833208503</v>
      </c>
      <c r="AI191" s="138">
        <v>1.59157085028574</v>
      </c>
      <c r="AJ191" s="138">
        <v>5.5191309953611603</v>
      </c>
      <c r="AK191" s="138">
        <v>11.2695051770836</v>
      </c>
      <c r="AL191" s="138">
        <v>18.701668146255201</v>
      </c>
      <c r="AM191" s="138">
        <v>27.7075360745696</v>
      </c>
      <c r="AN191" s="138">
        <v>38.106222181923599</v>
      </c>
      <c r="AO191" s="138">
        <v>50.810479498863202</v>
      </c>
      <c r="AP191" s="138">
        <v>65.708987088488001</v>
      </c>
      <c r="AQ191" s="137"/>
      <c r="AR191" s="137"/>
      <c r="AS191" s="137"/>
      <c r="AT191" s="137"/>
      <c r="AU191" s="3"/>
      <c r="AV191" s="3"/>
      <c r="AW191" s="3"/>
      <c r="AX191" s="3"/>
    </row>
    <row r="192" spans="2:50" x14ac:dyDescent="0.25">
      <c r="B192" s="7" t="s">
        <v>5</v>
      </c>
      <c r="C192" s="7"/>
      <c r="D192" s="48" t="s">
        <v>36</v>
      </c>
      <c r="E192" s="136">
        <f>_xlfn.XLOOKUP($D192,'Maximum Demand Forecast'!$D$68:$D$494,'Maximum Demand Forecast'!E$68:E$494,"NA")</f>
        <v>32.071236919650602</v>
      </c>
      <c r="F192" s="136">
        <f>_xlfn.XLOOKUP($D192,'Maximum Demand Forecast'!$D$68:$D$494,'Maximum Demand Forecast'!F$68:F$494,"NA")</f>
        <v>27.170028179999999</v>
      </c>
      <c r="G192" s="136">
        <f>_xlfn.XLOOKUP($D192,'Maximum Demand Forecast'!$D$68:$D$494,'Maximum Demand Forecast'!G$68:G$494,"NA")</f>
        <v>27.939164347040244</v>
      </c>
      <c r="H192" s="136">
        <f>_xlfn.XLOOKUP($D192,'Maximum Demand Forecast'!$D$68:$D$494,'Maximum Demand Forecast'!H$68:H$494,"NA")</f>
        <v>27.853290341539214</v>
      </c>
      <c r="I192" s="136">
        <f>_xlfn.XLOOKUP($D192,'Maximum Demand Forecast'!$D$68:$D$494,'Maximum Demand Forecast'!I$68:I$494,"NA")</f>
        <v>27.384130674351447</v>
      </c>
      <c r="J192" s="136">
        <f>_xlfn.XLOOKUP($D192,'Maximum Demand Forecast'!$D$68:$D$494,'Maximum Demand Forecast'!J$68:J$494,"NA")</f>
        <v>27.05127025723883</v>
      </c>
      <c r="K192" s="136">
        <f>_xlfn.XLOOKUP($D192,'Maximum Demand Forecast'!$D$68:$D$494,'Maximum Demand Forecast'!K$68:K$494,"NA")</f>
        <v>27.06935328609433</v>
      </c>
      <c r="L192" s="136">
        <f>_xlfn.XLOOKUP($D192,'Maximum Demand Forecast'!$D$68:$D$494,'Maximum Demand Forecast'!L$68:L$494,"NA")</f>
        <v>27.016984427609007</v>
      </c>
      <c r="M192" s="136">
        <f>_xlfn.XLOOKUP($D192,'Maximum Demand Forecast'!$D$68:$D$494,'Maximum Demand Forecast'!M$68:M$494,"NA")</f>
        <v>27.632272663539386</v>
      </c>
      <c r="N192" s="136">
        <f>_xlfn.XLOOKUP($D192,'Maximum Demand Forecast'!$D$68:$D$494,'Maximum Demand Forecast'!N$68:N$494,"NA")</f>
        <v>29.297118006371246</v>
      </c>
      <c r="O192" s="136">
        <f>_xlfn.XLOOKUP($D192,'Maximum Demand Forecast'!$D$68:$D$494,'Maximum Demand Forecast'!O$68:O$494,"NA")</f>
        <v>30.773369659374076</v>
      </c>
      <c r="P192" s="136">
        <f>_xlfn.XLOOKUP($D192,'Maximum Demand Forecast'!$D$68:$D$494,'Maximum Demand Forecast'!P$68:P$494,"NA")</f>
        <v>31.56896521654263</v>
      </c>
      <c r="Q192" s="139"/>
      <c r="R192" s="136">
        <f>_xlfn.XLOOKUP($D192,'Maximum Demand Forecast'!$T$68:$T$494,'Maximum Demand Forecast'!U$68:U$494,"NA")</f>
        <v>43.711415441558799</v>
      </c>
      <c r="S192" s="136">
        <f>_xlfn.XLOOKUP($D192,'Maximum Demand Forecast'!$T$68:$T$494,'Maximum Demand Forecast'!V$68:V$494,"NA")</f>
        <v>37.104165437494601</v>
      </c>
      <c r="T192" s="136">
        <f>_xlfn.XLOOKUP($D192,'Maximum Demand Forecast'!$T$68:$T$494,'Maximum Demand Forecast'!W$68:W$494,"NA")</f>
        <v>35.824263640634783</v>
      </c>
      <c r="U192" s="136">
        <f>_xlfn.XLOOKUP($D192,'Maximum Demand Forecast'!$T$68:$T$494,'Maximum Demand Forecast'!X$68:X$494,"NA")</f>
        <v>36.111459794034474</v>
      </c>
      <c r="V192" s="136">
        <f>_xlfn.XLOOKUP($D192,'Maximum Demand Forecast'!$T$68:$T$494,'Maximum Demand Forecast'!Y$68:Y$494,"NA")</f>
        <v>35.522894095182437</v>
      </c>
      <c r="W192" s="136">
        <f>_xlfn.XLOOKUP($D192,'Maximum Demand Forecast'!$T$68:$T$494,'Maximum Demand Forecast'!Z$68:Z$494,"NA")</f>
        <v>35.500340957917011</v>
      </c>
      <c r="X192" s="136">
        <f>_xlfn.XLOOKUP($D192,'Maximum Demand Forecast'!$T$68:$T$494,'Maximum Demand Forecast'!AA$68:AA$494,"NA")</f>
        <v>35.552702292360031</v>
      </c>
      <c r="Y192" s="136">
        <f>_xlfn.XLOOKUP($D192,'Maximum Demand Forecast'!$T$68:$T$494,'Maximum Demand Forecast'!AB$68:AB$494,"NA")</f>
        <v>35.71160696139458</v>
      </c>
      <c r="Z192" s="136">
        <f>_xlfn.XLOOKUP($D192,'Maximum Demand Forecast'!$T$68:$T$494,'Maximum Demand Forecast'!AC$68:AC$494,"NA")</f>
        <v>36.184622632035278</v>
      </c>
      <c r="AA192" s="136">
        <f>_xlfn.XLOOKUP($D192,'Maximum Demand Forecast'!$T$68:$T$494,'Maximum Demand Forecast'!AD$68:AD$494,"NA")</f>
        <v>37.678647978841632</v>
      </c>
      <c r="AB192" s="136">
        <f>_xlfn.XLOOKUP($D192,'Maximum Demand Forecast'!$T$68:$T$494,'Maximum Demand Forecast'!AE$68:AE$494,"NA")</f>
        <v>38.898689402776043</v>
      </c>
      <c r="AC192" s="136">
        <f>_xlfn.XLOOKUP($D192,'Maximum Demand Forecast'!$T$68:$T$494,'Maximum Demand Forecast'!AF$68:AF$494,"NA")</f>
        <v>39.710100703870815</v>
      </c>
      <c r="AD192" s="137"/>
      <c r="AE192" s="138">
        <v>109.7499272</v>
      </c>
      <c r="AF192" s="138">
        <v>116.75377590399999</v>
      </c>
      <c r="AG192" s="138">
        <v>147.45350533792001</v>
      </c>
      <c r="AH192" s="138">
        <v>166.34467450045</v>
      </c>
      <c r="AI192" s="138">
        <v>180.839444848775</v>
      </c>
      <c r="AJ192" s="138">
        <v>217.33492332969101</v>
      </c>
      <c r="AK192" s="138">
        <v>256.437340939612</v>
      </c>
      <c r="AL192" s="138">
        <v>294.90139705489599</v>
      </c>
      <c r="AM192" s="138">
        <v>332.35752534037698</v>
      </c>
      <c r="AN192" s="138">
        <v>369.54418981970798</v>
      </c>
      <c r="AO192" s="138">
        <v>411.61521788504501</v>
      </c>
      <c r="AP192" s="138">
        <v>460.664445203235</v>
      </c>
      <c r="AQ192" s="137"/>
      <c r="AR192" s="137"/>
      <c r="AS192" s="137"/>
      <c r="AT192" s="137"/>
      <c r="AU192" s="3"/>
      <c r="AV192" s="3"/>
      <c r="AW192" s="3"/>
      <c r="AX192" s="3"/>
    </row>
    <row r="193" spans="2:50" x14ac:dyDescent="0.25">
      <c r="B193" s="7" t="s">
        <v>5</v>
      </c>
      <c r="C193" s="7"/>
      <c r="D193" s="48" t="s">
        <v>37</v>
      </c>
      <c r="E193" s="136">
        <f>_xlfn.XLOOKUP($D193,'Maximum Demand Forecast'!$D$68:$D$494,'Maximum Demand Forecast'!E$68:E$494,"NA")</f>
        <v>0</v>
      </c>
      <c r="F193" s="136">
        <f>_xlfn.XLOOKUP($D193,'Maximum Demand Forecast'!$D$68:$D$494,'Maximum Demand Forecast'!F$68:F$494,"NA")</f>
        <v>0</v>
      </c>
      <c r="G193" s="136">
        <f>_xlfn.XLOOKUP($D193,'Maximum Demand Forecast'!$D$68:$D$494,'Maximum Demand Forecast'!G$68:G$494,"NA")</f>
        <v>0</v>
      </c>
      <c r="H193" s="136">
        <f>_xlfn.XLOOKUP($D193,'Maximum Demand Forecast'!$D$68:$D$494,'Maximum Demand Forecast'!H$68:H$494,"NA")</f>
        <v>0</v>
      </c>
      <c r="I193" s="136">
        <f>_xlfn.XLOOKUP($D193,'Maximum Demand Forecast'!$D$68:$D$494,'Maximum Demand Forecast'!I$68:I$494,"NA")</f>
        <v>0</v>
      </c>
      <c r="J193" s="136">
        <f>_xlfn.XLOOKUP($D193,'Maximum Demand Forecast'!$D$68:$D$494,'Maximum Demand Forecast'!J$68:J$494,"NA")</f>
        <v>0</v>
      </c>
      <c r="K193" s="136">
        <f>_xlfn.XLOOKUP($D193,'Maximum Demand Forecast'!$D$68:$D$494,'Maximum Demand Forecast'!K$68:K$494,"NA")</f>
        <v>0</v>
      </c>
      <c r="L193" s="136">
        <f>_xlfn.XLOOKUP($D193,'Maximum Demand Forecast'!$D$68:$D$494,'Maximum Demand Forecast'!L$68:L$494,"NA")</f>
        <v>0</v>
      </c>
      <c r="M193" s="136">
        <f>_xlfn.XLOOKUP($D193,'Maximum Demand Forecast'!$D$68:$D$494,'Maximum Demand Forecast'!M$68:M$494,"NA")</f>
        <v>0</v>
      </c>
      <c r="N193" s="136">
        <f>_xlfn.XLOOKUP($D193,'Maximum Demand Forecast'!$D$68:$D$494,'Maximum Demand Forecast'!N$68:N$494,"NA")</f>
        <v>0</v>
      </c>
      <c r="O193" s="136">
        <f>_xlfn.XLOOKUP($D193,'Maximum Demand Forecast'!$D$68:$D$494,'Maximum Demand Forecast'!O$68:O$494,"NA")</f>
        <v>0</v>
      </c>
      <c r="P193" s="136">
        <f>_xlfn.XLOOKUP($D193,'Maximum Demand Forecast'!$D$68:$D$494,'Maximum Demand Forecast'!P$68:P$494,"NA")</f>
        <v>0</v>
      </c>
      <c r="Q193" s="139"/>
      <c r="R193" s="136">
        <f>_xlfn.XLOOKUP($D193,'Maximum Demand Forecast'!$T$68:$T$494,'Maximum Demand Forecast'!U$68:U$494,"NA")</f>
        <v>0</v>
      </c>
      <c r="S193" s="136">
        <f>_xlfn.XLOOKUP($D193,'Maximum Demand Forecast'!$T$68:$T$494,'Maximum Demand Forecast'!V$68:V$494,"NA")</f>
        <v>0</v>
      </c>
      <c r="T193" s="136">
        <f>_xlfn.XLOOKUP($D193,'Maximum Demand Forecast'!$T$68:$T$494,'Maximum Demand Forecast'!W$68:W$494,"NA")</f>
        <v>0</v>
      </c>
      <c r="U193" s="136">
        <f>_xlfn.XLOOKUP($D193,'Maximum Demand Forecast'!$T$68:$T$494,'Maximum Demand Forecast'!X$68:X$494,"NA")</f>
        <v>0</v>
      </c>
      <c r="V193" s="136">
        <f>_xlfn.XLOOKUP($D193,'Maximum Demand Forecast'!$T$68:$T$494,'Maximum Demand Forecast'!Y$68:Y$494,"NA")</f>
        <v>0</v>
      </c>
      <c r="W193" s="136">
        <f>_xlfn.XLOOKUP($D193,'Maximum Demand Forecast'!$T$68:$T$494,'Maximum Demand Forecast'!Z$68:Z$494,"NA")</f>
        <v>0</v>
      </c>
      <c r="X193" s="136">
        <f>_xlfn.XLOOKUP($D193,'Maximum Demand Forecast'!$T$68:$T$494,'Maximum Demand Forecast'!AA$68:AA$494,"NA")</f>
        <v>0</v>
      </c>
      <c r="Y193" s="136">
        <f>_xlfn.XLOOKUP($D193,'Maximum Demand Forecast'!$T$68:$T$494,'Maximum Demand Forecast'!AB$68:AB$494,"NA")</f>
        <v>0</v>
      </c>
      <c r="Z193" s="136">
        <f>_xlfn.XLOOKUP($D193,'Maximum Demand Forecast'!$T$68:$T$494,'Maximum Demand Forecast'!AC$68:AC$494,"NA")</f>
        <v>0</v>
      </c>
      <c r="AA193" s="136">
        <f>_xlfn.XLOOKUP($D193,'Maximum Demand Forecast'!$T$68:$T$494,'Maximum Demand Forecast'!AD$68:AD$494,"NA")</f>
        <v>0</v>
      </c>
      <c r="AB193" s="136">
        <f>_xlfn.XLOOKUP($D193,'Maximum Demand Forecast'!$T$68:$T$494,'Maximum Demand Forecast'!AE$68:AE$494,"NA")</f>
        <v>0</v>
      </c>
      <c r="AC193" s="136">
        <f>_xlfn.XLOOKUP($D193,'Maximum Demand Forecast'!$T$68:$T$494,'Maximum Demand Forecast'!AF$68:AF$494,"NA")</f>
        <v>0</v>
      </c>
      <c r="AD193" s="137"/>
      <c r="AE193" s="138">
        <v>621.52035982319001</v>
      </c>
      <c r="AF193" s="138">
        <v>728.06475199866804</v>
      </c>
      <c r="AG193" s="138">
        <v>833.257725351933</v>
      </c>
      <c r="AH193" s="138">
        <v>903.99277192682598</v>
      </c>
      <c r="AI193" s="138">
        <v>976.23743692598805</v>
      </c>
      <c r="AJ193" s="138">
        <v>1150.9340201764401</v>
      </c>
      <c r="AK193" s="138">
        <v>1327.9327570538401</v>
      </c>
      <c r="AL193" s="138">
        <v>1488.99578792127</v>
      </c>
      <c r="AM193" s="138">
        <v>1629.77159998754</v>
      </c>
      <c r="AN193" s="138">
        <v>1750.5734257900201</v>
      </c>
      <c r="AO193" s="138">
        <v>1863.99980266996</v>
      </c>
      <c r="AP193" s="138">
        <v>1969.9244092959</v>
      </c>
      <c r="AQ193" s="137"/>
      <c r="AR193" s="137"/>
      <c r="AS193" s="137"/>
      <c r="AT193" s="137"/>
      <c r="AU193" s="3"/>
      <c r="AV193" s="3"/>
      <c r="AW193" s="3"/>
      <c r="AX193" s="3"/>
    </row>
    <row r="194" spans="2:50" x14ac:dyDescent="0.25">
      <c r="B194" s="7" t="s">
        <v>5</v>
      </c>
      <c r="C194" s="7"/>
      <c r="D194" s="48" t="s">
        <v>38</v>
      </c>
      <c r="E194" s="136">
        <f>_xlfn.XLOOKUP($D194,'Maximum Demand Forecast'!$D$68:$D$494,'Maximum Demand Forecast'!E$68:E$494,"NA")</f>
        <v>148.257224972714</v>
      </c>
      <c r="F194" s="136">
        <f>_xlfn.XLOOKUP($D194,'Maximum Demand Forecast'!$D$68:$D$494,'Maximum Demand Forecast'!F$68:F$494,"NA")</f>
        <v>94.179475102682403</v>
      </c>
      <c r="G194" s="136">
        <f>_xlfn.XLOOKUP($D194,'Maximum Demand Forecast'!$D$68:$D$494,'Maximum Demand Forecast'!G$68:G$494,"NA")</f>
        <v>96.845531980299498</v>
      </c>
      <c r="H194" s="136">
        <f>_xlfn.XLOOKUP($D194,'Maximum Demand Forecast'!$D$68:$D$494,'Maximum Demand Forecast'!H$68:H$494,"NA")</f>
        <v>96.547866894732707</v>
      </c>
      <c r="I194" s="136">
        <f>_xlfn.XLOOKUP($D194,'Maximum Demand Forecast'!$D$68:$D$494,'Maximum Demand Forecast'!I$68:I$494,"NA")</f>
        <v>94.921618629461562</v>
      </c>
      <c r="J194" s="136">
        <f>_xlfn.XLOOKUP($D194,'Maximum Demand Forecast'!$D$68:$D$494,'Maximum Demand Forecast'!J$68:J$494,"NA")</f>
        <v>93.767824486943823</v>
      </c>
      <c r="K194" s="136">
        <f>_xlfn.XLOOKUP($D194,'Maximum Demand Forecast'!$D$68:$D$494,'Maximum Demand Forecast'!K$68:K$494,"NA")</f>
        <v>93.83050569414003</v>
      </c>
      <c r="L194" s="136">
        <f>_xlfn.XLOOKUP($D194,'Maximum Demand Forecast'!$D$68:$D$494,'Maximum Demand Forecast'!L$68:L$494,"NA")</f>
        <v>93.648979507593594</v>
      </c>
      <c r="M194" s="136">
        <f>_xlfn.XLOOKUP($D194,'Maximum Demand Forecast'!$D$68:$D$494,'Maximum Demand Forecast'!M$68:M$494,"NA")</f>
        <v>95.781753265238578</v>
      </c>
      <c r="N194" s="136">
        <f>_xlfn.XLOOKUP($D194,'Maximum Demand Forecast'!$D$68:$D$494,'Maximum Demand Forecast'!N$68:N$494,"NA")</f>
        <v>101.55260707062651</v>
      </c>
      <c r="O194" s="136">
        <f>_xlfn.XLOOKUP($D194,'Maximum Demand Forecast'!$D$68:$D$494,'Maximum Demand Forecast'!O$68:O$494,"NA")</f>
        <v>106.66973852438097</v>
      </c>
      <c r="P194" s="136">
        <f>_xlfn.XLOOKUP($D194,'Maximum Demand Forecast'!$D$68:$D$494,'Maximum Demand Forecast'!P$68:P$494,"NA")</f>
        <v>109.42751159225421</v>
      </c>
      <c r="Q194" s="139"/>
      <c r="R194" s="136">
        <f>_xlfn.XLOOKUP($D194,'Maximum Demand Forecast'!$T$68:$T$494,'Maximum Demand Forecast'!U$68:U$494,"NA")</f>
        <v>263.23920274725401</v>
      </c>
      <c r="S194" s="136">
        <f>_xlfn.XLOOKUP($D194,'Maximum Demand Forecast'!$T$68:$T$494,'Maximum Demand Forecast'!V$68:V$494,"NA")</f>
        <v>229.01043069155699</v>
      </c>
      <c r="T194" s="136">
        <f>_xlfn.XLOOKUP($D194,'Maximum Demand Forecast'!$T$68:$T$494,'Maximum Demand Forecast'!W$68:W$494,"NA")</f>
        <v>221.11075532396148</v>
      </c>
      <c r="U194" s="136">
        <f>_xlfn.XLOOKUP($D194,'Maximum Demand Forecast'!$T$68:$T$494,'Maximum Demand Forecast'!X$68:X$494,"NA")</f>
        <v>222.883357240957</v>
      </c>
      <c r="V194" s="136">
        <f>_xlfn.XLOOKUP($D194,'Maximum Demand Forecast'!$T$68:$T$494,'Maximum Demand Forecast'!Y$68:Y$494,"NA")</f>
        <v>219.25067388599933</v>
      </c>
      <c r="W194" s="136">
        <f>_xlfn.XLOOKUP($D194,'Maximum Demand Forecast'!$T$68:$T$494,'Maximum Demand Forecast'!Z$68:Z$494,"NA")</f>
        <v>219.11147378224541</v>
      </c>
      <c r="X194" s="136">
        <f>_xlfn.XLOOKUP($D194,'Maximum Demand Forecast'!$T$68:$T$494,'Maximum Demand Forecast'!AA$68:AA$494,"NA")</f>
        <v>219.43465290811963</v>
      </c>
      <c r="Y194" s="136">
        <f>_xlfn.XLOOKUP($D194,'Maximum Demand Forecast'!$T$68:$T$494,'Maximum Demand Forecast'!AB$68:AB$494,"NA")</f>
        <v>220.41542760727853</v>
      </c>
      <c r="Z194" s="136">
        <f>_xlfn.XLOOKUP($D194,'Maximum Demand Forecast'!$T$68:$T$494,'Maximum Demand Forecast'!AC$68:AC$494,"NA")</f>
        <v>223.33492522109137</v>
      </c>
      <c r="AA194" s="136">
        <f>_xlfn.XLOOKUP($D194,'Maximum Demand Forecast'!$T$68:$T$494,'Maximum Demand Forecast'!AD$68:AD$494,"NA")</f>
        <v>232.55619146174038</v>
      </c>
      <c r="AB194" s="136">
        <f>_xlfn.XLOOKUP($D194,'Maximum Demand Forecast'!$T$68:$T$494,'Maximum Demand Forecast'!AE$68:AE$494,"NA")</f>
        <v>240.08640292620359</v>
      </c>
      <c r="AC194" s="136">
        <f>_xlfn.XLOOKUP($D194,'Maximum Demand Forecast'!$T$68:$T$494,'Maximum Demand Forecast'!AF$68:AF$494,"NA")</f>
        <v>245.09451048880982</v>
      </c>
      <c r="AD194" s="137"/>
      <c r="AE194" s="138">
        <v>97.024534280400005</v>
      </c>
      <c r="AF194" s="138">
        <v>128.5019254668</v>
      </c>
      <c r="AG194" s="138">
        <v>173.50139532149001</v>
      </c>
      <c r="AH194" s="138">
        <v>189.02036593046699</v>
      </c>
      <c r="AI194" s="138">
        <v>207.30830473262</v>
      </c>
      <c r="AJ194" s="138">
        <v>250.78032580205999</v>
      </c>
      <c r="AK194" s="138">
        <v>293.98913730954501</v>
      </c>
      <c r="AL194" s="138">
        <v>332.47761319837002</v>
      </c>
      <c r="AM194" s="138">
        <v>365.33286453154602</v>
      </c>
      <c r="AN194" s="138">
        <v>392.80728906765802</v>
      </c>
      <c r="AO194" s="138">
        <v>417.90035934173301</v>
      </c>
      <c r="AP194" s="138">
        <v>440.66961895691702</v>
      </c>
      <c r="AQ194" s="137"/>
      <c r="AR194" s="137"/>
      <c r="AS194" s="137"/>
      <c r="AT194" s="137"/>
      <c r="AU194" s="3"/>
      <c r="AV194" s="3"/>
      <c r="AW194" s="3"/>
      <c r="AX194" s="3"/>
    </row>
    <row r="195" spans="2:50" x14ac:dyDescent="0.25">
      <c r="B195" s="7" t="s">
        <v>5</v>
      </c>
      <c r="C195" s="7"/>
      <c r="D195" s="48" t="s">
        <v>39</v>
      </c>
      <c r="E195" s="136">
        <f>_xlfn.XLOOKUP($D195,'Maximum Demand Forecast'!$D$68:$D$494,'Maximum Demand Forecast'!E$68:E$494,"NA")</f>
        <v>64.369884822257902</v>
      </c>
      <c r="F195" s="136">
        <f>_xlfn.XLOOKUP($D195,'Maximum Demand Forecast'!$D$68:$D$494,'Maximum Demand Forecast'!F$68:F$494,"NA")</f>
        <v>37.615839647260401</v>
      </c>
      <c r="G195" s="136">
        <f>_xlfn.XLOOKUP($D195,'Maximum Demand Forecast'!$D$68:$D$494,'Maximum Demand Forecast'!G$68:G$494,"NA")</f>
        <v>38.680678540125122</v>
      </c>
      <c r="H195" s="136">
        <f>_xlfn.XLOOKUP($D195,'Maximum Demand Forecast'!$D$68:$D$494,'Maximum Demand Forecast'!H$68:H$494,"NA")</f>
        <v>38.561789343566524</v>
      </c>
      <c r="I195" s="136">
        <f>_xlfn.XLOOKUP($D195,'Maximum Demand Forecast'!$D$68:$D$494,'Maximum Demand Forecast'!I$68:I$494,"NA")</f>
        <v>37.912256163365853</v>
      </c>
      <c r="J195" s="136">
        <f>_xlfn.XLOOKUP($D195,'Maximum Demand Forecast'!$D$68:$D$494,'Maximum Demand Forecast'!J$68:J$494,"NA")</f>
        <v>37.451423955460932</v>
      </c>
      <c r="K195" s="136">
        <f>_xlfn.XLOOKUP($D195,'Maximum Demand Forecast'!$D$68:$D$494,'Maximum Demand Forecast'!K$68:K$494,"NA")</f>
        <v>37.47645920052063</v>
      </c>
      <c r="L195" s="136">
        <f>_xlfn.XLOOKUP($D195,'Maximum Demand Forecast'!$D$68:$D$494,'Maximum Demand Forecast'!L$68:L$494,"NA")</f>
        <v>37.403956567463219</v>
      </c>
      <c r="M195" s="136">
        <f>_xlfn.XLOOKUP($D195,'Maximum Demand Forecast'!$D$68:$D$494,'Maximum Demand Forecast'!M$68:M$494,"NA")</f>
        <v>38.255799026597643</v>
      </c>
      <c r="N195" s="136">
        <f>_xlfn.XLOOKUP($D195,'Maximum Demand Forecast'!$D$68:$D$494,'Maximum Demand Forecast'!N$68:N$494,"NA")</f>
        <v>40.560712184529145</v>
      </c>
      <c r="O195" s="136">
        <f>_xlfn.XLOOKUP($D195,'Maximum Demand Forecast'!$D$68:$D$494,'Maximum Demand Forecast'!O$68:O$494,"NA")</f>
        <v>42.604524766925863</v>
      </c>
      <c r="P195" s="136">
        <f>_xlfn.XLOOKUP($D195,'Maximum Demand Forecast'!$D$68:$D$494,'Maximum Demand Forecast'!P$68:P$494,"NA")</f>
        <v>43.705995648894053</v>
      </c>
      <c r="Q195" s="139"/>
      <c r="R195" s="136">
        <f>_xlfn.XLOOKUP($D195,'Maximum Demand Forecast'!$T$68:$T$494,'Maximum Demand Forecast'!U$68:U$494,"NA")</f>
        <v>118.10783701932201</v>
      </c>
      <c r="S195" s="136">
        <f>_xlfn.XLOOKUP($D195,'Maximum Demand Forecast'!$T$68:$T$494,'Maximum Demand Forecast'!V$68:V$494,"NA")</f>
        <v>106.470031120453</v>
      </c>
      <c r="T195" s="136">
        <f>_xlfn.XLOOKUP($D195,'Maximum Demand Forecast'!$T$68:$T$494,'Maximum Demand Forecast'!W$68:W$494,"NA")</f>
        <v>102.79736573272585</v>
      </c>
      <c r="U195" s="136">
        <f>_xlfn.XLOOKUP($D195,'Maximum Demand Forecast'!$T$68:$T$494,'Maximum Demand Forecast'!X$68:X$494,"NA")</f>
        <v>103.62147221860411</v>
      </c>
      <c r="V195" s="136">
        <f>_xlfn.XLOOKUP($D195,'Maximum Demand Forecast'!$T$68:$T$494,'Maximum Demand Forecast'!Y$68:Y$494,"NA")</f>
        <v>101.93258884030062</v>
      </c>
      <c r="W195" s="136">
        <f>_xlfn.XLOOKUP($D195,'Maximum Demand Forecast'!$T$68:$T$494,'Maximum Demand Forecast'!Z$68:Z$494,"NA")</f>
        <v>101.86787283878971</v>
      </c>
      <c r="X195" s="136">
        <f>_xlfn.XLOOKUP($D195,'Maximum Demand Forecast'!$T$68:$T$494,'Maximum Demand Forecast'!AA$68:AA$494,"NA")</f>
        <v>102.01812316356924</v>
      </c>
      <c r="Y195" s="136">
        <f>_xlfn.XLOOKUP($D195,'Maximum Demand Forecast'!$T$68:$T$494,'Maximum Demand Forecast'!AB$68:AB$494,"NA")</f>
        <v>102.47409851991553</v>
      </c>
      <c r="Z195" s="136">
        <f>_xlfn.XLOOKUP($D195,'Maximum Demand Forecast'!$T$68:$T$494,'Maximum Demand Forecast'!AC$68:AC$494,"NA")</f>
        <v>103.83141224951328</v>
      </c>
      <c r="AA195" s="136">
        <f>_xlfn.XLOOKUP($D195,'Maximum Demand Forecast'!$T$68:$T$494,'Maximum Demand Forecast'!AD$68:AD$494,"NA")</f>
        <v>108.1185030193403</v>
      </c>
      <c r="AB195" s="136">
        <f>_xlfn.XLOOKUP($D195,'Maximum Demand Forecast'!$T$68:$T$494,'Maximum Demand Forecast'!AE$68:AE$494,"NA")</f>
        <v>111.61939966646645</v>
      </c>
      <c r="AC195" s="136">
        <f>_xlfn.XLOOKUP($D195,'Maximum Demand Forecast'!$T$68:$T$494,'Maximum Demand Forecast'!AF$68:AF$494,"NA")</f>
        <v>113.94773626858141</v>
      </c>
      <c r="AD195" s="137"/>
      <c r="AE195" s="138">
        <v>483.93831607800001</v>
      </c>
      <c r="AF195" s="138">
        <v>589.40189275789999</v>
      </c>
      <c r="AG195" s="138">
        <v>639.31607517345799</v>
      </c>
      <c r="AH195" s="138">
        <v>718.221466477994</v>
      </c>
      <c r="AI195" s="138">
        <v>765.77715986099201</v>
      </c>
      <c r="AJ195" s="138">
        <v>879.91349996064105</v>
      </c>
      <c r="AK195" s="138">
        <v>994.42947752662405</v>
      </c>
      <c r="AL195" s="138">
        <v>1097.3172520447199</v>
      </c>
      <c r="AM195" s="138">
        <v>1185.79748141713</v>
      </c>
      <c r="AN195" s="138">
        <v>1260.2235078507399</v>
      </c>
      <c r="AO195" s="138">
        <v>1328.48537170688</v>
      </c>
      <c r="AP195" s="138">
        <v>1390.58564028044</v>
      </c>
      <c r="AQ195" s="137"/>
      <c r="AR195" s="137"/>
      <c r="AS195" s="137"/>
      <c r="AT195" s="137"/>
      <c r="AU195" s="3"/>
      <c r="AV195" s="3"/>
      <c r="AW195" s="3"/>
      <c r="AX195" s="3"/>
    </row>
    <row r="196" spans="2:50" x14ac:dyDescent="0.25">
      <c r="B196" s="7" t="s">
        <v>5</v>
      </c>
      <c r="C196" s="7"/>
      <c r="D196" s="48" t="s">
        <v>40</v>
      </c>
      <c r="E196" s="136">
        <f>_xlfn.XLOOKUP($D196,'Maximum Demand Forecast'!$D$68:$D$494,'Maximum Demand Forecast'!E$68:E$494,"NA")</f>
        <v>87.207766123559196</v>
      </c>
      <c r="F196" s="136">
        <f>_xlfn.XLOOKUP($D196,'Maximum Demand Forecast'!$D$68:$D$494,'Maximum Demand Forecast'!F$68:F$494,"NA")</f>
        <v>70.98933495</v>
      </c>
      <c r="G196" s="136">
        <f>_xlfn.XLOOKUP($D196,'Maximum Demand Forecast'!$D$68:$D$494,'Maximum Demand Forecast'!G$68:G$494,"NA")</f>
        <v>72.998919357585223</v>
      </c>
      <c r="H196" s="136">
        <f>_xlfn.XLOOKUP($D196,'Maximum Demand Forecast'!$D$68:$D$494,'Maximum Demand Forecast'!H$68:H$494,"NA")</f>
        <v>72.774549382713502</v>
      </c>
      <c r="I196" s="136">
        <f>_xlfn.XLOOKUP($D196,'Maximum Demand Forecast'!$D$68:$D$494,'Maximum Demand Forecast'!I$68:I$494,"NA")</f>
        <v>71.548737891522649</v>
      </c>
      <c r="J196" s="136">
        <f>_xlfn.XLOOKUP($D196,'Maximum Demand Forecast'!$D$68:$D$494,'Maximum Demand Forecast'!J$68:J$494,"NA")</f>
        <v>70.679046499027223</v>
      </c>
      <c r="K196" s="136">
        <f>_xlfn.XLOOKUP($D196,'Maximum Demand Forecast'!$D$68:$D$494,'Maximum Demand Forecast'!K$68:K$494,"NA")</f>
        <v>70.726293494276149</v>
      </c>
      <c r="L196" s="136">
        <f>_xlfn.XLOOKUP($D196,'Maximum Demand Forecast'!$D$68:$D$494,'Maximum Demand Forecast'!L$68:L$494,"NA")</f>
        <v>70.589465132842932</v>
      </c>
      <c r="M196" s="136">
        <f>_xlfn.XLOOKUP($D196,'Maximum Demand Forecast'!$D$68:$D$494,'Maximum Demand Forecast'!M$68:M$494,"NA")</f>
        <v>72.197078580347878</v>
      </c>
      <c r="N196" s="136">
        <f>_xlfn.XLOOKUP($D196,'Maximum Demand Forecast'!$D$68:$D$494,'Maximum Demand Forecast'!N$68:N$494,"NA")</f>
        <v>76.546954955126026</v>
      </c>
      <c r="O196" s="136">
        <f>_xlfn.XLOOKUP($D196,'Maximum Demand Forecast'!$D$68:$D$494,'Maximum Demand Forecast'!O$68:O$494,"NA")</f>
        <v>80.404077309627354</v>
      </c>
      <c r="P196" s="136">
        <f>_xlfn.XLOOKUP($D196,'Maximum Demand Forecast'!$D$68:$D$494,'Maximum Demand Forecast'!P$68:P$494,"NA")</f>
        <v>82.48279431052265</v>
      </c>
      <c r="Q196" s="139"/>
      <c r="R196" s="136">
        <f>_xlfn.XLOOKUP($D196,'Maximum Demand Forecast'!$T$68:$T$494,'Maximum Demand Forecast'!U$68:U$494,"NA")</f>
        <v>207.607528303583</v>
      </c>
      <c r="S196" s="136">
        <f>_xlfn.XLOOKUP($D196,'Maximum Demand Forecast'!$T$68:$T$494,'Maximum Demand Forecast'!V$68:V$494,"NA")</f>
        <v>147.64512855362901</v>
      </c>
      <c r="T196" s="136">
        <f>_xlfn.XLOOKUP($D196,'Maximum Demand Forecast'!$T$68:$T$494,'Maximum Demand Forecast'!W$68:W$494,"NA")</f>
        <v>142.55213527092795</v>
      </c>
      <c r="U196" s="136">
        <f>_xlfn.XLOOKUP($D196,'Maximum Demand Forecast'!$T$68:$T$494,'Maximum Demand Forecast'!X$68:X$494,"NA")</f>
        <v>143.69494801146072</v>
      </c>
      <c r="V196" s="136">
        <f>_xlfn.XLOOKUP($D196,'Maximum Demand Forecast'!$T$68:$T$494,'Maximum Demand Forecast'!Y$68:Y$494,"NA")</f>
        <v>141.35292367956586</v>
      </c>
      <c r="W196" s="136">
        <f>_xlfn.XLOOKUP($D196,'Maximum Demand Forecast'!$T$68:$T$494,'Maximum Demand Forecast'!Z$68:Z$494,"NA")</f>
        <v>141.26318009386384</v>
      </c>
      <c r="X196" s="136">
        <f>_xlfn.XLOOKUP($D196,'Maximum Demand Forecast'!$T$68:$T$494,'Maximum Demand Forecast'!AA$68:AA$494,"NA")</f>
        <v>141.47153664531635</v>
      </c>
      <c r="Y196" s="136">
        <f>_xlfn.XLOOKUP($D196,'Maximum Demand Forecast'!$T$68:$T$494,'Maximum Demand Forecast'!AB$68:AB$494,"NA")</f>
        <v>142.103851104104</v>
      </c>
      <c r="Z196" s="136">
        <f>_xlfn.XLOOKUP($D196,'Maximum Demand Forecast'!$T$68:$T$494,'Maximum Demand Forecast'!AC$68:AC$494,"NA")</f>
        <v>143.9860780367452</v>
      </c>
      <c r="AA196" s="136">
        <f>_xlfn.XLOOKUP($D196,'Maximum Demand Forecast'!$T$68:$T$494,'Maximum Demand Forecast'!AD$68:AD$494,"NA")</f>
        <v>149.93111309657431</v>
      </c>
      <c r="AB196" s="136">
        <f>_xlfn.XLOOKUP($D196,'Maximum Demand Forecast'!$T$68:$T$494,'Maximum Demand Forecast'!AE$68:AE$494,"NA")</f>
        <v>154.78590960671278</v>
      </c>
      <c r="AC196" s="136">
        <f>_xlfn.XLOOKUP($D196,'Maximum Demand Forecast'!$T$68:$T$494,'Maximum Demand Forecast'!AF$68:AF$494,"NA")</f>
        <v>158.01468256110843</v>
      </c>
      <c r="AD196" s="137"/>
      <c r="AE196" s="138">
        <v>32.501798999999998</v>
      </c>
      <c r="AF196" s="138">
        <v>41.927320709999996</v>
      </c>
      <c r="AG196" s="138">
        <v>45.7007795739</v>
      </c>
      <c r="AH196" s="138">
        <v>54.565377317180896</v>
      </c>
      <c r="AI196" s="138">
        <v>63.593925795273002</v>
      </c>
      <c r="AJ196" s="138">
        <v>85.389070595673303</v>
      </c>
      <c r="AK196" s="138">
        <v>107.383525274959</v>
      </c>
      <c r="AL196" s="138">
        <v>127.25786364483</v>
      </c>
      <c r="AM196" s="138">
        <v>144.44575670284499</v>
      </c>
      <c r="AN196" s="138">
        <v>158.984282053756</v>
      </c>
      <c r="AO196" s="138">
        <v>172.392822488636</v>
      </c>
      <c r="AP196" s="138">
        <v>184.65890671213401</v>
      </c>
      <c r="AQ196" s="137"/>
      <c r="AR196" s="137"/>
      <c r="AS196" s="137"/>
      <c r="AT196" s="137"/>
      <c r="AU196" s="3"/>
      <c r="AV196" s="3"/>
      <c r="AW196" s="3"/>
      <c r="AX196" s="3"/>
    </row>
    <row r="197" spans="2:50" x14ac:dyDescent="0.25">
      <c r="B197" s="7" t="s">
        <v>5</v>
      </c>
      <c r="C197" s="7"/>
      <c r="D197" s="48" t="s">
        <v>41</v>
      </c>
      <c r="E197" s="136">
        <f>_xlfn.XLOOKUP($D197,'Maximum Demand Forecast'!$D$68:$D$494,'Maximum Demand Forecast'!E$68:E$494,"NA")</f>
        <v>49.998321092209999</v>
      </c>
      <c r="F197" s="136">
        <f>_xlfn.XLOOKUP($D197,'Maximum Demand Forecast'!$D$68:$D$494,'Maximum Demand Forecast'!F$68:F$494,"NA")</f>
        <v>34.562611830000002</v>
      </c>
      <c r="G197" s="136">
        <f>_xlfn.XLOOKUP($D197,'Maximum Demand Forecast'!$D$68:$D$494,'Maximum Demand Forecast'!G$68:G$494,"NA")</f>
        <v>35.541019162142341</v>
      </c>
      <c r="H197" s="136">
        <f>_xlfn.XLOOKUP($D197,'Maximum Demand Forecast'!$D$68:$D$494,'Maximum Demand Forecast'!H$68:H$494,"NA")</f>
        <v>35.431780043995083</v>
      </c>
      <c r="I197" s="136">
        <f>_xlfn.XLOOKUP($D197,'Maximum Demand Forecast'!$D$68:$D$494,'Maximum Demand Forecast'!I$68:I$494,"NA")</f>
        <v>34.834968610606914</v>
      </c>
      <c r="J197" s="136">
        <f>_xlfn.XLOOKUP($D197,'Maximum Demand Forecast'!$D$68:$D$494,'Maximum Demand Forecast'!J$68:J$494,"NA")</f>
        <v>34.411541541852387</v>
      </c>
      <c r="K197" s="136">
        <f>_xlfn.XLOOKUP($D197,'Maximum Demand Forecast'!$D$68:$D$494,'Maximum Demand Forecast'!K$68:K$494,"NA")</f>
        <v>34.434544709272856</v>
      </c>
      <c r="L197" s="136">
        <f>_xlfn.XLOOKUP($D197,'Maximum Demand Forecast'!$D$68:$D$494,'Maximum Demand Forecast'!L$68:L$494,"NA")</f>
        <v>34.367927018786219</v>
      </c>
      <c r="M197" s="136">
        <f>_xlfn.XLOOKUP($D197,'Maximum Demand Forecast'!$D$68:$D$494,'Maximum Demand Forecast'!M$68:M$494,"NA")</f>
        <v>35.150626555243861</v>
      </c>
      <c r="N197" s="136">
        <f>_xlfn.XLOOKUP($D197,'Maximum Demand Forecast'!$D$68:$D$494,'Maximum Demand Forecast'!N$68:N$494,"NA")</f>
        <v>37.268452968969754</v>
      </c>
      <c r="O197" s="136">
        <f>_xlfn.XLOOKUP($D197,'Maximum Demand Forecast'!$D$68:$D$494,'Maximum Demand Forecast'!O$68:O$494,"NA")</f>
        <v>39.146371994600031</v>
      </c>
      <c r="P197" s="136">
        <f>_xlfn.XLOOKUP($D197,'Maximum Demand Forecast'!$D$68:$D$494,'Maximum Demand Forecast'!P$68:P$494,"NA")</f>
        <v>40.158437945872414</v>
      </c>
      <c r="Q197" s="139"/>
      <c r="R197" s="136">
        <f>_xlfn.XLOOKUP($D197,'Maximum Demand Forecast'!$T$68:$T$494,'Maximum Demand Forecast'!U$68:U$494,"NA")</f>
        <v>66.612329743015806</v>
      </c>
      <c r="S197" s="136">
        <f>_xlfn.XLOOKUP($D197,'Maximum Demand Forecast'!$T$68:$T$494,'Maximum Demand Forecast'!V$68:V$494,"NA")</f>
        <v>57.1593732497019</v>
      </c>
      <c r="T197" s="136">
        <f>_xlfn.XLOOKUP($D197,'Maximum Demand Forecast'!$T$68:$T$494,'Maximum Demand Forecast'!W$68:W$494,"NA")</f>
        <v>55.187670513174474</v>
      </c>
      <c r="U197" s="136">
        <f>_xlfn.XLOOKUP($D197,'Maximum Demand Forecast'!$T$68:$T$494,'Maximum Demand Forecast'!X$68:X$494,"NA")</f>
        <v>55.630099333078959</v>
      </c>
      <c r="V197" s="136">
        <f>_xlfn.XLOOKUP($D197,'Maximum Demand Forecast'!$T$68:$T$494,'Maximum Demand Forecast'!Y$68:Y$494,"NA")</f>
        <v>54.723407427575026</v>
      </c>
      <c r="W197" s="136">
        <f>_xlfn.XLOOKUP($D197,'Maximum Demand Forecast'!$T$68:$T$494,'Maximum Demand Forecast'!Z$68:Z$494,"NA")</f>
        <v>54.688664072598399</v>
      </c>
      <c r="X197" s="136">
        <f>_xlfn.XLOOKUP($D197,'Maximum Demand Forecast'!$T$68:$T$494,'Maximum Demand Forecast'!AA$68:AA$494,"NA")</f>
        <v>54.769327281809318</v>
      </c>
      <c r="Y197" s="136">
        <f>_xlfn.XLOOKUP($D197,'Maximum Demand Forecast'!$T$68:$T$494,'Maximum Demand Forecast'!AB$68:AB$494,"NA")</f>
        <v>55.014121664902689</v>
      </c>
      <c r="Z197" s="136">
        <f>_xlfn.XLOOKUP($D197,'Maximum Demand Forecast'!$T$68:$T$494,'Maximum Demand Forecast'!AC$68:AC$494,"NA")</f>
        <v>55.742807486354643</v>
      </c>
      <c r="AA197" s="136">
        <f>_xlfn.XLOOKUP($D197,'Maximum Demand Forecast'!$T$68:$T$494,'Maximum Demand Forecast'!AD$68:AD$494,"NA")</f>
        <v>58.044369896819838</v>
      </c>
      <c r="AB197" s="136">
        <f>_xlfn.XLOOKUP($D197,'Maximum Demand Forecast'!$T$68:$T$494,'Maximum Demand Forecast'!AE$68:AE$494,"NA")</f>
        <v>59.923857073219025</v>
      </c>
      <c r="AC197" s="136">
        <f>_xlfn.XLOOKUP($D197,'Maximum Demand Forecast'!$T$68:$T$494,'Maximum Demand Forecast'!AF$68:AF$494,"NA")</f>
        <v>61.173845069753625</v>
      </c>
      <c r="AD197" s="137"/>
      <c r="AE197" s="138">
        <v>0</v>
      </c>
      <c r="AF197" s="138">
        <v>0</v>
      </c>
      <c r="AG197" s="138">
        <v>0</v>
      </c>
      <c r="AH197" s="138">
        <v>0</v>
      </c>
      <c r="AI197" s="138">
        <v>0</v>
      </c>
      <c r="AJ197" s="138">
        <v>0</v>
      </c>
      <c r="AK197" s="138">
        <v>0</v>
      </c>
      <c r="AL197" s="138">
        <v>0</v>
      </c>
      <c r="AM197" s="138">
        <v>0</v>
      </c>
      <c r="AN197" s="138">
        <v>0</v>
      </c>
      <c r="AO197" s="138">
        <v>0</v>
      </c>
      <c r="AP197" s="138">
        <v>0</v>
      </c>
      <c r="AQ197" s="137"/>
      <c r="AR197" s="137"/>
      <c r="AS197" s="137"/>
      <c r="AT197" s="137"/>
      <c r="AU197" s="3"/>
      <c r="AV197" s="3"/>
      <c r="AW197" s="3"/>
      <c r="AX197" s="3"/>
    </row>
    <row r="198" spans="2:50" x14ac:dyDescent="0.25">
      <c r="B198" s="7" t="s">
        <v>5</v>
      </c>
      <c r="C198" s="7"/>
      <c r="D198" s="48" t="s">
        <v>42</v>
      </c>
      <c r="E198" s="136">
        <f>_xlfn.XLOOKUP($D198,'Maximum Demand Forecast'!$D$68:$D$494,'Maximum Demand Forecast'!E$68:E$494,"NA")</f>
        <v>0</v>
      </c>
      <c r="F198" s="136">
        <f>_xlfn.XLOOKUP($D198,'Maximum Demand Forecast'!$D$68:$D$494,'Maximum Demand Forecast'!F$68:F$494,"NA")</f>
        <v>0</v>
      </c>
      <c r="G198" s="136">
        <f>_xlfn.XLOOKUP($D198,'Maximum Demand Forecast'!$D$68:$D$494,'Maximum Demand Forecast'!G$68:G$494,"NA")</f>
        <v>0</v>
      </c>
      <c r="H198" s="136">
        <f>_xlfn.XLOOKUP($D198,'Maximum Demand Forecast'!$D$68:$D$494,'Maximum Demand Forecast'!H$68:H$494,"NA")</f>
        <v>0</v>
      </c>
      <c r="I198" s="136">
        <f>_xlfn.XLOOKUP($D198,'Maximum Demand Forecast'!$D$68:$D$494,'Maximum Demand Forecast'!I$68:I$494,"NA")</f>
        <v>0</v>
      </c>
      <c r="J198" s="136">
        <f>_xlfn.XLOOKUP($D198,'Maximum Demand Forecast'!$D$68:$D$494,'Maximum Demand Forecast'!J$68:J$494,"NA")</f>
        <v>0</v>
      </c>
      <c r="K198" s="136">
        <f>_xlfn.XLOOKUP($D198,'Maximum Demand Forecast'!$D$68:$D$494,'Maximum Demand Forecast'!K$68:K$494,"NA")</f>
        <v>0</v>
      </c>
      <c r="L198" s="136">
        <f>_xlfn.XLOOKUP($D198,'Maximum Demand Forecast'!$D$68:$D$494,'Maximum Demand Forecast'!L$68:L$494,"NA")</f>
        <v>0</v>
      </c>
      <c r="M198" s="136">
        <f>_xlfn.XLOOKUP($D198,'Maximum Demand Forecast'!$D$68:$D$494,'Maximum Demand Forecast'!M$68:M$494,"NA")</f>
        <v>0</v>
      </c>
      <c r="N198" s="136">
        <f>_xlfn.XLOOKUP($D198,'Maximum Demand Forecast'!$D$68:$D$494,'Maximum Demand Forecast'!N$68:N$494,"NA")</f>
        <v>0</v>
      </c>
      <c r="O198" s="136">
        <f>_xlfn.XLOOKUP($D198,'Maximum Demand Forecast'!$D$68:$D$494,'Maximum Demand Forecast'!O$68:O$494,"NA")</f>
        <v>0</v>
      </c>
      <c r="P198" s="136">
        <f>_xlfn.XLOOKUP($D198,'Maximum Demand Forecast'!$D$68:$D$494,'Maximum Demand Forecast'!P$68:P$494,"NA")</f>
        <v>0</v>
      </c>
      <c r="Q198" s="139"/>
      <c r="R198" s="136">
        <f>_xlfn.XLOOKUP($D198,'Maximum Demand Forecast'!$T$68:$T$494,'Maximum Demand Forecast'!U$68:U$494,"NA")</f>
        <v>0</v>
      </c>
      <c r="S198" s="136">
        <f>_xlfn.XLOOKUP($D198,'Maximum Demand Forecast'!$T$68:$T$494,'Maximum Demand Forecast'!V$68:V$494,"NA")</f>
        <v>0</v>
      </c>
      <c r="T198" s="136">
        <f>_xlfn.XLOOKUP($D198,'Maximum Demand Forecast'!$T$68:$T$494,'Maximum Demand Forecast'!W$68:W$494,"NA")</f>
        <v>0</v>
      </c>
      <c r="U198" s="136">
        <f>_xlfn.XLOOKUP($D198,'Maximum Demand Forecast'!$T$68:$T$494,'Maximum Demand Forecast'!X$68:X$494,"NA")</f>
        <v>0</v>
      </c>
      <c r="V198" s="136">
        <f>_xlfn.XLOOKUP($D198,'Maximum Demand Forecast'!$T$68:$T$494,'Maximum Demand Forecast'!Y$68:Y$494,"NA")</f>
        <v>0</v>
      </c>
      <c r="W198" s="136">
        <f>_xlfn.XLOOKUP($D198,'Maximum Demand Forecast'!$T$68:$T$494,'Maximum Demand Forecast'!Z$68:Z$494,"NA")</f>
        <v>0</v>
      </c>
      <c r="X198" s="136">
        <f>_xlfn.XLOOKUP($D198,'Maximum Demand Forecast'!$T$68:$T$494,'Maximum Demand Forecast'!AA$68:AA$494,"NA")</f>
        <v>0</v>
      </c>
      <c r="Y198" s="136">
        <f>_xlfn.XLOOKUP($D198,'Maximum Demand Forecast'!$T$68:$T$494,'Maximum Demand Forecast'!AB$68:AB$494,"NA")</f>
        <v>0</v>
      </c>
      <c r="Z198" s="136">
        <f>_xlfn.XLOOKUP($D198,'Maximum Demand Forecast'!$T$68:$T$494,'Maximum Demand Forecast'!AC$68:AC$494,"NA")</f>
        <v>0</v>
      </c>
      <c r="AA198" s="136">
        <f>_xlfn.XLOOKUP($D198,'Maximum Demand Forecast'!$T$68:$T$494,'Maximum Demand Forecast'!AD$68:AD$494,"NA")</f>
        <v>0</v>
      </c>
      <c r="AB198" s="136">
        <f>_xlfn.XLOOKUP($D198,'Maximum Demand Forecast'!$T$68:$T$494,'Maximum Demand Forecast'!AE$68:AE$494,"NA")</f>
        <v>0</v>
      </c>
      <c r="AC198" s="136">
        <f>_xlfn.XLOOKUP($D198,'Maximum Demand Forecast'!$T$68:$T$494,'Maximum Demand Forecast'!AF$68:AF$494,"NA")</f>
        <v>0</v>
      </c>
      <c r="AD198" s="137"/>
      <c r="AE198" s="138">
        <v>265.39136771</v>
      </c>
      <c r="AF198" s="138">
        <v>349.08107480540002</v>
      </c>
      <c r="AG198" s="138">
        <v>379.17861707061002</v>
      </c>
      <c r="AH198" s="138">
        <v>418.16484629013001</v>
      </c>
      <c r="AI198" s="138">
        <v>450.72808645332998</v>
      </c>
      <c r="AJ198" s="138">
        <v>528.96644279163002</v>
      </c>
      <c r="AK198" s="138">
        <v>607.56106658075498</v>
      </c>
      <c r="AL198" s="138">
        <v>678.27226969769504</v>
      </c>
      <c r="AM198" s="138">
        <v>739.17574339184296</v>
      </c>
      <c r="AN198" s="138">
        <v>790.494227781365</v>
      </c>
      <c r="AO198" s="138">
        <v>837.65458599871795</v>
      </c>
      <c r="AP198" s="138">
        <v>880.65231937726503</v>
      </c>
      <c r="AQ198" s="137"/>
      <c r="AR198" s="137"/>
      <c r="AS198" s="137"/>
      <c r="AT198" s="137"/>
      <c r="AU198" s="3"/>
      <c r="AV198" s="3"/>
      <c r="AW198" s="3"/>
      <c r="AX198" s="3"/>
    </row>
    <row r="199" spans="2:50" x14ac:dyDescent="0.25">
      <c r="B199" s="7" t="s">
        <v>5</v>
      </c>
      <c r="C199" s="7"/>
      <c r="D199" s="48" t="s">
        <v>43</v>
      </c>
      <c r="E199" s="136">
        <f>_xlfn.XLOOKUP($D199,'Maximum Demand Forecast'!$D$68:$D$494,'Maximum Demand Forecast'!E$68:E$494,"NA")</f>
        <v>117.361583291682</v>
      </c>
      <c r="F199" s="136">
        <f>_xlfn.XLOOKUP($D199,'Maximum Demand Forecast'!$D$68:$D$494,'Maximum Demand Forecast'!F$68:F$494,"NA")</f>
        <v>77.432195890000003</v>
      </c>
      <c r="G199" s="136">
        <f>_xlfn.XLOOKUP($D199,'Maximum Demand Forecast'!$D$68:$D$494,'Maximum Demand Forecast'!G$68:G$494,"NA")</f>
        <v>79.624166467203281</v>
      </c>
      <c r="H199" s="136">
        <f>_xlfn.XLOOKUP($D199,'Maximum Demand Forecast'!$D$68:$D$494,'Maximum Demand Forecast'!H$68:H$494,"NA")</f>
        <v>79.379433087769058</v>
      </c>
      <c r="I199" s="136">
        <f>_xlfn.XLOOKUP($D199,'Maximum Demand Forecast'!$D$68:$D$494,'Maximum Demand Forecast'!I$68:I$494,"NA")</f>
        <v>78.042369209413863</v>
      </c>
      <c r="J199" s="136">
        <f>_xlfn.XLOOKUP($D199,'Maximum Demand Forecast'!$D$68:$D$494,'Maximum Demand Forecast'!J$68:J$494,"NA")</f>
        <v>77.093746232244357</v>
      </c>
      <c r="K199" s="136">
        <f>_xlfn.XLOOKUP($D199,'Maximum Demand Forecast'!$D$68:$D$494,'Maximum Demand Forecast'!K$68:K$494,"NA")</f>
        <v>77.145281277528341</v>
      </c>
      <c r="L199" s="136">
        <f>_xlfn.XLOOKUP($D199,'Maximum Demand Forecast'!$D$68:$D$494,'Maximum Demand Forecast'!L$68:L$494,"NA")</f>
        <v>76.996034626700194</v>
      </c>
      <c r="M199" s="136">
        <f>_xlfn.XLOOKUP($D199,'Maximum Demand Forecast'!$D$68:$D$494,'Maximum Demand Forecast'!M$68:M$494,"NA")</f>
        <v>78.749552101829067</v>
      </c>
      <c r="N199" s="136">
        <f>_xlfn.XLOOKUP($D199,'Maximum Demand Forecast'!$D$68:$D$494,'Maximum Demand Forecast'!N$68:N$494,"NA")</f>
        <v>83.494215223216784</v>
      </c>
      <c r="O199" s="136">
        <f>_xlfn.XLOOKUP($D199,'Maximum Demand Forecast'!$D$68:$D$494,'Maximum Demand Forecast'!O$68:O$494,"NA")</f>
        <v>87.701402879444345</v>
      </c>
      <c r="P199" s="136">
        <f>_xlfn.XLOOKUP($D199,'Maximum Demand Forecast'!$D$68:$D$494,'Maximum Demand Forecast'!P$68:P$494,"NA")</f>
        <v>89.968780396455415</v>
      </c>
      <c r="Q199" s="139"/>
      <c r="R199" s="136">
        <f>_xlfn.XLOOKUP($D199,'Maximum Demand Forecast'!$T$68:$T$494,'Maximum Demand Forecast'!U$68:U$494,"NA")</f>
        <v>188.611495557414</v>
      </c>
      <c r="S199" s="136">
        <f>_xlfn.XLOOKUP($D199,'Maximum Demand Forecast'!$T$68:$T$494,'Maximum Demand Forecast'!V$68:V$494,"NA")</f>
        <v>178.65598645081499</v>
      </c>
      <c r="T199" s="136">
        <f>_xlfn.XLOOKUP($D199,'Maximum Demand Forecast'!$T$68:$T$494,'Maximum Demand Forecast'!W$68:W$494,"NA")</f>
        <v>172.49327896549602</v>
      </c>
      <c r="U199" s="136">
        <f>_xlfn.XLOOKUP($D199,'Maximum Demand Forecast'!$T$68:$T$494,'Maximum Demand Forecast'!X$68:X$494,"NA")</f>
        <v>173.87612403115142</v>
      </c>
      <c r="V199" s="136">
        <f>_xlfn.XLOOKUP($D199,'Maximum Demand Forecast'!$T$68:$T$494,'Maximum Demand Forecast'!Y$68:Y$494,"NA")</f>
        <v>171.04218923489088</v>
      </c>
      <c r="W199" s="136">
        <f>_xlfn.XLOOKUP($D199,'Maximum Demand Forecast'!$T$68:$T$494,'Maximum Demand Forecast'!Z$68:Z$494,"NA")</f>
        <v>170.93359622550213</v>
      </c>
      <c r="X199" s="136">
        <f>_xlfn.XLOOKUP($D199,'Maximum Demand Forecast'!$T$68:$T$494,'Maximum Demand Forecast'!AA$68:AA$494,"NA")</f>
        <v>171.18571524627779</v>
      </c>
      <c r="Y199" s="136">
        <f>_xlfn.XLOOKUP($D199,'Maximum Demand Forecast'!$T$68:$T$494,'Maximum Demand Forecast'!AB$68:AB$494,"NA")</f>
        <v>171.95083878600087</v>
      </c>
      <c r="Z199" s="136">
        <f>_xlfn.XLOOKUP($D199,'Maximum Demand Forecast'!$T$68:$T$494,'Maximum Demand Forecast'!AC$68:AC$494,"NA")</f>
        <v>174.22840197192858</v>
      </c>
      <c r="AA199" s="136">
        <f>_xlfn.XLOOKUP($D199,'Maximum Demand Forecast'!$T$68:$T$494,'Maximum Demand Forecast'!AD$68:AD$494,"NA")</f>
        <v>181.42211106008622</v>
      </c>
      <c r="AB199" s="136">
        <f>_xlfn.XLOOKUP($D199,'Maximum Demand Forecast'!$T$68:$T$494,'Maximum Demand Forecast'!AE$68:AE$494,"NA")</f>
        <v>187.29659176956469</v>
      </c>
      <c r="AC199" s="136">
        <f>_xlfn.XLOOKUP($D199,'Maximum Demand Forecast'!$T$68:$T$494,'Maximum Demand Forecast'!AF$68:AF$494,"NA")</f>
        <v>191.20352471644983</v>
      </c>
      <c r="AD199" s="137"/>
      <c r="AE199" s="138">
        <v>1045.67636823928</v>
      </c>
      <c r="AF199" s="138">
        <v>1266.54000214043</v>
      </c>
      <c r="AG199" s="138">
        <v>1481.57080585772</v>
      </c>
      <c r="AH199" s="138">
        <v>1630.90108308443</v>
      </c>
      <c r="AI199" s="138">
        <v>1736.71855557095</v>
      </c>
      <c r="AJ199" s="138">
        <v>1990.31858464267</v>
      </c>
      <c r="AK199" s="138">
        <v>2244.3635758</v>
      </c>
      <c r="AL199" s="138">
        <v>2472.2670034551302</v>
      </c>
      <c r="AM199" s="138">
        <v>2667.9997738412699</v>
      </c>
      <c r="AN199" s="138">
        <v>2832.4769852371801</v>
      </c>
      <c r="AO199" s="138">
        <v>2983.2367017086899</v>
      </c>
      <c r="AP199" s="138">
        <v>3120.3535121130299</v>
      </c>
      <c r="AQ199" s="137"/>
      <c r="AR199" s="137"/>
      <c r="AS199" s="137"/>
      <c r="AT199" s="137"/>
      <c r="AU199" s="3"/>
      <c r="AV199" s="3"/>
      <c r="AW199" s="3"/>
      <c r="AX199" s="3"/>
    </row>
    <row r="200" spans="2:50" x14ac:dyDescent="0.25">
      <c r="B200" s="7" t="s">
        <v>5</v>
      </c>
      <c r="C200" s="7"/>
      <c r="D200" s="48" t="s">
        <v>44</v>
      </c>
      <c r="E200" s="136">
        <f>_xlfn.XLOOKUP($D200,'Maximum Demand Forecast'!$D$68:$D$494,'Maximum Demand Forecast'!E$68:E$494,"NA")</f>
        <v>172.37604044373401</v>
      </c>
      <c r="F200" s="136">
        <f>_xlfn.XLOOKUP($D200,'Maximum Demand Forecast'!$D$68:$D$494,'Maximum Demand Forecast'!F$68:F$494,"NA")</f>
        <v>112.1189183</v>
      </c>
      <c r="G200" s="136">
        <f>_xlfn.XLOOKUP($D200,'Maximum Demand Forecast'!$D$68:$D$494,'Maximum Demand Forecast'!G$68:G$494,"NA")</f>
        <v>115.2928095636623</v>
      </c>
      <c r="H200" s="136">
        <f>_xlfn.XLOOKUP($D200,'Maximum Demand Forecast'!$D$68:$D$494,'Maximum Demand Forecast'!H$68:H$494,"NA")</f>
        <v>114.93844480028856</v>
      </c>
      <c r="I200" s="136">
        <f>_xlfn.XLOOKUP($D200,'Maximum Demand Forecast'!$D$68:$D$494,'Maximum Demand Forecast'!I$68:I$494,"NA")</f>
        <v>113.00242640359801</v>
      </c>
      <c r="J200" s="136">
        <f>_xlfn.XLOOKUP($D200,'Maximum Demand Forecast'!$D$68:$D$494,'Maximum Demand Forecast'!J$68:J$494,"NA")</f>
        <v>111.62885587712265</v>
      </c>
      <c r="K200" s="136">
        <f>_xlfn.XLOOKUP($D200,'Maximum Demand Forecast'!$D$68:$D$494,'Maximum Demand Forecast'!K$68:K$494,"NA")</f>
        <v>111.70347669169944</v>
      </c>
      <c r="L200" s="136">
        <f>_xlfn.XLOOKUP($D200,'Maximum Demand Forecast'!$D$68:$D$494,'Maximum Demand Forecast'!L$68:L$494,"NA")</f>
        <v>111.48737313350355</v>
      </c>
      <c r="M200" s="136">
        <f>_xlfn.XLOOKUP($D200,'Maximum Demand Forecast'!$D$68:$D$494,'Maximum Demand Forecast'!M$68:M$494,"NA")</f>
        <v>114.02640073399792</v>
      </c>
      <c r="N200" s="136">
        <f>_xlfn.XLOOKUP($D200,'Maximum Demand Forecast'!$D$68:$D$494,'Maximum Demand Forecast'!N$68:N$494,"NA")</f>
        <v>120.89649515342524</v>
      </c>
      <c r="O200" s="136">
        <f>_xlfn.XLOOKUP($D200,'Maximum Demand Forecast'!$D$68:$D$494,'Maximum Demand Forecast'!O$68:O$494,"NA")</f>
        <v>126.98834523825882</v>
      </c>
      <c r="P200" s="136">
        <f>_xlfn.XLOOKUP($D200,'Maximum Demand Forecast'!$D$68:$D$494,'Maximum Demand Forecast'!P$68:P$494,"NA")</f>
        <v>130.27142292529948</v>
      </c>
      <c r="Q200" s="139"/>
      <c r="R200" s="136">
        <f>_xlfn.XLOOKUP($D200,'Maximum Demand Forecast'!$T$68:$T$494,'Maximum Demand Forecast'!U$68:U$494,"NA")</f>
        <v>346.950498455858</v>
      </c>
      <c r="S200" s="136">
        <f>_xlfn.XLOOKUP($D200,'Maximum Demand Forecast'!$T$68:$T$494,'Maximum Demand Forecast'!V$68:V$494,"NA")</f>
        <v>284.74799388420001</v>
      </c>
      <c r="T200" s="136">
        <f>_xlfn.XLOOKUP($D200,'Maximum Demand Forecast'!$T$68:$T$494,'Maximum Demand Forecast'!W$68:W$494,"NA")</f>
        <v>274.92566087313782</v>
      </c>
      <c r="U200" s="136">
        <f>_xlfn.XLOOKUP($D200,'Maximum Demand Forecast'!$T$68:$T$494,'Maximum Demand Forecast'!X$68:X$494,"NA")</f>
        <v>277.12968642033911</v>
      </c>
      <c r="V200" s="136">
        <f>_xlfn.XLOOKUP($D200,'Maximum Demand Forecast'!$T$68:$T$494,'Maximum Demand Forecast'!Y$68:Y$494,"NA")</f>
        <v>272.61286465542179</v>
      </c>
      <c r="W200" s="136">
        <f>_xlfn.XLOOKUP($D200,'Maximum Demand Forecast'!$T$68:$T$494,'Maximum Demand Forecast'!Z$68:Z$494,"NA")</f>
        <v>272.43978541980482</v>
      </c>
      <c r="X200" s="136">
        <f>_xlfn.XLOOKUP($D200,'Maximum Demand Forecast'!$T$68:$T$494,'Maximum Demand Forecast'!AA$68:AA$494,"NA")</f>
        <v>272.84162129898306</v>
      </c>
      <c r="Y200" s="136">
        <f>_xlfn.XLOOKUP($D200,'Maximum Demand Forecast'!$T$68:$T$494,'Maximum Demand Forecast'!AB$68:AB$494,"NA")</f>
        <v>274.06110124666287</v>
      </c>
      <c r="Z200" s="136">
        <f>_xlfn.XLOOKUP($D200,'Maximum Demand Forecast'!$T$68:$T$494,'Maximum Demand Forecast'!AC$68:AC$494,"NA")</f>
        <v>277.69115899631441</v>
      </c>
      <c r="AA200" s="136">
        <f>_xlfn.XLOOKUP($D200,'Maximum Demand Forecast'!$T$68:$T$494,'Maximum Demand Forecast'!AD$68:AD$494,"NA")</f>
        <v>289.15673746436846</v>
      </c>
      <c r="AB200" s="136">
        <f>_xlfn.XLOOKUP($D200,'Maximum Demand Forecast'!$T$68:$T$494,'Maximum Demand Forecast'!AE$68:AE$494,"NA")</f>
        <v>298.51968482687374</v>
      </c>
      <c r="AC200" s="136">
        <f>_xlfn.XLOOKUP($D200,'Maximum Demand Forecast'!$T$68:$T$494,'Maximum Demand Forecast'!AF$68:AF$494,"NA")</f>
        <v>304.74668757649562</v>
      </c>
      <c r="AD200" s="137"/>
      <c r="AE200" s="138">
        <v>36.220787999999999</v>
      </c>
      <c r="AF200" s="138">
        <v>39.100788000000001</v>
      </c>
      <c r="AG200" s="138">
        <v>43.459282559999998</v>
      </c>
      <c r="AH200" s="138">
        <v>53.3228272138875</v>
      </c>
      <c r="AI200" s="138">
        <v>67.992493570277702</v>
      </c>
      <c r="AJ200" s="138">
        <v>100.787090593304</v>
      </c>
      <c r="AK200" s="138">
        <v>131.27118726285701</v>
      </c>
      <c r="AL200" s="138">
        <v>156.585353778712</v>
      </c>
      <c r="AM200" s="138">
        <v>176.72007308100601</v>
      </c>
      <c r="AN200" s="138">
        <v>192.44073704162</v>
      </c>
      <c r="AO200" s="138">
        <v>205.90657877967001</v>
      </c>
      <c r="AP200" s="138">
        <v>217.43340328437199</v>
      </c>
      <c r="AQ200" s="137"/>
      <c r="AR200" s="137"/>
      <c r="AS200" s="137"/>
      <c r="AT200" s="137"/>
      <c r="AU200" s="3"/>
      <c r="AV200" s="3"/>
      <c r="AW200" s="3"/>
      <c r="AX200" s="3"/>
    </row>
    <row r="201" spans="2:50" x14ac:dyDescent="0.25">
      <c r="B201" s="7" t="s">
        <v>69</v>
      </c>
      <c r="C201" s="7"/>
      <c r="D201" s="48">
        <v>65060</v>
      </c>
      <c r="E201" s="136">
        <f>_xlfn.XLOOKUP($D201,'Maximum Demand Forecast'!$D$68:$D$494,'Maximum Demand Forecast'!E$68:E$494,"NA")</f>
        <v>9</v>
      </c>
      <c r="F201" s="136">
        <f>_xlfn.XLOOKUP($D201,'Maximum Demand Forecast'!$D$68:$D$494,'Maximum Demand Forecast'!F$68:F$494,"NA")</f>
        <v>9.2048212659800601</v>
      </c>
      <c r="G201" s="136">
        <f>_xlfn.XLOOKUP($D201,'Maximum Demand Forecast'!$D$68:$D$494,'Maximum Demand Forecast'!G$68:G$494,"NA")</f>
        <v>9.4653937210361754</v>
      </c>
      <c r="H201" s="136">
        <f>_xlfn.XLOOKUP($D201,'Maximum Demand Forecast'!$D$68:$D$494,'Maximum Demand Forecast'!H$68:H$494,"NA")</f>
        <v>9.4363008225380938</v>
      </c>
      <c r="I201" s="136">
        <f>_xlfn.XLOOKUP($D201,'Maximum Demand Forecast'!$D$68:$D$494,'Maximum Demand Forecast'!I$68:I$494,"NA")</f>
        <v>9.2773561628910706</v>
      </c>
      <c r="J201" s="136">
        <f>_xlfn.XLOOKUP($D201,'Maximum Demand Forecast'!$D$68:$D$494,'Maximum Demand Forecast'!J$68:J$494,"NA")</f>
        <v>9.1645877614104805</v>
      </c>
      <c r="K201" s="136">
        <f>_xlfn.XLOOKUP($D201,'Maximum Demand Forecast'!$D$68:$D$494,'Maximum Demand Forecast'!K$68:K$494,"NA")</f>
        <v>9.1707140358280022</v>
      </c>
      <c r="L201" s="136">
        <f>_xlfn.XLOOKUP($D201,'Maximum Demand Forecast'!$D$68:$D$494,'Maximum Demand Forecast'!L$68:L$494,"NA")</f>
        <v>9.152972207256191</v>
      </c>
      <c r="M201" s="136">
        <f>_xlfn.XLOOKUP($D201,'Maximum Demand Forecast'!$D$68:$D$494,'Maximum Demand Forecast'!M$68:M$494,"NA")</f>
        <v>9.3614231592124479</v>
      </c>
      <c r="N201" s="136">
        <f>_xlfn.XLOOKUP($D201,'Maximum Demand Forecast'!$D$68:$D$494,'Maximum Demand Forecast'!N$68:N$494,"NA")</f>
        <v>9.9254492144944617</v>
      </c>
      <c r="O201" s="136">
        <f>_xlfn.XLOOKUP($D201,'Maximum Demand Forecast'!$D$68:$D$494,'Maximum Demand Forecast'!O$68:O$494,"NA")</f>
        <v>10.425582395051901</v>
      </c>
      <c r="P201" s="136">
        <f>_xlfn.XLOOKUP($D201,'Maximum Demand Forecast'!$D$68:$D$494,'Maximum Demand Forecast'!P$68:P$494,"NA")</f>
        <v>10.695118917253048</v>
      </c>
      <c r="Q201" s="137"/>
      <c r="R201" s="136">
        <f>_xlfn.XLOOKUP($D201,'Maximum Demand Forecast'!$T$68:$T$494,'Maximum Demand Forecast'!U$68:U$494,"NA")</f>
        <v>8.0092246271352501</v>
      </c>
      <c r="S201" s="136">
        <f>_xlfn.XLOOKUP($D201,'Maximum Demand Forecast'!$T$68:$T$494,'Maximum Demand Forecast'!V$68:V$494,"NA")</f>
        <v>9</v>
      </c>
      <c r="T201" s="136">
        <f>_xlfn.XLOOKUP($D201,'Maximum Demand Forecast'!$T$68:$T$494,'Maximum Demand Forecast'!W$68:W$494,"NA")</f>
        <v>8.6895465499380826</v>
      </c>
      <c r="U201" s="136">
        <f>_xlfn.XLOOKUP($D201,'Maximum Demand Forecast'!$T$68:$T$494,'Maximum Demand Forecast'!X$68:X$494,"NA")</f>
        <v>8.7592089544180176</v>
      </c>
      <c r="V201" s="136">
        <f>_xlfn.XLOOKUP($D201,'Maximum Demand Forecast'!$T$68:$T$494,'Maximum Demand Forecast'!Y$68:Y$494,"NA")</f>
        <v>8.6164462422747761</v>
      </c>
      <c r="W201" s="136">
        <f>_xlfn.XLOOKUP($D201,'Maximum Demand Forecast'!$T$68:$T$494,'Maximum Demand Forecast'!Z$68:Z$494,"NA")</f>
        <v>8.6109757450140076</v>
      </c>
      <c r="X201" s="136">
        <f>_xlfn.XLOOKUP($D201,'Maximum Demand Forecast'!$T$68:$T$494,'Maximum Demand Forecast'!AA$68:AA$494,"NA")</f>
        <v>8.6236765295332312</v>
      </c>
      <c r="Y201" s="136">
        <f>_xlfn.XLOOKUP($D201,'Maximum Demand Forecast'!$T$68:$T$494,'Maximum Demand Forecast'!AB$68:AB$494,"NA")</f>
        <v>8.6622205044333018</v>
      </c>
      <c r="Z201" s="136">
        <f>_xlfn.XLOOKUP($D201,'Maximum Demand Forecast'!$T$68:$T$494,'Maximum Demand Forecast'!AC$68:AC$494,"NA")</f>
        <v>8.7769553592823577</v>
      </c>
      <c r="AA201" s="136">
        <f>_xlfn.XLOOKUP($D201,'Maximum Demand Forecast'!$T$68:$T$494,'Maximum Demand Forecast'!AD$68:AD$494,"NA")</f>
        <v>9.1393466962848997</v>
      </c>
      <c r="AB201" s="136">
        <f>_xlfn.XLOOKUP($D201,'Maximum Demand Forecast'!$T$68:$T$494,'Maximum Demand Forecast'!AE$68:AE$494,"NA")</f>
        <v>9.4352803922982815</v>
      </c>
      <c r="AC201" s="136">
        <f>_xlfn.XLOOKUP($D201,'Maximum Demand Forecast'!$T$68:$T$494,'Maximum Demand Forecast'!AF$68:AF$494,"NA")</f>
        <v>9.6320966155914594</v>
      </c>
      <c r="AD201" s="137"/>
      <c r="AE201" s="138">
        <v>329.34519349264002</v>
      </c>
      <c r="AF201" s="138">
        <v>392.324536047332</v>
      </c>
      <c r="AG201" s="138">
        <v>446.52079896940302</v>
      </c>
      <c r="AH201" s="138">
        <v>495.67224375749402</v>
      </c>
      <c r="AI201" s="138">
        <v>558.64564940059404</v>
      </c>
      <c r="AJ201" s="138">
        <v>708.46352630845502</v>
      </c>
      <c r="AK201" s="138">
        <v>857.49555760339695</v>
      </c>
      <c r="AL201" s="138">
        <v>990.32135790543202</v>
      </c>
      <c r="AM201" s="138">
        <v>1103.7196855843799</v>
      </c>
      <c r="AN201" s="138">
        <v>1198.50263964429</v>
      </c>
      <c r="AO201" s="138">
        <v>1284.9745362634501</v>
      </c>
      <c r="AP201" s="138">
        <v>1363.3035892354501</v>
      </c>
      <c r="AQ201" s="137"/>
      <c r="AR201" s="137"/>
      <c r="AS201" s="137"/>
      <c r="AT201" s="137"/>
      <c r="AU201" s="3"/>
      <c r="AV201" s="3"/>
      <c r="AW201" s="3"/>
      <c r="AX201" s="3"/>
    </row>
    <row r="202" spans="2:50" x14ac:dyDescent="0.25">
      <c r="B202" s="7" t="s">
        <v>69</v>
      </c>
      <c r="C202" s="7"/>
      <c r="D202" s="48">
        <v>65061</v>
      </c>
      <c r="E202" s="136">
        <f>_xlfn.XLOOKUP($D202,'Maximum Demand Forecast'!$D$68:$D$494,'Maximum Demand Forecast'!E$68:E$494,"NA")</f>
        <v>116</v>
      </c>
      <c r="F202" s="136">
        <f>_xlfn.XLOOKUP($D202,'Maximum Demand Forecast'!$D$68:$D$494,'Maximum Demand Forecast'!F$68:F$494,"NA")</f>
        <v>119</v>
      </c>
      <c r="G202" s="136">
        <f>_xlfn.XLOOKUP($D202,'Maximum Demand Forecast'!$D$68:$D$494,'Maximum Demand Forecast'!G$68:G$494,"NA")</f>
        <v>122.36868269960658</v>
      </c>
      <c r="H202" s="136">
        <f>_xlfn.XLOOKUP($D202,'Maximum Demand Forecast'!$D$68:$D$494,'Maximum Demand Forecast'!H$68:H$494,"NA")</f>
        <v>121.99256948445192</v>
      </c>
      <c r="I202" s="136">
        <f>_xlfn.XLOOKUP($D202,'Maximum Demand Forecast'!$D$68:$D$494,'Maximum Demand Forecast'!I$68:I$494,"NA")</f>
        <v>119.93773170417897</v>
      </c>
      <c r="J202" s="136">
        <f>_xlfn.XLOOKUP($D202,'Maximum Demand Forecast'!$D$68:$D$494,'Maximum Demand Forecast'!J$68:J$494,"NA")</f>
        <v>118.47986094401692</v>
      </c>
      <c r="K202" s="136">
        <f>_xlfn.XLOOKUP($D202,'Maximum Demand Forecast'!$D$68:$D$494,'Maximum Demand Forecast'!K$68:K$494,"NA")</f>
        <v>118.55906146672335</v>
      </c>
      <c r="L202" s="136">
        <f>_xlfn.XLOOKUP($D202,'Maximum Demand Forecast'!$D$68:$D$494,'Maximum Demand Forecast'!L$68:L$494,"NA")</f>
        <v>118.32969497072754</v>
      </c>
      <c r="M202" s="136">
        <f>_xlfn.XLOOKUP($D202,'Maximum Demand Forecast'!$D$68:$D$494,'Maximum Demand Forecast'!M$68:M$494,"NA")</f>
        <v>121.02455047807709</v>
      </c>
      <c r="N202" s="136">
        <f>_xlfn.XLOOKUP($D202,'Maximum Demand Forecast'!$D$68:$D$494,'Maximum Demand Forecast'!N$68:N$494,"NA")</f>
        <v>128.31628365128103</v>
      </c>
      <c r="O202" s="136">
        <f>_xlfn.XLOOKUP($D202,'Maximum Demand Forecast'!$D$68:$D$494,'Maximum Demand Forecast'!O$68:O$494,"NA")</f>
        <v>134.78200924948453</v>
      </c>
      <c r="P202" s="136">
        <f>_xlfn.XLOOKUP($D202,'Maximum Demand Forecast'!$D$68:$D$494,'Maximum Demand Forecast'!P$68:P$494,"NA")</f>
        <v>138.26657947796699</v>
      </c>
      <c r="Q202" s="137"/>
      <c r="R202" s="136">
        <f>_xlfn.XLOOKUP($D202,'Maximum Demand Forecast'!$T$68:$T$494,'Maximum Demand Forecast'!U$68:U$494,"NA")</f>
        <v>107.072599650928</v>
      </c>
      <c r="S202" s="136">
        <f>_xlfn.XLOOKUP($D202,'Maximum Demand Forecast'!$T$68:$T$494,'Maximum Demand Forecast'!V$68:V$494,"NA")</f>
        <v>106</v>
      </c>
      <c r="T202" s="136">
        <f>_xlfn.XLOOKUP($D202,'Maximum Demand Forecast'!$T$68:$T$494,'Maximum Demand Forecast'!W$68:W$494,"NA")</f>
        <v>102.3435482548263</v>
      </c>
      <c r="U202" s="136">
        <f>_xlfn.XLOOKUP($D202,'Maximum Demand Forecast'!$T$68:$T$494,'Maximum Demand Forecast'!X$68:X$494,"NA")</f>
        <v>103.16401657425666</v>
      </c>
      <c r="V202" s="136">
        <f>_xlfn.XLOOKUP($D202,'Maximum Demand Forecast'!$T$68:$T$494,'Maximum Demand Forecast'!Y$68:Y$494,"NA")</f>
        <v>101.48258907568069</v>
      </c>
      <c r="W202" s="136">
        <f>_xlfn.XLOOKUP($D202,'Maximum Demand Forecast'!$T$68:$T$494,'Maximum Demand Forecast'!Z$68:Z$494,"NA")</f>
        <v>101.41815877460942</v>
      </c>
      <c r="X202" s="136">
        <f>_xlfn.XLOOKUP($D202,'Maximum Demand Forecast'!$T$68:$T$494,'Maximum Demand Forecast'!AA$68:AA$494,"NA")</f>
        <v>101.56774579228028</v>
      </c>
      <c r="Y202" s="136">
        <f>_xlfn.XLOOKUP($D202,'Maximum Demand Forecast'!$T$68:$T$494,'Maximum Demand Forecast'!AB$68:AB$494,"NA")</f>
        <v>102.02170816332556</v>
      </c>
      <c r="Z202" s="136">
        <f>_xlfn.XLOOKUP($D202,'Maximum Demand Forecast'!$T$68:$T$494,'Maximum Demand Forecast'!AC$68:AC$494,"NA")</f>
        <v>103.37302978710333</v>
      </c>
      <c r="AA202" s="136">
        <f>_xlfn.XLOOKUP($D202,'Maximum Demand Forecast'!$T$68:$T$494,'Maximum Demand Forecast'!AD$68:AD$494,"NA")</f>
        <v>107.64119442291104</v>
      </c>
      <c r="AB202" s="136">
        <f>_xlfn.XLOOKUP($D202,'Maximum Demand Forecast'!$T$68:$T$494,'Maximum Demand Forecast'!AE$68:AE$494,"NA")</f>
        <v>111.12663573151309</v>
      </c>
      <c r="AC202" s="136">
        <f>_xlfn.XLOOKUP($D202,'Maximum Demand Forecast'!$T$68:$T$494,'Maximum Demand Forecast'!AF$68:AF$494,"NA")</f>
        <v>113.44469347252162</v>
      </c>
      <c r="AD202" s="137"/>
      <c r="AE202" s="138">
        <v>479.80457188037002</v>
      </c>
      <c r="AF202" s="138">
        <v>566.76886760259299</v>
      </c>
      <c r="AG202" s="138">
        <v>675.68078566471002</v>
      </c>
      <c r="AH202" s="138">
        <v>755.68044646203703</v>
      </c>
      <c r="AI202" s="138">
        <v>838.00137365099499</v>
      </c>
      <c r="AJ202" s="138">
        <v>1038.5259872122899</v>
      </c>
      <c r="AK202" s="138">
        <v>1243.85014499919</v>
      </c>
      <c r="AL202" s="138">
        <v>1433.0196835265001</v>
      </c>
      <c r="AM202" s="138">
        <v>1600.47053326382</v>
      </c>
      <c r="AN202" s="138">
        <v>1745.9139886662699</v>
      </c>
      <c r="AO202" s="138">
        <v>1884.15970029088</v>
      </c>
      <c r="AP202" s="138">
        <v>2015.19522156977</v>
      </c>
      <c r="AQ202" s="137"/>
      <c r="AR202" s="137"/>
      <c r="AS202" s="137"/>
      <c r="AT202" s="137"/>
      <c r="AU202" s="3"/>
      <c r="AV202" s="3"/>
      <c r="AW202" s="3"/>
      <c r="AX202" s="3"/>
    </row>
    <row r="203" spans="2:50" x14ac:dyDescent="0.25">
      <c r="B203" s="7" t="s">
        <v>69</v>
      </c>
      <c r="C203" s="7"/>
      <c r="D203" s="48">
        <v>65062</v>
      </c>
      <c r="E203" s="136">
        <f>_xlfn.XLOOKUP($D203,'Maximum Demand Forecast'!$D$68:$D$494,'Maximum Demand Forecast'!E$68:E$494,"NA")</f>
        <v>0</v>
      </c>
      <c r="F203" s="136">
        <f>_xlfn.XLOOKUP($D203,'Maximum Demand Forecast'!$D$68:$D$494,'Maximum Demand Forecast'!F$68:F$494,"NA")</f>
        <v>70.186890489999996</v>
      </c>
      <c r="G203" s="136">
        <f>_xlfn.XLOOKUP($D203,'Maximum Demand Forecast'!$D$68:$D$494,'Maximum Demand Forecast'!G$68:G$494,"NA")</f>
        <v>72.173759092797013</v>
      </c>
      <c r="H203" s="136">
        <f>_xlfn.XLOOKUP($D203,'Maximum Demand Forecast'!$D$68:$D$494,'Maximum Demand Forecast'!H$68:H$494,"NA")</f>
        <v>71.951925336125569</v>
      </c>
      <c r="I203" s="136">
        <f>_xlfn.XLOOKUP($D203,'Maximum Demand Forecast'!$D$68:$D$494,'Maximum Demand Forecast'!I$68:I$494,"NA")</f>
        <v>70.739970090253863</v>
      </c>
      <c r="J203" s="136">
        <f>_xlfn.XLOOKUP($D203,'Maximum Demand Forecast'!$D$68:$D$494,'Maximum Demand Forecast'!J$68:J$494,"NA")</f>
        <v>69.880109456707089</v>
      </c>
      <c r="K203" s="136">
        <f>_xlfn.XLOOKUP($D203,'Maximum Demand Forecast'!$D$68:$D$494,'Maximum Demand Forecast'!K$68:K$494,"NA")</f>
        <v>69.926822384555379</v>
      </c>
      <c r="L203" s="136">
        <f>_xlfn.XLOOKUP($D203,'Maximum Demand Forecast'!$D$68:$D$494,'Maximum Demand Forecast'!L$68:L$494,"NA")</f>
        <v>69.791540694332411</v>
      </c>
      <c r="M203" s="136">
        <f>_xlfn.XLOOKUP($D203,'Maximum Demand Forecast'!$D$68:$D$494,'Maximum Demand Forecast'!M$68:M$494,"NA")</f>
        <v>71.380982109296411</v>
      </c>
      <c r="N203" s="136">
        <f>_xlfn.XLOOKUP($D203,'Maximum Demand Forecast'!$D$68:$D$494,'Maximum Demand Forecast'!N$68:N$494,"NA")</f>
        <v>75.681688644674267</v>
      </c>
      <c r="O203" s="136">
        <f>_xlfn.XLOOKUP($D203,'Maximum Demand Forecast'!$D$68:$D$494,'Maximum Demand Forecast'!O$68:O$494,"NA")</f>
        <v>79.495211119459967</v>
      </c>
      <c r="P203" s="136">
        <f>_xlfn.XLOOKUP($D203,'Maximum Demand Forecast'!$D$68:$D$494,'Maximum Demand Forecast'!P$68:P$494,"NA")</f>
        <v>81.550430859218068</v>
      </c>
      <c r="Q203" s="137"/>
      <c r="R203" s="136">
        <f>_xlfn.XLOOKUP($D203,'Maximum Demand Forecast'!$T$68:$T$494,'Maximum Demand Forecast'!U$68:U$494,"NA")</f>
        <v>0</v>
      </c>
      <c r="S203" s="136">
        <f>_xlfn.XLOOKUP($D203,'Maximum Demand Forecast'!$T$68:$T$494,'Maximum Demand Forecast'!V$68:V$494,"NA")</f>
        <v>133.89025550082201</v>
      </c>
      <c r="T203" s="136">
        <f>_xlfn.XLOOKUP($D203,'Maximum Demand Forecast'!$T$68:$T$494,'Maximum Demand Forecast'!W$68:W$494,"NA")</f>
        <v>129.27173419527736</v>
      </c>
      <c r="U203" s="136">
        <f>_xlfn.XLOOKUP($D203,'Maximum Demand Forecast'!$T$68:$T$494,'Maximum Demand Forecast'!X$68:X$494,"NA")</f>
        <v>130.30808054356851</v>
      </c>
      <c r="V203" s="136">
        <f>_xlfn.XLOOKUP($D203,'Maximum Demand Forecast'!$T$68:$T$494,'Maximum Demand Forecast'!Y$68:Y$494,"NA")</f>
        <v>128.18424320969638</v>
      </c>
      <c r="W203" s="136">
        <f>_xlfn.XLOOKUP($D203,'Maximum Demand Forecast'!$T$68:$T$494,'Maximum Demand Forecast'!Z$68:Z$494,"NA")</f>
        <v>128.10286029014517</v>
      </c>
      <c r="X203" s="136">
        <f>_xlfn.XLOOKUP($D203,'Maximum Demand Forecast'!$T$68:$T$494,'Maximum Demand Forecast'!AA$68:AA$494,"NA")</f>
        <v>128.29180598840514</v>
      </c>
      <c r="Y203" s="136">
        <f>_xlfn.XLOOKUP($D203,'Maximum Demand Forecast'!$T$68:$T$494,'Maximum Demand Forecast'!AB$68:AB$494,"NA")</f>
        <v>128.86521294922602</v>
      </c>
      <c r="Z203" s="136">
        <f>_xlfn.XLOOKUP($D203,'Maximum Demand Forecast'!$T$68:$T$494,'Maximum Demand Forecast'!AC$68:AC$494,"NA")</f>
        <v>130.57208839706934</v>
      </c>
      <c r="AA203" s="136">
        <f>_xlfn.XLOOKUP($D203,'Maximum Demand Forecast'!$T$68:$T$494,'Maximum Demand Forecast'!AD$68:AD$494,"NA")</f>
        <v>135.96327380846432</v>
      </c>
      <c r="AB203" s="136">
        <f>_xlfn.XLOOKUP($D203,'Maximum Demand Forecast'!$T$68:$T$494,'Maximum Demand Forecast'!AE$68:AE$494,"NA")</f>
        <v>140.36578916074589</v>
      </c>
      <c r="AC203" s="136">
        <f>_xlfn.XLOOKUP($D203,'Maximum Demand Forecast'!$T$68:$T$494,'Maximum Demand Forecast'!AF$68:AF$494,"NA")</f>
        <v>143.29376409668259</v>
      </c>
      <c r="AD203" s="137"/>
      <c r="AE203" s="138">
        <v>315.65223236775199</v>
      </c>
      <c r="AF203" s="138">
        <v>410.61779512947697</v>
      </c>
      <c r="AG203" s="138">
        <v>508.19696360188999</v>
      </c>
      <c r="AH203" s="138">
        <v>527.78426522355005</v>
      </c>
      <c r="AI203" s="138">
        <v>551.57576083147296</v>
      </c>
      <c r="AJ203" s="138">
        <v>608.32056970170095</v>
      </c>
      <c r="AK203" s="138">
        <v>664.92394058338596</v>
      </c>
      <c r="AL203" s="138">
        <v>715.51229711678195</v>
      </c>
      <c r="AM203" s="138">
        <v>758.81384739805605</v>
      </c>
      <c r="AN203" s="138">
        <v>795.09014117786398</v>
      </c>
      <c r="AO203" s="138">
        <v>828.24904941522402</v>
      </c>
      <c r="AP203" s="138">
        <v>858.33196187763099</v>
      </c>
      <c r="AQ203" s="137"/>
      <c r="AR203" s="137"/>
      <c r="AS203" s="137"/>
      <c r="AT203" s="137"/>
      <c r="AU203" s="3"/>
      <c r="AV203" s="3"/>
      <c r="AW203" s="3"/>
      <c r="AX203" s="3"/>
    </row>
    <row r="204" spans="2:50" x14ac:dyDescent="0.25">
      <c r="B204" s="7" t="s">
        <v>69</v>
      </c>
      <c r="C204" s="7"/>
      <c r="D204" s="48">
        <v>65063</v>
      </c>
      <c r="E204" s="136">
        <f>_xlfn.XLOOKUP($D204,'Maximum Demand Forecast'!$D$68:$D$494,'Maximum Demand Forecast'!E$68:E$494,"NA")</f>
        <v>0</v>
      </c>
      <c r="F204" s="136">
        <f>_xlfn.XLOOKUP($D204,'Maximum Demand Forecast'!$D$68:$D$494,'Maximum Demand Forecast'!F$68:F$494,"NA")</f>
        <v>26.024000409999999</v>
      </c>
      <c r="G204" s="136">
        <f>_xlfn.XLOOKUP($D204,'Maximum Demand Forecast'!$D$68:$D$494,'Maximum Demand Forecast'!G$68:G$494,"NA")</f>
        <v>26.760694527274971</v>
      </c>
      <c r="H204" s="136">
        <f>_xlfn.XLOOKUP($D204,'Maximum Demand Forecast'!$D$68:$D$494,'Maximum Demand Forecast'!H$68:H$494,"NA")</f>
        <v>26.678442674624623</v>
      </c>
      <c r="I204" s="136">
        <f>_xlfn.XLOOKUP($D204,'Maximum Demand Forecast'!$D$68:$D$494,'Maximum Demand Forecast'!I$68:I$494,"NA")</f>
        <v>26.22907209280692</v>
      </c>
      <c r="J204" s="136">
        <f>_xlfn.XLOOKUP($D204,'Maximum Demand Forecast'!$D$68:$D$494,'Maximum Demand Forecast'!J$68:J$494,"NA")</f>
        <v>25.91025167885579</v>
      </c>
      <c r="K204" s="136">
        <f>_xlfn.XLOOKUP($D204,'Maximum Demand Forecast'!$D$68:$D$494,'Maximum Demand Forecast'!K$68:K$494,"NA")</f>
        <v>25.927571968228769</v>
      </c>
      <c r="L204" s="136">
        <f>_xlfn.XLOOKUP($D204,'Maximum Demand Forecast'!$D$68:$D$494,'Maximum Demand Forecast'!L$68:L$494,"NA")</f>
        <v>25.877412020448645</v>
      </c>
      <c r="M204" s="136">
        <f>_xlfn.XLOOKUP($D204,'Maximum Demand Forecast'!$D$68:$D$494,'Maximum Demand Forecast'!M$68:M$494,"NA")</f>
        <v>26.466747489592805</v>
      </c>
      <c r="N204" s="136">
        <f>_xlfn.XLOOKUP($D204,'Maximum Demand Forecast'!$D$68:$D$494,'Maximum Demand Forecast'!N$68:N$494,"NA")</f>
        <v>28.061369902105994</v>
      </c>
      <c r="O204" s="136">
        <f>_xlfn.XLOOKUP($D204,'Maximum Demand Forecast'!$D$68:$D$494,'Maximum Demand Forecast'!O$68:O$494,"NA")</f>
        <v>29.475353478732849</v>
      </c>
      <c r="P204" s="136">
        <f>_xlfn.XLOOKUP($D204,'Maximum Demand Forecast'!$D$68:$D$494,'Maximum Demand Forecast'!P$68:P$494,"NA")</f>
        <v>30.237390932974037</v>
      </c>
      <c r="Q204" s="137"/>
      <c r="R204" s="136">
        <f>_xlfn.XLOOKUP($D204,'Maximum Demand Forecast'!$T$68:$T$494,'Maximum Demand Forecast'!U$68:U$494,"NA")</f>
        <v>0</v>
      </c>
      <c r="S204" s="136">
        <f>_xlfn.XLOOKUP($D204,'Maximum Demand Forecast'!$T$68:$T$494,'Maximum Demand Forecast'!V$68:V$494,"NA")</f>
        <v>54.091788686378401</v>
      </c>
      <c r="T204" s="136">
        <f>_xlfn.XLOOKUP($D204,'Maximum Demand Forecast'!$T$68:$T$494,'Maximum Demand Forecast'!W$68:W$494,"NA")</f>
        <v>52.225901751077693</v>
      </c>
      <c r="U204" s="136">
        <f>_xlfn.XLOOKUP($D204,'Maximum Demand Forecast'!$T$68:$T$494,'Maximum Demand Forecast'!X$68:X$494,"NA")</f>
        <v>52.644586646912551</v>
      </c>
      <c r="V204" s="136">
        <f>_xlfn.XLOOKUP($D204,'Maximum Demand Forecast'!$T$68:$T$494,'Maximum Demand Forecast'!Y$68:Y$494,"NA")</f>
        <v>51.786554373851821</v>
      </c>
      <c r="W204" s="136">
        <f>_xlfn.XLOOKUP($D204,'Maximum Demand Forecast'!$T$68:$T$494,'Maximum Demand Forecast'!Z$68:Z$494,"NA")</f>
        <v>51.753675598091945</v>
      </c>
      <c r="X204" s="136">
        <f>_xlfn.XLOOKUP($D204,'Maximum Demand Forecast'!$T$68:$T$494,'Maximum Demand Forecast'!AA$68:AA$494,"NA")</f>
        <v>51.830009837243615</v>
      </c>
      <c r="Y204" s="136">
        <f>_xlfn.XLOOKUP($D204,'Maximum Demand Forecast'!$T$68:$T$494,'Maximum Demand Forecast'!AB$68:AB$494,"NA")</f>
        <v>52.061666786735593</v>
      </c>
      <c r="Z204" s="136">
        <f>_xlfn.XLOOKUP($D204,'Maximum Demand Forecast'!$T$68:$T$494,'Maximum Demand Forecast'!AC$68:AC$494,"NA")</f>
        <v>52.751246067119752</v>
      </c>
      <c r="AA204" s="136">
        <f>_xlfn.XLOOKUP($D204,'Maximum Demand Forecast'!$T$68:$T$494,'Maximum Demand Forecast'!AD$68:AD$494,"NA")</f>
        <v>54.929290025221484</v>
      </c>
      <c r="AB204" s="136">
        <f>_xlfn.XLOOKUP($D204,'Maximum Demand Forecast'!$T$68:$T$494,'Maximum Demand Forecast'!AE$68:AE$494,"NA")</f>
        <v>56.707910352992016</v>
      </c>
      <c r="AC204" s="136">
        <f>_xlfn.XLOOKUP($D204,'Maximum Demand Forecast'!$T$68:$T$494,'Maximum Demand Forecast'!AF$68:AF$494,"NA")</f>
        <v>57.890814970817082</v>
      </c>
      <c r="AD204" s="137"/>
      <c r="AE204" s="138">
        <v>645.05307434761505</v>
      </c>
      <c r="AF204" s="138">
        <v>726.332474850989</v>
      </c>
      <c r="AG204" s="138">
        <v>806.69394586076896</v>
      </c>
      <c r="AH204" s="138">
        <v>865.27513853168796</v>
      </c>
      <c r="AI204" s="138">
        <v>920.46296533822795</v>
      </c>
      <c r="AJ204" s="138">
        <v>1053.2957100123799</v>
      </c>
      <c r="AK204" s="138">
        <v>1186.87554934319</v>
      </c>
      <c r="AL204" s="138">
        <v>1307.0371955272999</v>
      </c>
      <c r="AM204" s="138">
        <v>1410.3561278821301</v>
      </c>
      <c r="AN204" s="138">
        <v>1497.1256692628699</v>
      </c>
      <c r="AO204" s="138">
        <v>1576.4785395988299</v>
      </c>
      <c r="AP204" s="138">
        <v>1648.3812623716301</v>
      </c>
      <c r="AQ204" s="137"/>
      <c r="AR204" s="137"/>
      <c r="AS204" s="137"/>
      <c r="AT204" s="137"/>
      <c r="AU204" s="3"/>
      <c r="AV204" s="3"/>
      <c r="AW204" s="3"/>
      <c r="AX204" s="3"/>
    </row>
    <row r="205" spans="2:50" x14ac:dyDescent="0.25">
      <c r="B205" s="7" t="s">
        <v>69</v>
      </c>
      <c r="C205" s="7"/>
      <c r="D205" s="48">
        <v>65064</v>
      </c>
      <c r="E205" s="136">
        <f>_xlfn.XLOOKUP($D205,'Maximum Demand Forecast'!$D$68:$D$494,'Maximum Demand Forecast'!E$68:E$494,"NA")</f>
        <v>0</v>
      </c>
      <c r="F205" s="136">
        <f>_xlfn.XLOOKUP($D205,'Maximum Demand Forecast'!$D$68:$D$494,'Maximum Demand Forecast'!F$68:F$494,"NA")</f>
        <v>40.256111959999998</v>
      </c>
      <c r="G205" s="136">
        <f>_xlfn.XLOOKUP($D205,'Maximum Demand Forecast'!$D$68:$D$494,'Maximum Demand Forecast'!G$68:G$494,"NA")</f>
        <v>41.395692362630903</v>
      </c>
      <c r="H205" s="136">
        <f>_xlfn.XLOOKUP($D205,'Maximum Demand Forecast'!$D$68:$D$494,'Maximum Demand Forecast'!H$68:H$494,"NA")</f>
        <v>41.268458281127529</v>
      </c>
      <c r="I205" s="136">
        <f>_xlfn.XLOOKUP($D205,'Maximum Demand Forecast'!$D$68:$D$494,'Maximum Demand Forecast'!I$68:I$494,"NA")</f>
        <v>40.573334081612352</v>
      </c>
      <c r="J205" s="136">
        <f>_xlfn.XLOOKUP($D205,'Maximum Demand Forecast'!$D$68:$D$494,'Maximum Demand Forecast'!J$68:J$494,"NA")</f>
        <v>40.080155858551059</v>
      </c>
      <c r="K205" s="136">
        <f>_xlfn.XLOOKUP($D205,'Maximum Demand Forecast'!$D$68:$D$494,'Maximum Demand Forecast'!K$68:K$494,"NA")</f>
        <v>40.106948338461649</v>
      </c>
      <c r="L205" s="136">
        <f>_xlfn.XLOOKUP($D205,'Maximum Demand Forecast'!$D$68:$D$494,'Maximum Demand Forecast'!L$68:L$494,"NA")</f>
        <v>40.02935671373325</v>
      </c>
      <c r="M205" s="136">
        <f>_xlfn.XLOOKUP($D205,'Maximum Demand Forecast'!$D$68:$D$494,'Maximum Demand Forecast'!M$68:M$494,"NA")</f>
        <v>40.940990369362545</v>
      </c>
      <c r="N205" s="136">
        <f>_xlfn.XLOOKUP($D205,'Maximum Demand Forecast'!$D$68:$D$494,'Maximum Demand Forecast'!N$68:N$494,"NA")</f>
        <v>43.407686394597363</v>
      </c>
      <c r="O205" s="136">
        <f>_xlfn.XLOOKUP($D205,'Maximum Demand Forecast'!$D$68:$D$494,'Maximum Demand Forecast'!O$68:O$494,"NA")</f>
        <v>45.594955080176504</v>
      </c>
      <c r="P205" s="136">
        <f>_xlfn.XLOOKUP($D205,'Maximum Demand Forecast'!$D$68:$D$494,'Maximum Demand Forecast'!P$68:P$494,"NA")</f>
        <v>46.773738687321661</v>
      </c>
      <c r="Q205" s="137"/>
      <c r="R205" s="136">
        <f>_xlfn.XLOOKUP($D205,'Maximum Demand Forecast'!$T$68:$T$494,'Maximum Demand Forecast'!U$68:U$494,"NA")</f>
        <v>0</v>
      </c>
      <c r="S205" s="136">
        <f>_xlfn.XLOOKUP($D205,'Maximum Demand Forecast'!$T$68:$T$494,'Maximum Demand Forecast'!V$68:V$494,"NA")</f>
        <v>97.275784998244205</v>
      </c>
      <c r="T205" s="136">
        <f>_xlfn.XLOOKUP($D205,'Maximum Demand Forecast'!$T$68:$T$494,'Maximum Demand Forecast'!W$68:W$494,"NA")</f>
        <v>93.920273547112402</v>
      </c>
      <c r="U205" s="136">
        <f>_xlfn.XLOOKUP($D205,'Maximum Demand Forecast'!$T$68:$T$494,'Maximum Demand Forecast'!X$68:X$494,"NA")</f>
        <v>94.673214111629179</v>
      </c>
      <c r="V205" s="136">
        <f>_xlfn.XLOOKUP($D205,'Maximum Demand Forecast'!$T$68:$T$494,'Maximum Demand Forecast'!Y$68:Y$494,"NA")</f>
        <v>93.130174679161144</v>
      </c>
      <c r="W205" s="136">
        <f>_xlfn.XLOOKUP($D205,'Maximum Demand Forecast'!$T$68:$T$494,'Maximum Demand Forecast'!Z$68:Z$494,"NA")</f>
        <v>93.071047244119811</v>
      </c>
      <c r="X205" s="136">
        <f>_xlfn.XLOOKUP($D205,'Maximum Demand Forecast'!$T$68:$T$494,'Maximum Demand Forecast'!AA$68:AA$494,"NA")</f>
        <v>93.208322664586589</v>
      </c>
      <c r="Y205" s="136">
        <f>_xlfn.XLOOKUP($D205,'Maximum Demand Forecast'!$T$68:$T$494,'Maximum Demand Forecast'!AB$68:AB$494,"NA")</f>
        <v>93.624922155181821</v>
      </c>
      <c r="Z205" s="136">
        <f>_xlfn.XLOOKUP($D205,'Maximum Demand Forecast'!$T$68:$T$494,'Maximum Demand Forecast'!AC$68:AC$494,"NA")</f>
        <v>94.865024718748657</v>
      </c>
      <c r="AA205" s="136">
        <f>_xlfn.XLOOKUP($D205,'Maximum Demand Forecast'!$T$68:$T$494,'Maximum Demand Forecast'!AD$68:AD$494,"NA")</f>
        <v>98.781902694691496</v>
      </c>
      <c r="AB205" s="136">
        <f>_xlfn.XLOOKUP($D205,'Maximum Demand Forecast'!$T$68:$T$494,'Maximum Demand Forecast'!AE$68:AE$494,"NA")</f>
        <v>101.98047853770632</v>
      </c>
      <c r="AC205" s="136">
        <f>_xlfn.XLOOKUP($D205,'Maximum Demand Forecast'!$T$68:$T$494,'Maximum Demand Forecast'!AF$68:AF$494,"NA")</f>
        <v>104.10775105117672</v>
      </c>
      <c r="AD205" s="137"/>
      <c r="AE205" s="138">
        <v>833.98141398117798</v>
      </c>
      <c r="AF205" s="138">
        <v>940.15434946456196</v>
      </c>
      <c r="AG205" s="138">
        <v>1031.3220793578</v>
      </c>
      <c r="AH205" s="138">
        <v>1121.6160129304101</v>
      </c>
      <c r="AI205" s="138">
        <v>1176.8885725333701</v>
      </c>
      <c r="AJ205" s="138">
        <v>1310.4638617780099</v>
      </c>
      <c r="AK205" s="138">
        <v>1446.2380561269199</v>
      </c>
      <c r="AL205" s="138">
        <v>1570.85807859854</v>
      </c>
      <c r="AM205" s="138">
        <v>1681.4757083603499</v>
      </c>
      <c r="AN205" s="138">
        <v>1778.6032576564501</v>
      </c>
      <c r="AO205" s="138">
        <v>1872.56222541086</v>
      </c>
      <c r="AP205" s="138">
        <v>1963.3855844920599</v>
      </c>
      <c r="AQ205" s="137"/>
      <c r="AR205" s="137"/>
      <c r="AS205" s="137"/>
      <c r="AT205" s="137"/>
      <c r="AU205" s="3"/>
      <c r="AV205" s="3"/>
      <c r="AW205" s="3"/>
      <c r="AX205" s="3"/>
    </row>
    <row r="206" spans="2:50" x14ac:dyDescent="0.25">
      <c r="B206" s="7" t="s">
        <v>69</v>
      </c>
      <c r="C206" s="7"/>
      <c r="D206" s="48">
        <v>65065</v>
      </c>
      <c r="E206" s="136">
        <f>_xlfn.XLOOKUP($D206,'Maximum Demand Forecast'!$D$68:$D$494,'Maximum Demand Forecast'!E$68:E$494,"NA")</f>
        <v>143.567913623631</v>
      </c>
      <c r="F206" s="136">
        <f>_xlfn.XLOOKUP($D206,'Maximum Demand Forecast'!$D$68:$D$494,'Maximum Demand Forecast'!F$68:F$494,"NA")</f>
        <v>56.497834220000001</v>
      </c>
      <c r="G206" s="136">
        <f>_xlfn.XLOOKUP($D206,'Maximum Demand Forecast'!$D$68:$D$494,'Maximum Demand Forecast'!G$68:G$494,"NA")</f>
        <v>58.097189486404659</v>
      </c>
      <c r="H206" s="136">
        <f>_xlfn.XLOOKUP($D206,'Maximum Demand Forecast'!$D$68:$D$494,'Maximum Demand Forecast'!H$68:H$494,"NA")</f>
        <v>57.91862156978484</v>
      </c>
      <c r="I206" s="136">
        <f>_xlfn.XLOOKUP($D206,'Maximum Demand Forecast'!$D$68:$D$494,'Maximum Demand Forecast'!I$68:I$494,"NA")</f>
        <v>56.943042710466734</v>
      </c>
      <c r="J206" s="136">
        <f>_xlfn.XLOOKUP($D206,'Maximum Demand Forecast'!$D$68:$D$494,'Maximum Demand Forecast'!J$68:J$494,"NA")</f>
        <v>56.250886907762357</v>
      </c>
      <c r="K206" s="136">
        <f>_xlfn.XLOOKUP($D206,'Maximum Demand Forecast'!$D$68:$D$494,'Maximum Demand Forecast'!K$68:K$494,"NA")</f>
        <v>56.288489075846435</v>
      </c>
      <c r="L206" s="136">
        <f>_xlfn.XLOOKUP($D206,'Maximum Demand Forecast'!$D$68:$D$494,'Maximum Demand Forecast'!L$68:L$494,"NA")</f>
        <v>56.179592350918767</v>
      </c>
      <c r="M206" s="136">
        <f>_xlfn.XLOOKUP($D206,'Maximum Demand Forecast'!$D$68:$D$494,'Maximum Demand Forecast'!M$68:M$494,"NA")</f>
        <v>57.459033524877491</v>
      </c>
      <c r="N206" s="136">
        <f>_xlfn.XLOOKUP($D206,'Maximum Demand Forecast'!$D$68:$D$494,'Maximum Demand Forecast'!N$68:N$494,"NA")</f>
        <v>60.920942197114044</v>
      </c>
      <c r="O206" s="136">
        <f>_xlfn.XLOOKUP($D206,'Maximum Demand Forecast'!$D$68:$D$494,'Maximum Demand Forecast'!O$68:O$494,"NA")</f>
        <v>63.990685835427591</v>
      </c>
      <c r="P206" s="136">
        <f>_xlfn.XLOOKUP($D206,'Maximum Demand Forecast'!$D$68:$D$494,'Maximum Demand Forecast'!P$68:P$494,"NA")</f>
        <v>65.645061222795235</v>
      </c>
      <c r="Q206" s="137"/>
      <c r="R206" s="136">
        <f>_xlfn.XLOOKUP($D206,'Maximum Demand Forecast'!$T$68:$T$494,'Maximum Demand Forecast'!U$68:U$494,"NA")</f>
        <v>196.56526441820699</v>
      </c>
      <c r="S206" s="136">
        <f>_xlfn.XLOOKUP($D206,'Maximum Demand Forecast'!$T$68:$T$494,'Maximum Demand Forecast'!V$68:V$494,"NA")</f>
        <v>180.95382308906099</v>
      </c>
      <c r="T206" s="136">
        <f>_xlfn.XLOOKUP($D206,'Maximum Demand Forecast'!$T$68:$T$494,'Maximum Demand Forecast'!W$68:W$494,"NA")</f>
        <v>174.71185212462845</v>
      </c>
      <c r="U206" s="136">
        <f>_xlfn.XLOOKUP($D206,'Maximum Demand Forecast'!$T$68:$T$494,'Maximum Demand Forecast'!X$68:X$494,"NA")</f>
        <v>176.11248305976412</v>
      </c>
      <c r="V206" s="136">
        <f>_xlfn.XLOOKUP($D206,'Maximum Demand Forecast'!$T$68:$T$494,'Maximum Demand Forecast'!Y$68:Y$494,"NA")</f>
        <v>173.24209877566599</v>
      </c>
      <c r="W206" s="136">
        <f>_xlfn.XLOOKUP($D206,'Maximum Demand Forecast'!$T$68:$T$494,'Maximum Demand Forecast'!Z$68:Z$494,"NA")</f>
        <v>173.13210906527331</v>
      </c>
      <c r="X206" s="136">
        <f>_xlfn.XLOOKUP($D206,'Maximum Demand Forecast'!$T$68:$T$494,'Maximum Demand Forecast'!AA$68:AA$494,"NA")</f>
        <v>173.3874707891604</v>
      </c>
      <c r="Y206" s="136">
        <f>_xlfn.XLOOKUP($D206,'Maximum Demand Forecast'!$T$68:$T$494,'Maximum Demand Forecast'!AB$68:AB$494,"NA")</f>
        <v>174.16243519085117</v>
      </c>
      <c r="Z206" s="136">
        <f>_xlfn.XLOOKUP($D206,'Maximum Demand Forecast'!$T$68:$T$494,'Maximum Demand Forecast'!AC$68:AC$494,"NA")</f>
        <v>176.46929192712952</v>
      </c>
      <c r="AA206" s="136">
        <f>_xlfn.XLOOKUP($D206,'Maximum Demand Forecast'!$T$68:$T$494,'Maximum Demand Forecast'!AD$68:AD$494,"NA")</f>
        <v>183.75552502545909</v>
      </c>
      <c r="AB206" s="136">
        <f>_xlfn.XLOOKUP($D206,'Maximum Demand Forecast'!$T$68:$T$494,'Maximum Demand Forecast'!AE$68:AE$494,"NA")</f>
        <v>189.70556210040326</v>
      </c>
      <c r="AC206" s="136">
        <f>_xlfn.XLOOKUP($D206,'Maximum Demand Forecast'!$T$68:$T$494,'Maximum Demand Forecast'!AF$68:AF$494,"NA")</f>
        <v>193.66274521716443</v>
      </c>
      <c r="AD206" s="137"/>
      <c r="AE206" s="138">
        <v>496.66879246399998</v>
      </c>
      <c r="AF206" s="138">
        <v>520.424267504</v>
      </c>
      <c r="AG206" s="138">
        <v>621.84238451824001</v>
      </c>
      <c r="AH206" s="138">
        <v>679.40933188060205</v>
      </c>
      <c r="AI206" s="138">
        <v>759.54766188856502</v>
      </c>
      <c r="AJ206" s="138">
        <v>954.70793870709701</v>
      </c>
      <c r="AK206" s="138">
        <v>1154.00512479746</v>
      </c>
      <c r="AL206" s="138">
        <v>1336.97276382368</v>
      </c>
      <c r="AM206" s="138">
        <v>1498.66035438173</v>
      </c>
      <c r="AN206" s="138">
        <v>1639.55654882452</v>
      </c>
      <c r="AO206" s="138">
        <v>1774.9398442829799</v>
      </c>
      <c r="AP206" s="138">
        <v>1905.7079204957699</v>
      </c>
      <c r="AQ206" s="137"/>
      <c r="AR206" s="137"/>
      <c r="AS206" s="137"/>
      <c r="AT206" s="137"/>
      <c r="AU206" s="3"/>
      <c r="AV206" s="3"/>
      <c r="AW206" s="3"/>
      <c r="AX206" s="3"/>
    </row>
    <row r="207" spans="2:50" x14ac:dyDescent="0.25">
      <c r="B207" s="7" t="s">
        <v>69</v>
      </c>
      <c r="C207" s="7"/>
      <c r="D207" s="48">
        <v>65066</v>
      </c>
      <c r="E207" s="136">
        <f>_xlfn.XLOOKUP($D207,'Maximum Demand Forecast'!$D$68:$D$494,'Maximum Demand Forecast'!E$68:E$494,"NA")</f>
        <v>92.204584922399704</v>
      </c>
      <c r="F207" s="136">
        <f>_xlfn.XLOOKUP($D207,'Maximum Demand Forecast'!$D$68:$D$494,'Maximum Demand Forecast'!F$68:F$494,"NA")</f>
        <v>103.5580853</v>
      </c>
      <c r="G207" s="136">
        <f>_xlfn.XLOOKUP($D207,'Maximum Demand Forecast'!$D$68:$D$494,'Maximum Demand Forecast'!G$68:G$494,"NA")</f>
        <v>106.48963429457557</v>
      </c>
      <c r="H207" s="136">
        <f>_xlfn.XLOOKUP($D207,'Maximum Demand Forecast'!$D$68:$D$494,'Maximum Demand Forecast'!H$68:H$494,"NA")</f>
        <v>106.16232703056345</v>
      </c>
      <c r="I207" s="136">
        <f>_xlfn.XLOOKUP($D207,'Maximum Demand Forecast'!$D$68:$D$494,'Maximum Demand Forecast'!I$68:I$494,"NA")</f>
        <v>104.37413319756202</v>
      </c>
      <c r="J207" s="136">
        <f>_xlfn.XLOOKUP($D207,'Maximum Demand Forecast'!$D$68:$D$494,'Maximum Demand Forecast'!J$68:J$494,"NA")</f>
        <v>103.10544156279532</v>
      </c>
      <c r="K207" s="136">
        <f>_xlfn.XLOOKUP($D207,'Maximum Demand Forecast'!$D$68:$D$494,'Maximum Demand Forecast'!K$68:K$494,"NA")</f>
        <v>103.17436470973848</v>
      </c>
      <c r="L207" s="136">
        <f>_xlfn.XLOOKUP($D207,'Maximum Demand Forecast'!$D$68:$D$494,'Maximum Demand Forecast'!L$68:L$494,"NA")</f>
        <v>102.9747617252234</v>
      </c>
      <c r="M207" s="136">
        <f>_xlfn.XLOOKUP($D207,'Maximum Demand Forecast'!$D$68:$D$494,'Maximum Demand Forecast'!M$68:M$494,"NA")</f>
        <v>105.31992203195684</v>
      </c>
      <c r="N207" s="136">
        <f>_xlfn.XLOOKUP($D207,'Maximum Demand Forecast'!$D$68:$D$494,'Maximum Demand Forecast'!N$68:N$494,"NA")</f>
        <v>111.66545082133072</v>
      </c>
      <c r="O207" s="136">
        <f>_xlfn.XLOOKUP($D207,'Maximum Demand Forecast'!$D$68:$D$494,'Maximum Demand Forecast'!O$68:O$494,"NA")</f>
        <v>117.29215807364292</v>
      </c>
      <c r="P207" s="136">
        <f>_xlfn.XLOOKUP($D207,'Maximum Demand Forecast'!$D$68:$D$494,'Maximum Demand Forecast'!P$68:P$494,"NA")</f>
        <v>120.32455656906333</v>
      </c>
      <c r="Q207" s="137"/>
      <c r="R207" s="136">
        <f>_xlfn.XLOOKUP($D207,'Maximum Demand Forecast'!$T$68:$T$494,'Maximum Demand Forecast'!U$68:U$494,"NA")</f>
        <v>143.282919899424</v>
      </c>
      <c r="S207" s="136">
        <f>_xlfn.XLOOKUP($D207,'Maximum Demand Forecast'!$T$68:$T$494,'Maximum Demand Forecast'!V$68:V$494,"NA")</f>
        <v>117.875741689249</v>
      </c>
      <c r="T207" s="136">
        <f>_xlfn.XLOOKUP($D207,'Maximum Demand Forecast'!$T$68:$T$494,'Maximum Demand Forecast'!W$68:W$494,"NA")</f>
        <v>113.80963827968958</v>
      </c>
      <c r="U207" s="136">
        <f>_xlfn.XLOOKUP($D207,'Maximum Demand Forecast'!$T$68:$T$494,'Maximum Demand Forecast'!X$68:X$494,"NA")</f>
        <v>114.72202801257056</v>
      </c>
      <c r="V207" s="136">
        <f>_xlfn.XLOOKUP($D207,'Maximum Demand Forecast'!$T$68:$T$494,'Maximum Demand Forecast'!Y$68:Y$494,"NA")</f>
        <v>112.85222128152017</v>
      </c>
      <c r="W207" s="136">
        <f>_xlfn.XLOOKUP($D207,'Maximum Demand Forecast'!$T$68:$T$494,'Maximum Demand Forecast'!Z$68:Z$494,"NA")</f>
        <v>112.78057251240662</v>
      </c>
      <c r="X207" s="136">
        <f>_xlfn.XLOOKUP($D207,'Maximum Demand Forecast'!$T$68:$T$494,'Maximum Demand Forecast'!AA$68:AA$494,"NA")</f>
        <v>112.94691855632205</v>
      </c>
      <c r="Y207" s="136">
        <f>_xlfn.XLOOKUP($D207,'Maximum Demand Forecast'!$T$68:$T$494,'Maximum Demand Forecast'!AB$68:AB$494,"NA")</f>
        <v>113.45174073732178</v>
      </c>
      <c r="Z207" s="136">
        <f>_xlfn.XLOOKUP($D207,'Maximum Demand Forecast'!$T$68:$T$494,'Maximum Demand Forecast'!AC$68:AC$494,"NA")</f>
        <v>114.9544580832041</v>
      </c>
      <c r="AA207" s="136">
        <f>_xlfn.XLOOKUP($D207,'Maximum Demand Forecast'!$T$68:$T$494,'Maximum Demand Forecast'!AD$68:AD$494,"NA")</f>
        <v>119.70080781997446</v>
      </c>
      <c r="AB207" s="136">
        <f>_xlfn.XLOOKUP($D207,'Maximum Demand Forecast'!$T$68:$T$494,'Maximum Demand Forecast'!AE$68:AE$494,"NA")</f>
        <v>123.57674158757646</v>
      </c>
      <c r="AC207" s="136">
        <f>_xlfn.XLOOKUP($D207,'Maximum Demand Forecast'!$T$68:$T$494,'Maximum Demand Forecast'!AF$68:AF$494,"NA")</f>
        <v>126.15450362059426</v>
      </c>
      <c r="AD207" s="137"/>
      <c r="AE207" s="138">
        <v>252.14403909999999</v>
      </c>
      <c r="AF207" s="138">
        <v>319.68963005199998</v>
      </c>
      <c r="AG207" s="138">
        <v>350.23927738520001</v>
      </c>
      <c r="AH207" s="138">
        <v>389.01907608277901</v>
      </c>
      <c r="AI207" s="138">
        <v>423.51577526494299</v>
      </c>
      <c r="AJ207" s="138">
        <v>507.05655868785601</v>
      </c>
      <c r="AK207" s="138">
        <v>592.36581904867001</v>
      </c>
      <c r="AL207" s="138">
        <v>671.11649656490704</v>
      </c>
      <c r="AM207" s="138">
        <v>741.37001164958804</v>
      </c>
      <c r="AN207" s="138">
        <v>803.22402264756204</v>
      </c>
      <c r="AO207" s="138">
        <v>863.06246445056399</v>
      </c>
      <c r="AP207" s="138">
        <v>920.77737848665697</v>
      </c>
      <c r="AQ207" s="137"/>
      <c r="AR207" s="137"/>
      <c r="AS207" s="137"/>
      <c r="AT207" s="137"/>
      <c r="AU207" s="3"/>
      <c r="AV207" s="3"/>
      <c r="AW207" s="3"/>
      <c r="AX207" s="3"/>
    </row>
    <row r="208" spans="2:50" x14ac:dyDescent="0.25">
      <c r="B208" s="7" t="s">
        <v>69</v>
      </c>
      <c r="C208" s="7"/>
      <c r="D208" s="48">
        <v>65067</v>
      </c>
      <c r="E208" s="136">
        <f>_xlfn.XLOOKUP($D208,'Maximum Demand Forecast'!$D$68:$D$494,'Maximum Demand Forecast'!E$68:E$494,"NA")</f>
        <v>55.507678153010097</v>
      </c>
      <c r="F208" s="136">
        <f>_xlfn.XLOOKUP($D208,'Maximum Demand Forecast'!$D$68:$D$494,'Maximum Demand Forecast'!F$68:F$494,"NA")</f>
        <v>49.744835099323701</v>
      </c>
      <c r="G208" s="136">
        <f>_xlfn.XLOOKUP($D208,'Maximum Demand Forecast'!$D$68:$D$494,'Maximum Demand Forecast'!G$68:G$494,"NA")</f>
        <v>51.153024724482307</v>
      </c>
      <c r="H208" s="136">
        <f>_xlfn.XLOOKUP($D208,'Maximum Demand Forecast'!$D$68:$D$494,'Maximum Demand Forecast'!H$68:H$494,"NA")</f>
        <v>50.995800439889493</v>
      </c>
      <c r="I208" s="136">
        <f>_xlfn.XLOOKUP($D208,'Maximum Demand Forecast'!$D$68:$D$494,'Maximum Demand Forecast'!I$68:I$494,"NA")</f>
        <v>50.136829292532028</v>
      </c>
      <c r="J208" s="136">
        <f>_xlfn.XLOOKUP($D208,'Maximum Demand Forecast'!$D$68:$D$494,'Maximum Demand Forecast'!J$68:J$494,"NA")</f>
        <v>49.527404581940537</v>
      </c>
      <c r="K208" s="136">
        <f>_xlfn.XLOOKUP($D208,'Maximum Demand Forecast'!$D$68:$D$494,'Maximum Demand Forecast'!K$68:K$494,"NA")</f>
        <v>49.560512287333914</v>
      </c>
      <c r="L208" s="136">
        <f>_xlfn.XLOOKUP($D208,'Maximum Demand Forecast'!$D$68:$D$494,'Maximum Demand Forecast'!L$68:L$494,"NA")</f>
        <v>49.464631627496765</v>
      </c>
      <c r="M208" s="136">
        <f>_xlfn.XLOOKUP($D208,'Maximum Demand Forecast'!$D$68:$D$494,'Maximum Demand Forecast'!M$68:M$494,"NA")</f>
        <v>50.591145432787584</v>
      </c>
      <c r="N208" s="136">
        <f>_xlfn.XLOOKUP($D208,'Maximum Demand Forecast'!$D$68:$D$494,'Maximum Demand Forecast'!N$68:N$494,"NA")</f>
        <v>53.639263620092606</v>
      </c>
      <c r="O208" s="136">
        <f>_xlfn.XLOOKUP($D208,'Maximum Demand Forecast'!$D$68:$D$494,'Maximum Demand Forecast'!O$68:O$494,"NA")</f>
        <v>56.342090961942262</v>
      </c>
      <c r="P208" s="136">
        <f>_xlfn.XLOOKUP($D208,'Maximum Demand Forecast'!$D$68:$D$494,'Maximum Demand Forecast'!P$68:P$494,"NA")</f>
        <v>57.798724335117669</v>
      </c>
      <c r="Q208" s="137"/>
      <c r="R208" s="136">
        <f>_xlfn.XLOOKUP($D208,'Maximum Demand Forecast'!$T$68:$T$494,'Maximum Demand Forecast'!U$68:U$494,"NA")</f>
        <v>72.005765275538906</v>
      </c>
      <c r="S208" s="136">
        <f>_xlfn.XLOOKUP($D208,'Maximum Demand Forecast'!$T$68:$T$494,'Maximum Demand Forecast'!V$68:V$494,"NA")</f>
        <v>70.009108301113798</v>
      </c>
      <c r="T208" s="136">
        <f>_xlfn.XLOOKUP($D208,'Maximum Demand Forecast'!$T$68:$T$494,'Maximum Demand Forecast'!W$68:W$494,"NA")</f>
        <v>67.594156166909443</v>
      </c>
      <c r="U208" s="136">
        <f>_xlfn.XLOOKUP($D208,'Maximum Demand Forecast'!$T$68:$T$494,'Maximum Demand Forecast'!X$68:X$494,"NA")</f>
        <v>68.136045369104082</v>
      </c>
      <c r="V208" s="136">
        <f>_xlfn.XLOOKUP($D208,'Maximum Demand Forecast'!$T$68:$T$494,'Maximum Demand Forecast'!Y$68:Y$494,"NA")</f>
        <v>67.02552423845998</v>
      </c>
      <c r="W208" s="136">
        <f>_xlfn.XLOOKUP($D208,'Maximum Demand Forecast'!$T$68:$T$494,'Maximum Demand Forecast'!Z$68:Z$494,"NA")</f>
        <v>66.982970390105521</v>
      </c>
      <c r="X208" s="136">
        <f>_xlfn.XLOOKUP($D208,'Maximum Demand Forecast'!$T$68:$T$494,'Maximum Demand Forecast'!AA$68:AA$494,"NA")</f>
        <v>67.081767123318343</v>
      </c>
      <c r="Y208" s="136">
        <f>_xlfn.XLOOKUP($D208,'Maximum Demand Forecast'!$T$68:$T$494,'Maximum Demand Forecast'!AB$68:AB$494,"NA")</f>
        <v>67.381592602555514</v>
      </c>
      <c r="Z208" s="136">
        <f>_xlfn.XLOOKUP($D208,'Maximum Demand Forecast'!$T$68:$T$494,'Maximum Demand Forecast'!AC$68:AC$494,"NA")</f>
        <v>68.274090922448863</v>
      </c>
      <c r="AA208" s="136">
        <f>_xlfn.XLOOKUP($D208,'Maximum Demand Forecast'!$T$68:$T$494,'Maximum Demand Forecast'!AD$68:AD$494,"NA")</f>
        <v>71.09305696240402</v>
      </c>
      <c r="AB208" s="136">
        <f>_xlfn.XLOOKUP($D208,'Maximum Demand Forecast'!$T$68:$T$494,'Maximum Demand Forecast'!AE$68:AE$494,"NA")</f>
        <v>73.395062981753995</v>
      </c>
      <c r="AC208" s="136">
        <f>_xlfn.XLOOKUP($D208,'Maximum Demand Forecast'!$T$68:$T$494,'Maximum Demand Forecast'!AF$68:AF$494,"NA")</f>
        <v>74.926055014192684</v>
      </c>
      <c r="AD208" s="137"/>
      <c r="AE208" s="138">
        <v>0</v>
      </c>
      <c r="AF208" s="138">
        <v>0</v>
      </c>
      <c r="AG208" s="138">
        <v>0</v>
      </c>
      <c r="AH208" s="138">
        <v>0.37167296756438301</v>
      </c>
      <c r="AI208" s="138">
        <v>0.96634971566739802</v>
      </c>
      <c r="AJ208" s="138">
        <v>2.4158742891684901</v>
      </c>
      <c r="AK208" s="138">
        <v>3.9025661594260299</v>
      </c>
      <c r="AL208" s="138">
        <v>5.27775613941425</v>
      </c>
      <c r="AM208" s="138">
        <v>6.50427693237671</v>
      </c>
      <c r="AN208" s="138">
        <v>7.5821285383134303</v>
      </c>
      <c r="AO208" s="138">
        <v>8.6228128474936998</v>
      </c>
      <c r="AP208" s="138">
        <v>9.62632985991754</v>
      </c>
      <c r="AQ208" s="137"/>
      <c r="AR208" s="137"/>
      <c r="AS208" s="137"/>
      <c r="AT208" s="137"/>
      <c r="AU208" s="3"/>
      <c r="AV208" s="3"/>
      <c r="AW208" s="3"/>
      <c r="AX208" s="3"/>
    </row>
    <row r="209" spans="2:50" x14ac:dyDescent="0.25">
      <c r="B209" s="7" t="s">
        <v>52</v>
      </c>
      <c r="C209" s="7"/>
      <c r="D209" s="48">
        <v>51001</v>
      </c>
      <c r="E209" s="136">
        <f>_xlfn.XLOOKUP($D209,'Maximum Demand Forecast'!$D$68:$D$494,'Maximum Demand Forecast'!E$68:E$494,"NA")</f>
        <v>27.901525500000002</v>
      </c>
      <c r="F209" s="136">
        <f>_xlfn.XLOOKUP($D209,'Maximum Demand Forecast'!$D$68:$D$494,'Maximum Demand Forecast'!F$68:F$494,"NA")</f>
        <v>0.192783654</v>
      </c>
      <c r="G209" s="136">
        <f>_xlfn.XLOOKUP($D209,'Maximum Demand Forecast'!$D$68:$D$494,'Maximum Demand Forecast'!G$68:G$494,"NA")</f>
        <v>0.19824102341173733</v>
      </c>
      <c r="H209" s="136">
        <f>_xlfn.XLOOKUP($D209,'Maximum Demand Forecast'!$D$68:$D$494,'Maximum Demand Forecast'!H$68:H$494,"NA")</f>
        <v>0.19763170845429864</v>
      </c>
      <c r="I209" s="136">
        <f>_xlfn.XLOOKUP($D209,'Maximum Demand Forecast'!$D$68:$D$494,'Maximum Demand Forecast'!I$68:I$494,"NA")</f>
        <v>0.19430280815464931</v>
      </c>
      <c r="J209" s="136">
        <f>_xlfn.XLOOKUP($D209,'Maximum Demand Forecast'!$D$68:$D$494,'Maximum Demand Forecast'!J$68:J$494,"NA")</f>
        <v>0.19194101275797876</v>
      </c>
      <c r="K209" s="136">
        <f>_xlfn.XLOOKUP($D209,'Maximum Demand Forecast'!$D$68:$D$494,'Maximum Demand Forecast'!K$68:K$494,"NA")</f>
        <v>0.19206932003668509</v>
      </c>
      <c r="L209" s="136">
        <f>_xlfn.XLOOKUP($D209,'Maximum Demand Forecast'!$D$68:$D$494,'Maximum Demand Forecast'!L$68:L$494,"NA")</f>
        <v>0.19169773927027126</v>
      </c>
      <c r="M209" s="136">
        <f>_xlfn.XLOOKUP($D209,'Maximum Demand Forecast'!$D$68:$D$494,'Maximum Demand Forecast'!M$68:M$494,"NA")</f>
        <v>0.19606348794009368</v>
      </c>
      <c r="N209" s="136">
        <f>_xlfn.XLOOKUP($D209,'Maximum Demand Forecast'!$D$68:$D$494,'Maximum Demand Forecast'!N$68:N$494,"NA")</f>
        <v>0.207876319579785</v>
      </c>
      <c r="O209" s="136">
        <f>_xlfn.XLOOKUP($D209,'Maximum Demand Forecast'!$D$68:$D$494,'Maximum Demand Forecast'!O$68:O$494,"NA")</f>
        <v>0.21835099358468424</v>
      </c>
      <c r="P209" s="136">
        <f>_xlfn.XLOOKUP($D209,'Maximum Demand Forecast'!$D$68:$D$494,'Maximum Demand Forecast'!P$68:P$494,"NA")</f>
        <v>0.22399610435162931</v>
      </c>
      <c r="Q209" s="137"/>
      <c r="R209" s="136">
        <f>_xlfn.XLOOKUP($D209,'Maximum Demand Forecast'!$T$68:$T$494,'Maximum Demand Forecast'!U$68:U$494,"NA")</f>
        <v>30.710248222057501</v>
      </c>
      <c r="S209" s="136">
        <f>_xlfn.XLOOKUP($D209,'Maximum Demand Forecast'!$T$68:$T$494,'Maximum Demand Forecast'!V$68:V$494,"NA")</f>
        <v>0</v>
      </c>
      <c r="T209" s="136">
        <f>_xlfn.XLOOKUP($D209,'Maximum Demand Forecast'!$T$68:$T$494,'Maximum Demand Forecast'!W$68:W$494,"NA")</f>
        <v>0</v>
      </c>
      <c r="U209" s="136">
        <f>_xlfn.XLOOKUP($D209,'Maximum Demand Forecast'!$T$68:$T$494,'Maximum Demand Forecast'!X$68:X$494,"NA")</f>
        <v>0</v>
      </c>
      <c r="V209" s="136">
        <f>_xlfn.XLOOKUP($D209,'Maximum Demand Forecast'!$T$68:$T$494,'Maximum Demand Forecast'!Y$68:Y$494,"NA")</f>
        <v>0</v>
      </c>
      <c r="W209" s="136">
        <f>_xlfn.XLOOKUP($D209,'Maximum Demand Forecast'!$T$68:$T$494,'Maximum Demand Forecast'!Z$68:Z$494,"NA")</f>
        <v>0</v>
      </c>
      <c r="X209" s="136">
        <f>_xlfn.XLOOKUP($D209,'Maximum Demand Forecast'!$T$68:$T$494,'Maximum Demand Forecast'!AA$68:AA$494,"NA")</f>
        <v>0</v>
      </c>
      <c r="Y209" s="136">
        <f>_xlfn.XLOOKUP($D209,'Maximum Demand Forecast'!$T$68:$T$494,'Maximum Demand Forecast'!AB$68:AB$494,"NA")</f>
        <v>0</v>
      </c>
      <c r="Z209" s="136">
        <f>_xlfn.XLOOKUP($D209,'Maximum Demand Forecast'!$T$68:$T$494,'Maximum Demand Forecast'!AC$68:AC$494,"NA")</f>
        <v>0</v>
      </c>
      <c r="AA209" s="136">
        <f>_xlfn.XLOOKUP($D209,'Maximum Demand Forecast'!$T$68:$T$494,'Maximum Demand Forecast'!AD$68:AD$494,"NA")</f>
        <v>0</v>
      </c>
      <c r="AB209" s="136">
        <f>_xlfn.XLOOKUP($D209,'Maximum Demand Forecast'!$T$68:$T$494,'Maximum Demand Forecast'!AE$68:AE$494,"NA")</f>
        <v>0</v>
      </c>
      <c r="AC209" s="136">
        <f>_xlfn.XLOOKUP($D209,'Maximum Demand Forecast'!$T$68:$T$494,'Maximum Demand Forecast'!AF$68:AF$494,"NA")</f>
        <v>0</v>
      </c>
      <c r="AD209" s="137"/>
      <c r="AE209" s="138">
        <v>74.038540799999893</v>
      </c>
      <c r="AF209" s="138">
        <v>79.782352487999901</v>
      </c>
      <c r="AG209" s="138">
        <v>96.600448208000003</v>
      </c>
      <c r="AH209" s="138">
        <v>119.826626221353</v>
      </c>
      <c r="AI209" s="138">
        <v>157.027144880702</v>
      </c>
      <c r="AJ209" s="138">
        <v>247.989481637213</v>
      </c>
      <c r="AK209" s="138">
        <v>341.66806272140502</v>
      </c>
      <c r="AL209" s="138">
        <v>428.59226139999799</v>
      </c>
      <c r="AM209" s="138">
        <v>506.11590975135601</v>
      </c>
      <c r="AN209" s="138">
        <v>573.89836367554994</v>
      </c>
      <c r="AO209" s="138">
        <v>638.61154936563003</v>
      </c>
      <c r="AP209" s="138">
        <v>699.41324877050397</v>
      </c>
      <c r="AQ209" s="137"/>
      <c r="AR209" s="137"/>
      <c r="AS209" s="137"/>
      <c r="AT209" s="137"/>
      <c r="AU209" s="3"/>
      <c r="AV209" s="3"/>
      <c r="AW209" s="3"/>
      <c r="AX209" s="3"/>
    </row>
    <row r="210" spans="2:50" x14ac:dyDescent="0.25">
      <c r="B210" s="7" t="s">
        <v>52</v>
      </c>
      <c r="C210" s="7"/>
      <c r="D210" s="48">
        <v>51002</v>
      </c>
      <c r="E210" s="136">
        <f>_xlfn.XLOOKUP($D210,'Maximum Demand Forecast'!$D$68:$D$494,'Maximum Demand Forecast'!E$68:E$494,"NA")</f>
        <v>9.2223529820000003</v>
      </c>
      <c r="F210" s="136">
        <f>_xlfn.XLOOKUP($D210,'Maximum Demand Forecast'!$D$68:$D$494,'Maximum Demand Forecast'!F$68:F$494,"NA")</f>
        <v>0.109417748</v>
      </c>
      <c r="G210" s="136">
        <f>_xlfn.XLOOKUP($D210,'Maximum Demand Forecast'!$D$68:$D$494,'Maximum Demand Forecast'!G$68:G$494,"NA")</f>
        <v>0.11251517383796228</v>
      </c>
      <c r="H210" s="136">
        <f>_xlfn.XLOOKUP($D210,'Maximum Demand Forecast'!$D$68:$D$494,'Maximum Demand Forecast'!H$68:H$494,"NA")</f>
        <v>0.11216934643464076</v>
      </c>
      <c r="I210" s="136">
        <f>_xlfn.XLOOKUP($D210,'Maximum Demand Forecast'!$D$68:$D$494,'Maximum Demand Forecast'!I$68:I$494,"NA")</f>
        <v>0.11027997061596188</v>
      </c>
      <c r="J210" s="136">
        <f>_xlfn.XLOOKUP($D210,'Maximum Demand Forecast'!$D$68:$D$494,'Maximum Demand Forecast'!J$68:J$494,"NA")</f>
        <v>0.10893949216678558</v>
      </c>
      <c r="K210" s="136">
        <f>_xlfn.XLOOKUP($D210,'Maximum Demand Forecast'!$D$68:$D$494,'Maximum Demand Forecast'!K$68:K$494,"NA")</f>
        <v>0.10901231521581886</v>
      </c>
      <c r="L210" s="136">
        <f>_xlfn.XLOOKUP($D210,'Maximum Demand Forecast'!$D$68:$D$494,'Maximum Demand Forecast'!L$68:L$494,"NA")</f>
        <v>0.10880141802709188</v>
      </c>
      <c r="M210" s="136">
        <f>_xlfn.XLOOKUP($D210,'Maximum Demand Forecast'!$D$68:$D$494,'Maximum Demand Forecast'!M$68:M$494,"NA")</f>
        <v>0.11127927534473545</v>
      </c>
      <c r="N210" s="136">
        <f>_xlfn.XLOOKUP($D210,'Maximum Demand Forecast'!$D$68:$D$494,'Maximum Demand Forecast'!N$68:N$494,"NA")</f>
        <v>0.11798385536850745</v>
      </c>
      <c r="O210" s="136">
        <f>_xlfn.XLOOKUP($D210,'Maximum Demand Forecast'!$D$68:$D$494,'Maximum Demand Forecast'!O$68:O$494,"NA")</f>
        <v>0.12392894052935938</v>
      </c>
      <c r="P210" s="136">
        <f>_xlfn.XLOOKUP($D210,'Maximum Demand Forecast'!$D$68:$D$494,'Maximum Demand Forecast'!P$68:P$494,"NA")</f>
        <v>0.12713292227010223</v>
      </c>
      <c r="Q210" s="137"/>
      <c r="R210" s="136">
        <f>_xlfn.XLOOKUP($D210,'Maximum Demand Forecast'!$T$68:$T$494,'Maximum Demand Forecast'!U$68:U$494,"NA")</f>
        <v>8.2844867709999992</v>
      </c>
      <c r="S210" s="136">
        <f>_xlfn.XLOOKUP($D210,'Maximum Demand Forecast'!$T$68:$T$494,'Maximum Demand Forecast'!V$68:V$494,"NA")</f>
        <v>0</v>
      </c>
      <c r="T210" s="136">
        <f>_xlfn.XLOOKUP($D210,'Maximum Demand Forecast'!$T$68:$T$494,'Maximum Demand Forecast'!W$68:W$494,"NA")</f>
        <v>0</v>
      </c>
      <c r="U210" s="136">
        <f>_xlfn.XLOOKUP($D210,'Maximum Demand Forecast'!$T$68:$T$494,'Maximum Demand Forecast'!X$68:X$494,"NA")</f>
        <v>0</v>
      </c>
      <c r="V210" s="136">
        <f>_xlfn.XLOOKUP($D210,'Maximum Demand Forecast'!$T$68:$T$494,'Maximum Demand Forecast'!Y$68:Y$494,"NA")</f>
        <v>0</v>
      </c>
      <c r="W210" s="136">
        <f>_xlfn.XLOOKUP($D210,'Maximum Demand Forecast'!$T$68:$T$494,'Maximum Demand Forecast'!Z$68:Z$494,"NA")</f>
        <v>0</v>
      </c>
      <c r="X210" s="136">
        <f>_xlfn.XLOOKUP($D210,'Maximum Demand Forecast'!$T$68:$T$494,'Maximum Demand Forecast'!AA$68:AA$494,"NA")</f>
        <v>0</v>
      </c>
      <c r="Y210" s="136">
        <f>_xlfn.XLOOKUP($D210,'Maximum Demand Forecast'!$T$68:$T$494,'Maximum Demand Forecast'!AB$68:AB$494,"NA")</f>
        <v>0</v>
      </c>
      <c r="Z210" s="136">
        <f>_xlfn.XLOOKUP($D210,'Maximum Demand Forecast'!$T$68:$T$494,'Maximum Demand Forecast'!AC$68:AC$494,"NA")</f>
        <v>0</v>
      </c>
      <c r="AA210" s="136">
        <f>_xlfn.XLOOKUP($D210,'Maximum Demand Forecast'!$T$68:$T$494,'Maximum Demand Forecast'!AD$68:AD$494,"NA")</f>
        <v>0</v>
      </c>
      <c r="AB210" s="136">
        <f>_xlfn.XLOOKUP($D210,'Maximum Demand Forecast'!$T$68:$T$494,'Maximum Demand Forecast'!AE$68:AE$494,"NA")</f>
        <v>0</v>
      </c>
      <c r="AC210" s="136">
        <f>_xlfn.XLOOKUP($D210,'Maximum Demand Forecast'!$T$68:$T$494,'Maximum Demand Forecast'!AF$68:AF$494,"NA")</f>
        <v>0</v>
      </c>
      <c r="AD210" s="137"/>
      <c r="AE210" s="138">
        <v>0</v>
      </c>
      <c r="AF210" s="138">
        <v>0</v>
      </c>
      <c r="AG210" s="138">
        <v>0</v>
      </c>
      <c r="AH210" s="138">
        <v>9.9056711552833807</v>
      </c>
      <c r="AI210" s="138">
        <v>25.754745003736801</v>
      </c>
      <c r="AJ210" s="138">
        <v>64.386862509341995</v>
      </c>
      <c r="AK210" s="138">
        <v>104.009547130475</v>
      </c>
      <c r="AL210" s="138">
        <v>140.66053040502399</v>
      </c>
      <c r="AM210" s="138">
        <v>173.34924521745901</v>
      </c>
      <c r="AN210" s="138">
        <v>202.07569156778101</v>
      </c>
      <c r="AO210" s="138">
        <v>229.81157080257401</v>
      </c>
      <c r="AP210" s="138">
        <v>256.55688292183902</v>
      </c>
      <c r="AQ210" s="137"/>
      <c r="AR210" s="137"/>
      <c r="AS210" s="137"/>
      <c r="AT210" s="137"/>
      <c r="AU210" s="3"/>
      <c r="AV210" s="3"/>
      <c r="AW210" s="3"/>
      <c r="AX210" s="3"/>
    </row>
    <row r="211" spans="2:50" x14ac:dyDescent="0.25">
      <c r="B211" s="7" t="s">
        <v>52</v>
      </c>
      <c r="C211" s="7"/>
      <c r="D211" s="48">
        <v>51003</v>
      </c>
      <c r="E211" s="136">
        <f>_xlfn.XLOOKUP($D211,'Maximum Demand Forecast'!$D$68:$D$494,'Maximum Demand Forecast'!E$68:E$494,"NA")</f>
        <v>272.99728390000001</v>
      </c>
      <c r="F211" s="136">
        <f>_xlfn.XLOOKUP($D211,'Maximum Demand Forecast'!$D$68:$D$494,'Maximum Demand Forecast'!F$68:F$494,"NA")</f>
        <v>211.414419513122</v>
      </c>
      <c r="G211" s="136">
        <f>_xlfn.XLOOKUP($D211,'Maximum Demand Forecast'!$D$68:$D$494,'Maximum Demand Forecast'!G$68:G$494,"NA")</f>
        <v>217.39919344136757</v>
      </c>
      <c r="H211" s="136">
        <f>_xlfn.XLOOKUP($D211,'Maximum Demand Forecast'!$D$68:$D$494,'Maximum Demand Forecast'!H$68:H$494,"NA")</f>
        <v>216.73099380226557</v>
      </c>
      <c r="I211" s="136">
        <f>_xlfn.XLOOKUP($D211,'Maximum Demand Forecast'!$D$68:$D$494,'Maximum Demand Forecast'!I$68:I$494,"NA")</f>
        <v>213.08038593243333</v>
      </c>
      <c r="J211" s="136">
        <f>_xlfn.XLOOKUP($D211,'Maximum Demand Forecast'!$D$68:$D$494,'Maximum Demand Forecast'!J$68:J$494,"NA")</f>
        <v>210.49034475188867</v>
      </c>
      <c r="K211" s="136">
        <f>_xlfn.XLOOKUP($D211,'Maximum Demand Forecast'!$D$68:$D$494,'Maximum Demand Forecast'!K$68:K$494,"NA")</f>
        <v>210.63105174796527</v>
      </c>
      <c r="L211" s="136">
        <f>_xlfn.XLOOKUP($D211,'Maximum Demand Forecast'!$D$68:$D$494,'Maximum Demand Forecast'!L$68:L$494,"NA")</f>
        <v>210.22356112101812</v>
      </c>
      <c r="M211" s="136">
        <f>_xlfn.XLOOKUP($D211,'Maximum Demand Forecast'!$D$68:$D$494,'Maximum Demand Forecast'!M$68:M$494,"NA")</f>
        <v>215.01121921142183</v>
      </c>
      <c r="N211" s="136">
        <f>_xlfn.XLOOKUP($D211,'Maximum Demand Forecast'!$D$68:$D$494,'Maximum Demand Forecast'!N$68:N$494,"NA")</f>
        <v>227.96565228753516</v>
      </c>
      <c r="O211" s="136">
        <f>_xlfn.XLOOKUP($D211,'Maximum Demand Forecast'!$D$68:$D$494,'Maximum Demand Forecast'!O$68:O$494,"NA")</f>
        <v>239.45260711169757</v>
      </c>
      <c r="P211" s="136">
        <f>_xlfn.XLOOKUP($D211,'Maximum Demand Forecast'!$D$68:$D$494,'Maximum Demand Forecast'!P$68:P$494,"NA")</f>
        <v>245.64326586890201</v>
      </c>
      <c r="Q211" s="137"/>
      <c r="R211" s="136">
        <f>_xlfn.XLOOKUP($D211,'Maximum Demand Forecast'!$T$68:$T$494,'Maximum Demand Forecast'!U$68:U$494,"NA")</f>
        <v>206.01799009999999</v>
      </c>
      <c r="S211" s="136">
        <f>_xlfn.XLOOKUP($D211,'Maximum Demand Forecast'!$T$68:$T$494,'Maximum Demand Forecast'!V$68:V$494,"NA")</f>
        <v>107.1186723</v>
      </c>
      <c r="T211" s="136">
        <f>_xlfn.XLOOKUP($D211,'Maximum Demand Forecast'!$T$68:$T$494,'Maximum Demand Forecast'!W$68:W$494,"NA")</f>
        <v>103.42363214649033</v>
      </c>
      <c r="U211" s="136">
        <f>_xlfn.XLOOKUP($D211,'Maximum Demand Forecast'!$T$68:$T$494,'Maximum Demand Forecast'!X$68:X$494,"NA")</f>
        <v>104.25275928839216</v>
      </c>
      <c r="V211" s="136">
        <f>_xlfn.XLOOKUP($D211,'Maximum Demand Forecast'!$T$68:$T$494,'Maximum Demand Forecast'!Y$68:Y$494,"NA")</f>
        <v>102.55358682408867</v>
      </c>
      <c r="W211" s="136">
        <f>_xlfn.XLOOKUP($D211,'Maximum Demand Forecast'!$T$68:$T$494,'Maximum Demand Forecast'!Z$68:Z$494,"NA")</f>
        <v>102.48847655704488</v>
      </c>
      <c r="X211" s="136">
        <f>_xlfn.XLOOKUP($D211,'Maximum Demand Forecast'!$T$68:$T$494,'Maximum Demand Forecast'!AA$68:AA$494,"NA")</f>
        <v>102.63964224314127</v>
      </c>
      <c r="Y211" s="136">
        <f>_xlfn.XLOOKUP($D211,'Maximum Demand Forecast'!$T$68:$T$494,'Maximum Demand Forecast'!AB$68:AB$494,"NA")</f>
        <v>103.09839551163685</v>
      </c>
      <c r="Z211" s="136">
        <f>_xlfn.XLOOKUP($D211,'Maximum Demand Forecast'!$T$68:$T$494,'Maximum Demand Forecast'!AC$68:AC$494,"NA")</f>
        <v>104.46397832474396</v>
      </c>
      <c r="AA211" s="136">
        <f>_xlfn.XLOOKUP($D211,'Maximum Demand Forecast'!$T$68:$T$494,'Maximum Demand Forecast'!AD$68:AD$494,"NA")</f>
        <v>108.7771870883811</v>
      </c>
      <c r="AB211" s="136">
        <f>_xlfn.XLOOKUP($D211,'Maximum Demand Forecast'!$T$68:$T$494,'Maximum Demand Forecast'!AE$68:AE$494,"NA")</f>
        <v>112.29941204457946</v>
      </c>
      <c r="AC211" s="136">
        <f>_xlfn.XLOOKUP($D211,'Maximum Demand Forecast'!$T$68:$T$494,'Maximum Demand Forecast'!AF$68:AF$494,"NA")</f>
        <v>114.64193343638672</v>
      </c>
      <c r="AD211" s="137"/>
      <c r="AE211" s="138">
        <v>119.79020199999999</v>
      </c>
      <c r="AF211" s="138">
        <v>128.60509743999901</v>
      </c>
      <c r="AG211" s="138">
        <v>151.0978835608</v>
      </c>
      <c r="AH211" s="138">
        <v>186.40827519842901</v>
      </c>
      <c r="AI211" s="138">
        <v>225.45773120636801</v>
      </c>
      <c r="AJ211" s="138">
        <v>318.93281082483497</v>
      </c>
      <c r="AK211" s="138">
        <v>412.85869130241201</v>
      </c>
      <c r="AL211" s="138">
        <v>497.78420468270298</v>
      </c>
      <c r="AM211" s="138">
        <v>571.67525739132998</v>
      </c>
      <c r="AN211" s="138">
        <v>634.914926409646</v>
      </c>
      <c r="AO211" s="138">
        <v>694.29181927934997</v>
      </c>
      <c r="AP211" s="138">
        <v>749.91935139250995</v>
      </c>
      <c r="AQ211" s="137"/>
      <c r="AR211" s="137"/>
      <c r="AS211" s="137"/>
      <c r="AT211" s="137"/>
      <c r="AU211" s="3"/>
      <c r="AV211" s="3"/>
      <c r="AW211" s="3"/>
      <c r="AX211" s="3"/>
    </row>
    <row r="212" spans="2:50" x14ac:dyDescent="0.25">
      <c r="B212" s="7" t="s">
        <v>52</v>
      </c>
      <c r="C212" s="7"/>
      <c r="D212" s="48">
        <v>51004</v>
      </c>
      <c r="E212" s="136">
        <f>_xlfn.XLOOKUP($D212,'Maximum Demand Forecast'!$D$68:$D$494,'Maximum Demand Forecast'!E$68:E$494,"NA")</f>
        <v>96.600234990000004</v>
      </c>
      <c r="F212" s="136">
        <f>_xlfn.XLOOKUP($D212,'Maximum Demand Forecast'!$D$68:$D$494,'Maximum Demand Forecast'!F$68:F$494,"NA")</f>
        <v>198.55803119999999</v>
      </c>
      <c r="G212" s="136">
        <f>_xlfn.XLOOKUP($D212,'Maximum Demand Forecast'!$D$68:$D$494,'Maximum Demand Forecast'!G$68:G$494,"NA")</f>
        <v>204.17886317118808</v>
      </c>
      <c r="H212" s="136">
        <f>_xlfn.XLOOKUP($D212,'Maximum Demand Forecast'!$D$68:$D$494,'Maximum Demand Forecast'!H$68:H$494,"NA")</f>
        <v>203.5512976290922</v>
      </c>
      <c r="I212" s="136">
        <f>_xlfn.XLOOKUP($D212,'Maximum Demand Forecast'!$D$68:$D$494,'Maximum Demand Forecast'!I$68:I$494,"NA")</f>
        <v>200.12268801492098</v>
      </c>
      <c r="J212" s="136">
        <f>_xlfn.XLOOKUP($D212,'Maximum Demand Forecast'!$D$68:$D$494,'Maximum Demand Forecast'!J$68:J$494,"NA")</f>
        <v>197.69015063776277</v>
      </c>
      <c r="K212" s="136">
        <f>_xlfn.XLOOKUP($D212,'Maximum Demand Forecast'!$D$68:$D$494,'Maximum Demand Forecast'!K$68:K$494,"NA")</f>
        <v>197.82230105674262</v>
      </c>
      <c r="L212" s="136">
        <f>_xlfn.XLOOKUP($D212,'Maximum Demand Forecast'!$D$68:$D$494,'Maximum Demand Forecast'!L$68:L$494,"NA")</f>
        <v>197.43959046961515</v>
      </c>
      <c r="M212" s="136">
        <f>_xlfn.XLOOKUP($D212,'Maximum Demand Forecast'!$D$68:$D$494,'Maximum Demand Forecast'!M$68:M$494,"NA")</f>
        <v>201.93610478816811</v>
      </c>
      <c r="N212" s="136">
        <f>_xlfn.XLOOKUP($D212,'Maximum Demand Forecast'!$D$68:$D$494,'Maximum Demand Forecast'!N$68:N$494,"NA")</f>
        <v>214.10276178738744</v>
      </c>
      <c r="O212" s="136">
        <f>_xlfn.XLOOKUP($D212,'Maximum Demand Forecast'!$D$68:$D$494,'Maximum Demand Forecast'!O$68:O$494,"NA")</f>
        <v>224.89117981309104</v>
      </c>
      <c r="P212" s="136">
        <f>_xlfn.XLOOKUP($D212,'Maximum Demand Forecast'!$D$68:$D$494,'Maximum Demand Forecast'!P$68:P$494,"NA")</f>
        <v>230.70537648658359</v>
      </c>
      <c r="Q212" s="137"/>
      <c r="R212" s="136">
        <f>_xlfn.XLOOKUP($D212,'Maximum Demand Forecast'!$T$68:$T$494,'Maximum Demand Forecast'!U$68:U$494,"NA")</f>
        <v>38.397392799646298</v>
      </c>
      <c r="S212" s="136">
        <f>_xlfn.XLOOKUP($D212,'Maximum Demand Forecast'!$T$68:$T$494,'Maximum Demand Forecast'!V$68:V$494,"NA")</f>
        <v>83.962487789999997</v>
      </c>
      <c r="T212" s="136">
        <f>_xlfn.XLOOKUP($D212,'Maximum Demand Forecast'!$T$68:$T$494,'Maximum Demand Forecast'!W$68:W$494,"NA")</f>
        <v>81.066216233312545</v>
      </c>
      <c r="U212" s="136">
        <f>_xlfn.XLOOKUP($D212,'Maximum Demand Forecast'!$T$68:$T$494,'Maximum Demand Forecast'!X$68:X$494,"NA")</f>
        <v>81.716108320597939</v>
      </c>
      <c r="V212" s="136">
        <f>_xlfn.XLOOKUP($D212,'Maximum Demand Forecast'!$T$68:$T$494,'Maximum Demand Forecast'!Y$68:Y$494,"NA")</f>
        <v>80.384251378909681</v>
      </c>
      <c r="W212" s="136">
        <f>_xlfn.XLOOKUP($D212,'Maximum Demand Forecast'!$T$68:$T$494,'Maximum Demand Forecast'!Z$68:Z$494,"NA")</f>
        <v>80.333216205636091</v>
      </c>
      <c r="X212" s="136">
        <f>_xlfn.XLOOKUP($D212,'Maximum Demand Forecast'!$T$68:$T$494,'Maximum Demand Forecast'!AA$68:AA$494,"NA")</f>
        <v>80.451703923982606</v>
      </c>
      <c r="Y212" s="136">
        <f>_xlfn.XLOOKUP($D212,'Maximum Demand Forecast'!$T$68:$T$494,'Maximum Demand Forecast'!AB$68:AB$494,"NA")</f>
        <v>80.811287037529866</v>
      </c>
      <c r="Z212" s="136">
        <f>_xlfn.XLOOKUP($D212,'Maximum Demand Forecast'!$T$68:$T$494,'Maximum Demand Forecast'!AC$68:AC$494,"NA")</f>
        <v>81.881667465235566</v>
      </c>
      <c r="AA212" s="136">
        <f>_xlfn.XLOOKUP($D212,'Maximum Demand Forecast'!$T$68:$T$494,'Maximum Demand Forecast'!AD$68:AD$494,"NA")</f>
        <v>85.262476155044197</v>
      </c>
      <c r="AB212" s="136">
        <f>_xlfn.XLOOKUP($D212,'Maximum Demand Forecast'!$T$68:$T$494,'Maximum Demand Forecast'!AE$68:AE$494,"NA")</f>
        <v>88.023290525952319</v>
      </c>
      <c r="AC212" s="136">
        <f>_xlfn.XLOOKUP($D212,'Maximum Demand Forecast'!$T$68:$T$494,'Maximum Demand Forecast'!AF$68:AF$494,"NA")</f>
        <v>89.859421608744242</v>
      </c>
      <c r="AD212" s="137"/>
      <c r="AE212" s="138">
        <v>127.22264</v>
      </c>
      <c r="AF212" s="138">
        <v>150.6877968</v>
      </c>
      <c r="AG212" s="138">
        <v>158.55263972</v>
      </c>
      <c r="AH212" s="138">
        <v>201.95110690302599</v>
      </c>
      <c r="AI212" s="138">
        <v>255.32752847489601</v>
      </c>
      <c r="AJ212" s="138">
        <v>387.47645957579999</v>
      </c>
      <c r="AK212" s="138">
        <v>525.52052995991801</v>
      </c>
      <c r="AL212" s="138">
        <v>655.78294821530994</v>
      </c>
      <c r="AM212" s="138">
        <v>774.25637521849399</v>
      </c>
      <c r="AN212" s="138">
        <v>880.06793598341301</v>
      </c>
      <c r="AO212" s="138">
        <v>983.17027694264505</v>
      </c>
      <c r="AP212" s="138">
        <v>1078.8317313964601</v>
      </c>
      <c r="AQ212" s="137"/>
      <c r="AR212" s="137"/>
      <c r="AS212" s="137"/>
      <c r="AT212" s="137"/>
      <c r="AU212" s="3"/>
      <c r="AV212" s="3"/>
      <c r="AW212" s="3"/>
      <c r="AX212" s="3"/>
    </row>
    <row r="213" spans="2:50" x14ac:dyDescent="0.25">
      <c r="B213" s="7" t="s">
        <v>113</v>
      </c>
      <c r="C213" s="7"/>
      <c r="D213" s="48">
        <v>94001</v>
      </c>
      <c r="E213" s="136">
        <f>_xlfn.XLOOKUP($D213,'Maximum Demand Forecast'!$D$68:$D$494,'Maximum Demand Forecast'!E$68:E$494,"NA")</f>
        <v>114.8000031</v>
      </c>
      <c r="F213" s="136">
        <f>_xlfn.XLOOKUP($D213,'Maximum Demand Forecast'!$D$68:$D$494,'Maximum Demand Forecast'!F$68:F$494,"NA")</f>
        <v>108.5933362</v>
      </c>
      <c r="G213" s="136">
        <f>_xlfn.XLOOKUP($D213,'Maximum Demand Forecast'!$D$68:$D$494,'Maximum Demand Forecast'!G$68:G$494,"NA")</f>
        <v>111.66742437604623</v>
      </c>
      <c r="H213" s="136">
        <f>_xlfn.XLOOKUP($D213,'Maximum Demand Forecast'!$D$68:$D$494,'Maximum Demand Forecast'!H$68:H$494,"NA")</f>
        <v>111.32420262123486</v>
      </c>
      <c r="I213" s="136">
        <f>_xlfn.XLOOKUP($D213,'Maximum Demand Forecast'!$D$68:$D$494,'Maximum Demand Forecast'!I$68:I$494,"NA")</f>
        <v>109.44906236989333</v>
      </c>
      <c r="J213" s="136">
        <f>_xlfn.XLOOKUP($D213,'Maximum Demand Forecast'!$D$68:$D$494,'Maximum Demand Forecast'!J$68:J$494,"NA")</f>
        <v>108.11868380187292</v>
      </c>
      <c r="K213" s="136">
        <f>_xlfn.XLOOKUP($D213,'Maximum Demand Forecast'!$D$68:$D$494,'Maximum Demand Forecast'!K$68:K$494,"NA")</f>
        <v>108.19095816312901</v>
      </c>
      <c r="L213" s="136">
        <f>_xlfn.XLOOKUP($D213,'Maximum Demand Forecast'!$D$68:$D$494,'Maximum Demand Forecast'!L$68:L$494,"NA")</f>
        <v>107.98164998655182</v>
      </c>
      <c r="M213" s="136">
        <f>_xlfn.XLOOKUP($D213,'Maximum Demand Forecast'!$D$68:$D$494,'Maximum Demand Forecast'!M$68:M$494,"NA")</f>
        <v>110.44083780268652</v>
      </c>
      <c r="N213" s="136">
        <f>_xlfn.XLOOKUP($D213,'Maximum Demand Forecast'!$D$68:$D$494,'Maximum Demand Forecast'!N$68:N$494,"NA")</f>
        <v>117.09490193679095</v>
      </c>
      <c r="O213" s="136">
        <f>_xlfn.XLOOKUP($D213,'Maximum Demand Forecast'!$D$68:$D$494,'Maximum Demand Forecast'!O$68:O$494,"NA")</f>
        <v>122.99519364824187</v>
      </c>
      <c r="P213" s="136">
        <f>_xlfn.XLOOKUP($D213,'Maximum Demand Forecast'!$D$68:$D$494,'Maximum Demand Forecast'!P$68:P$494,"NA")</f>
        <v>126.17503487794025</v>
      </c>
      <c r="Q213" s="137"/>
      <c r="R213" s="136">
        <f>_xlfn.XLOOKUP($D213,'Maximum Demand Forecast'!$T$68:$T$494,'Maximum Demand Forecast'!U$68:U$494,"NA")</f>
        <v>66.970921712355903</v>
      </c>
      <c r="S213" s="136">
        <f>_xlfn.XLOOKUP($D213,'Maximum Demand Forecast'!$T$68:$T$494,'Maximum Demand Forecast'!V$68:V$494,"NA")</f>
        <v>59.838607745956601</v>
      </c>
      <c r="T213" s="136">
        <f>_xlfn.XLOOKUP($D213,'Maximum Demand Forecast'!$T$68:$T$494,'Maximum Demand Forecast'!W$68:W$494,"NA")</f>
        <v>57.774485276886153</v>
      </c>
      <c r="U213" s="136">
        <f>_xlfn.XLOOKUP($D213,'Maximum Demand Forecast'!$T$68:$T$494,'Maximum Demand Forecast'!X$68:X$494,"NA")</f>
        <v>58.237652087587826</v>
      </c>
      <c r="V213" s="136">
        <f>_xlfn.XLOOKUP($D213,'Maximum Demand Forecast'!$T$68:$T$494,'Maximum Demand Forecast'!Y$68:Y$494,"NA")</f>
        <v>57.28846076173356</v>
      </c>
      <c r="W213" s="136">
        <f>_xlfn.XLOOKUP($D213,'Maximum Demand Forecast'!$T$68:$T$494,'Maximum Demand Forecast'!Z$68:Z$494,"NA")</f>
        <v>57.252088879537737</v>
      </c>
      <c r="X213" s="136">
        <f>_xlfn.XLOOKUP($D213,'Maximum Demand Forecast'!$T$68:$T$494,'Maximum Demand Forecast'!AA$68:AA$494,"NA")</f>
        <v>57.336533019861257</v>
      </c>
      <c r="Y213" s="136">
        <f>_xlfn.XLOOKUP($D213,'Maximum Demand Forecast'!$T$68:$T$494,'Maximum Demand Forecast'!AB$68:AB$494,"NA")</f>
        <v>57.592801663751857</v>
      </c>
      <c r="Z213" s="136">
        <f>_xlfn.XLOOKUP($D213,'Maximum Demand Forecast'!$T$68:$T$494,'Maximum Demand Forecast'!AC$68:AC$494,"NA")</f>
        <v>58.355643216429847</v>
      </c>
      <c r="AA213" s="136">
        <f>_xlfn.XLOOKUP($D213,'Maximum Demand Forecast'!$T$68:$T$494,'Maximum Demand Forecast'!AD$68:AD$494,"NA")</f>
        <v>60.765086890366277</v>
      </c>
      <c r="AB213" s="136">
        <f>_xlfn.XLOOKUP($D213,'Maximum Demand Forecast'!$T$68:$T$494,'Maximum Demand Forecast'!AE$68:AE$494,"NA")</f>
        <v>62.732671374205822</v>
      </c>
      <c r="AC213" s="136">
        <f>_xlfn.XLOOKUP($D213,'Maximum Demand Forecast'!$T$68:$T$494,'Maximum Demand Forecast'!AF$68:AF$494,"NA")</f>
        <v>64.04125012794816</v>
      </c>
      <c r="AD213" s="137"/>
      <c r="AE213" s="138">
        <v>522.53155670000001</v>
      </c>
      <c r="AF213" s="138">
        <v>600.36082481699998</v>
      </c>
      <c r="AG213" s="138">
        <v>669.28580105267997</v>
      </c>
      <c r="AH213" s="138">
        <v>774.65104960188398</v>
      </c>
      <c r="AI213" s="138">
        <v>889.16226816075698</v>
      </c>
      <c r="AJ213" s="138">
        <v>1173.5868580799599</v>
      </c>
      <c r="AK213" s="138">
        <v>1472.62353428916</v>
      </c>
      <c r="AL213" s="138">
        <v>1757.9277331215001</v>
      </c>
      <c r="AM213" s="138">
        <v>2021.90215996441</v>
      </c>
      <c r="AN213" s="138">
        <v>2263.5658189158498</v>
      </c>
      <c r="AO213" s="138">
        <v>2506.8970580842702</v>
      </c>
      <c r="AP213" s="138">
        <v>2745.6119236012901</v>
      </c>
      <c r="AQ213" s="137"/>
      <c r="AR213" s="137"/>
      <c r="AS213" s="137"/>
      <c r="AT213" s="137"/>
      <c r="AU213" s="3"/>
      <c r="AV213" s="3"/>
      <c r="AW213" s="3"/>
      <c r="AX213" s="3"/>
    </row>
    <row r="214" spans="2:50" x14ac:dyDescent="0.25">
      <c r="B214" s="7" t="s">
        <v>113</v>
      </c>
      <c r="C214" s="7"/>
      <c r="D214" s="48">
        <v>94002</v>
      </c>
      <c r="E214" s="136">
        <f>_xlfn.XLOOKUP($D214,'Maximum Demand Forecast'!$D$68:$D$494,'Maximum Demand Forecast'!E$68:E$494,"NA")</f>
        <v>190</v>
      </c>
      <c r="F214" s="136">
        <f>_xlfn.XLOOKUP($D214,'Maximum Demand Forecast'!$D$68:$D$494,'Maximum Demand Forecast'!F$68:F$494,"NA")</f>
        <v>197.29655698690999</v>
      </c>
      <c r="G214" s="136">
        <f>_xlfn.XLOOKUP($D214,'Maximum Demand Forecast'!$D$68:$D$494,'Maximum Demand Forecast'!G$68:G$494,"NA")</f>
        <v>202.88167882063897</v>
      </c>
      <c r="H214" s="136">
        <f>_xlfn.XLOOKUP($D214,'Maximum Demand Forecast'!$D$68:$D$494,'Maximum Demand Forecast'!H$68:H$494,"NA")</f>
        <v>202.25810031318272</v>
      </c>
      <c r="I214" s="136">
        <f>_xlfn.XLOOKUP($D214,'Maximum Demand Forecast'!$D$68:$D$494,'Maximum Demand Forecast'!I$68:I$494,"NA")</f>
        <v>198.85127326096023</v>
      </c>
      <c r="J214" s="136">
        <f>_xlfn.XLOOKUP($D214,'Maximum Demand Forecast'!$D$68:$D$494,'Maximum Demand Forecast'!J$68:J$494,"NA")</f>
        <v>196.43419022304542</v>
      </c>
      <c r="K214" s="136">
        <f>_xlfn.XLOOKUP($D214,'Maximum Demand Forecast'!$D$68:$D$494,'Maximum Demand Forecast'!K$68:K$494,"NA")</f>
        <v>196.56550106709199</v>
      </c>
      <c r="L214" s="136">
        <f>_xlfn.XLOOKUP($D214,'Maximum Demand Forecast'!$D$68:$D$494,'Maximum Demand Forecast'!L$68:L$494,"NA")</f>
        <v>196.18522190786408</v>
      </c>
      <c r="M214" s="136">
        <f>_xlfn.XLOOKUP($D214,'Maximum Demand Forecast'!$D$68:$D$494,'Maximum Demand Forecast'!M$68:M$494,"NA")</f>
        <v>200.65316907742101</v>
      </c>
      <c r="N214" s="136">
        <f>_xlfn.XLOOKUP($D214,'Maximum Demand Forecast'!$D$68:$D$494,'Maximum Demand Forecast'!N$68:N$494,"NA")</f>
        <v>212.7425291575922</v>
      </c>
      <c r="O214" s="136">
        <f>_xlfn.XLOOKUP($D214,'Maximum Demand Forecast'!$D$68:$D$494,'Maximum Demand Forecast'!O$68:O$494,"NA")</f>
        <v>223.46240645967356</v>
      </c>
      <c r="P214" s="136">
        <f>_xlfn.XLOOKUP($D214,'Maximum Demand Forecast'!$D$68:$D$494,'Maximum Demand Forecast'!P$68:P$494,"NA")</f>
        <v>229.23966451562887</v>
      </c>
      <c r="Q214" s="137"/>
      <c r="R214" s="136">
        <f>_xlfn.XLOOKUP($D214,'Maximum Demand Forecast'!$T$68:$T$494,'Maximum Demand Forecast'!U$68:U$494,"NA")</f>
        <v>130.81716787263301</v>
      </c>
      <c r="S214" s="136">
        <f>_xlfn.XLOOKUP($D214,'Maximum Demand Forecast'!$T$68:$T$494,'Maximum Demand Forecast'!V$68:V$494,"NA")</f>
        <v>176.61740293938701</v>
      </c>
      <c r="T214" s="136">
        <f>_xlfn.XLOOKUP($D214,'Maximum Demand Forecast'!$T$68:$T$494,'Maximum Demand Forecast'!W$68:W$494,"NA")</f>
        <v>170.52501604121937</v>
      </c>
      <c r="U214" s="136">
        <f>_xlfn.XLOOKUP($D214,'Maximum Demand Forecast'!$T$68:$T$494,'Maximum Demand Forecast'!X$68:X$494,"NA")</f>
        <v>171.89208192585932</v>
      </c>
      <c r="V214" s="136">
        <f>_xlfn.XLOOKUP($D214,'Maximum Demand Forecast'!$T$68:$T$494,'Maximum Demand Forecast'!Y$68:Y$494,"NA")</f>
        <v>169.09048420860123</v>
      </c>
      <c r="W214" s="136">
        <f>_xlfn.XLOOKUP($D214,'Maximum Demand Forecast'!$T$68:$T$494,'Maximum Demand Forecast'!Z$68:Z$494,"NA")</f>
        <v>168.98313031760301</v>
      </c>
      <c r="X214" s="136">
        <f>_xlfn.XLOOKUP($D214,'Maximum Demand Forecast'!$T$68:$T$494,'Maximum Demand Forecast'!AA$68:AA$494,"NA")</f>
        <v>169.23237249283392</v>
      </c>
      <c r="Y214" s="136">
        <f>_xlfn.XLOOKUP($D214,'Maximum Demand Forecast'!$T$68:$T$494,'Maximum Demand Forecast'!AB$68:AB$494,"NA")</f>
        <v>169.98876546459076</v>
      </c>
      <c r="Z214" s="136">
        <f>_xlfn.XLOOKUP($D214,'Maximum Demand Forecast'!$T$68:$T$494,'Maximum Demand Forecast'!AC$68:AC$494,"NA")</f>
        <v>172.24034014126494</v>
      </c>
      <c r="AA214" s="136">
        <f>_xlfn.XLOOKUP($D214,'Maximum Demand Forecast'!$T$68:$T$494,'Maximum Demand Forecast'!AD$68:AD$494,"NA")</f>
        <v>179.35196422894506</v>
      </c>
      <c r="AB214" s="136">
        <f>_xlfn.XLOOKUP($D214,'Maximum Demand Forecast'!$T$68:$T$494,'Maximum Demand Forecast'!AE$68:AE$494,"NA")</f>
        <v>185.15941321029368</v>
      </c>
      <c r="AC214" s="136">
        <f>_xlfn.XLOOKUP($D214,'Maximum Demand Forecast'!$T$68:$T$494,'Maximum Demand Forecast'!AF$68:AF$494,"NA")</f>
        <v>189.02176545633583</v>
      </c>
      <c r="AD214" s="137"/>
      <c r="AE214" s="138">
        <v>55.435000000000002</v>
      </c>
      <c r="AF214" s="138">
        <v>58.875250000000001</v>
      </c>
      <c r="AG214" s="138">
        <v>64.036450000000002</v>
      </c>
      <c r="AH214" s="138">
        <v>84.863872035061604</v>
      </c>
      <c r="AI214" s="138">
        <v>120.20273199487001</v>
      </c>
      <c r="AJ214" s="138">
        <v>212.17377157067699</v>
      </c>
      <c r="AK214" s="138">
        <v>313.49613218532602</v>
      </c>
      <c r="AL214" s="138">
        <v>414.71400147243799</v>
      </c>
      <c r="AM214" s="138">
        <v>512.69356213572303</v>
      </c>
      <c r="AN214" s="138">
        <v>606.52394475726805</v>
      </c>
      <c r="AO214" s="138">
        <v>705.43078090003598</v>
      </c>
      <c r="AP214" s="138">
        <v>809.47953694541798</v>
      </c>
      <c r="AQ214" s="137"/>
      <c r="AR214" s="137"/>
      <c r="AS214" s="137"/>
      <c r="AT214" s="137"/>
      <c r="AU214" s="3"/>
      <c r="AV214" s="3"/>
      <c r="AW214" s="3"/>
      <c r="AX214" s="3"/>
    </row>
    <row r="215" spans="2:50" x14ac:dyDescent="0.25">
      <c r="B215" s="7" t="s">
        <v>73</v>
      </c>
      <c r="C215" s="7"/>
      <c r="D215" s="48">
        <v>98001</v>
      </c>
      <c r="E215" s="136">
        <f>_xlfn.XLOOKUP($D215,'Maximum Demand Forecast'!$D$68:$D$494,'Maximum Demand Forecast'!E$68:E$494,"NA")</f>
        <v>52.264400033474601</v>
      </c>
      <c r="F215" s="136">
        <f>_xlfn.XLOOKUP($D215,'Maximum Demand Forecast'!$D$68:$D$494,'Maximum Demand Forecast'!F$68:F$494,"NA")</f>
        <v>41.585595054702601</v>
      </c>
      <c r="G215" s="136">
        <f>_xlfn.XLOOKUP($D215,'Maximum Demand Forecast'!$D$68:$D$494,'Maximum Demand Forecast'!G$68:G$494,"NA")</f>
        <v>42.762810807758243</v>
      </c>
      <c r="H215" s="136">
        <f>_xlfn.XLOOKUP($D215,'Maximum Demand Forecast'!$D$68:$D$494,'Maximum Demand Forecast'!H$68:H$494,"NA")</f>
        <v>42.631374741706615</v>
      </c>
      <c r="I215" s="136">
        <f>_xlfn.XLOOKUP($D215,'Maximum Demand Forecast'!$D$68:$D$494,'Maximum Demand Forecast'!I$68:I$494,"NA")</f>
        <v>41.913293633861784</v>
      </c>
      <c r="J215" s="136">
        <f>_xlfn.XLOOKUP($D215,'Maximum Demand Forecast'!$D$68:$D$494,'Maximum Demand Forecast'!J$68:J$494,"NA")</f>
        <v>41.403827893742537</v>
      </c>
      <c r="K215" s="136">
        <f>_xlfn.XLOOKUP($D215,'Maximum Demand Forecast'!$D$68:$D$494,'Maximum Demand Forecast'!K$68:K$494,"NA")</f>
        <v>41.43150521193909</v>
      </c>
      <c r="L215" s="136">
        <f>_xlfn.XLOOKUP($D215,'Maximum Demand Forecast'!$D$68:$D$494,'Maximum Demand Forecast'!L$68:L$494,"NA")</f>
        <v>41.35135107562315</v>
      </c>
      <c r="M215" s="136">
        <f>_xlfn.XLOOKUP($D215,'Maximum Demand Forecast'!$D$68:$D$494,'Maximum Demand Forecast'!M$68:M$494,"NA")</f>
        <v>42.293091998812841</v>
      </c>
      <c r="N215" s="136">
        <f>_xlfn.XLOOKUP($D215,'Maximum Demand Forecast'!$D$68:$D$494,'Maximum Demand Forecast'!N$68:N$494,"NA")</f>
        <v>44.841252191987628</v>
      </c>
      <c r="O215" s="136">
        <f>_xlfn.XLOOKUP($D215,'Maximum Demand Forecast'!$D$68:$D$494,'Maximum Demand Forecast'!O$68:O$494,"NA")</f>
        <v>47.100756784102892</v>
      </c>
      <c r="P215" s="136">
        <f>_xlfn.XLOOKUP($D215,'Maximum Demand Forecast'!$D$68:$D$494,'Maximum Demand Forecast'!P$68:P$494,"NA")</f>
        <v>48.318470451845279</v>
      </c>
      <c r="Q215" s="139"/>
      <c r="R215" s="136">
        <f>_xlfn.XLOOKUP($D215,'Maximum Demand Forecast'!$T$68:$T$494,'Maximum Demand Forecast'!U$68:U$494,"NA")</f>
        <v>59.129157308088999</v>
      </c>
      <c r="S215" s="136">
        <f>_xlfn.XLOOKUP($D215,'Maximum Demand Forecast'!$T$68:$T$494,'Maximum Demand Forecast'!V$68:V$494,"NA")</f>
        <v>58.8447523893485</v>
      </c>
      <c r="T215" s="136">
        <f>_xlfn.XLOOKUP($D215,'Maximum Demand Forecast'!$T$68:$T$494,'Maximum Demand Forecast'!W$68:W$494,"NA")</f>
        <v>56.81491278964711</v>
      </c>
      <c r="U215" s="136">
        <f>_xlfn.XLOOKUP($D215,'Maximum Demand Forecast'!$T$68:$T$494,'Maximum Demand Forecast'!X$68:X$494,"NA")</f>
        <v>57.270386894365828</v>
      </c>
      <c r="V215" s="136">
        <f>_xlfn.XLOOKUP($D215,'Maximum Demand Forecast'!$T$68:$T$494,'Maximum Demand Forecast'!Y$68:Y$494,"NA")</f>
        <v>56.336960622532388</v>
      </c>
      <c r="W215" s="136">
        <f>_xlfn.XLOOKUP($D215,'Maximum Demand Forecast'!$T$68:$T$494,'Maximum Demand Forecast'!Z$68:Z$494,"NA")</f>
        <v>56.301192838448337</v>
      </c>
      <c r="X215" s="136">
        <f>_xlfn.XLOOKUP($D215,'Maximum Demand Forecast'!$T$68:$T$494,'Maximum Demand Forecast'!AA$68:AA$494,"NA")</f>
        <v>56.384234451802129</v>
      </c>
      <c r="Y215" s="136">
        <f>_xlfn.XLOOKUP($D215,'Maximum Demand Forecast'!$T$68:$T$494,'Maximum Demand Forecast'!AB$68:AB$494,"NA")</f>
        <v>56.636246747257239</v>
      </c>
      <c r="Z215" s="136">
        <f>_xlfn.XLOOKUP($D215,'Maximum Demand Forecast'!$T$68:$T$494,'Maximum Demand Forecast'!AC$68:AC$494,"NA")</f>
        <v>57.386418316592852</v>
      </c>
      <c r="AA215" s="136">
        <f>_xlfn.XLOOKUP($D215,'Maximum Demand Forecast'!$T$68:$T$494,'Maximum Demand Forecast'!AD$68:AD$494,"NA")</f>
        <v>59.75584370481058</v>
      </c>
      <c r="AB215" s="136">
        <f>_xlfn.XLOOKUP($D215,'Maximum Demand Forecast'!$T$68:$T$494,'Maximum Demand Forecast'!AE$68:AE$494,"NA")</f>
        <v>61.690748712096372</v>
      </c>
      <c r="AC215" s="136">
        <f>_xlfn.XLOOKUP($D215,'Maximum Demand Forecast'!$T$68:$T$494,'Maximum Demand Forecast'!AF$68:AF$494,"NA")</f>
        <v>62.977593370529014</v>
      </c>
      <c r="AD215" s="137"/>
      <c r="AE215" s="138">
        <v>142.3231342</v>
      </c>
      <c r="AF215" s="138">
        <v>188.0935518</v>
      </c>
      <c r="AG215" s="138">
        <v>194.66688917600001</v>
      </c>
      <c r="AH215" s="138">
        <v>230.988886259037</v>
      </c>
      <c r="AI215" s="138">
        <v>270.18195053391099</v>
      </c>
      <c r="AJ215" s="138">
        <v>368.31996204521602</v>
      </c>
      <c r="AK215" s="138">
        <v>472.83971180301597</v>
      </c>
      <c r="AL215" s="138">
        <v>574.44182449143102</v>
      </c>
      <c r="AM215" s="138">
        <v>670.765011178588</v>
      </c>
      <c r="AN215" s="138">
        <v>761.49047793111401</v>
      </c>
      <c r="AO215" s="138">
        <v>855.61913623917906</v>
      </c>
      <c r="AP215" s="138">
        <v>952.84258211330598</v>
      </c>
      <c r="AQ215" s="137"/>
      <c r="AR215" s="137"/>
      <c r="AS215" s="137"/>
      <c r="AT215" s="137"/>
      <c r="AU215" s="3"/>
      <c r="AV215" s="3"/>
      <c r="AW215" s="3"/>
      <c r="AX215" s="3"/>
    </row>
    <row r="216" spans="2:50" x14ac:dyDescent="0.25">
      <c r="B216" s="7" t="s">
        <v>73</v>
      </c>
      <c r="C216" s="7"/>
      <c r="D216" s="48">
        <v>98002</v>
      </c>
      <c r="E216" s="136">
        <f>_xlfn.XLOOKUP($D216,'Maximum Demand Forecast'!$D$68:$D$494,'Maximum Demand Forecast'!E$68:E$494,"NA")</f>
        <v>49.1612544332189</v>
      </c>
      <c r="F216" s="136">
        <f>_xlfn.XLOOKUP($D216,'Maximum Demand Forecast'!$D$68:$D$494,'Maximum Demand Forecast'!F$68:F$494,"NA")</f>
        <v>39.103156993738402</v>
      </c>
      <c r="G216" s="136">
        <f>_xlfn.XLOOKUP($D216,'Maximum Demand Forecast'!$D$68:$D$494,'Maximum Demand Forecast'!G$68:G$494,"NA")</f>
        <v>40.210099249745177</v>
      </c>
      <c r="H216" s="136">
        <f>_xlfn.XLOOKUP($D216,'Maximum Demand Forecast'!$D$68:$D$494,'Maximum Demand Forecast'!H$68:H$494,"NA")</f>
        <v>40.086509215294654</v>
      </c>
      <c r="I216" s="136">
        <f>_xlfn.XLOOKUP($D216,'Maximum Demand Forecast'!$D$68:$D$494,'Maximum Demand Forecast'!I$68:I$494,"NA")</f>
        <v>39.411293716818371</v>
      </c>
      <c r="J216" s="136">
        <f>_xlfn.XLOOKUP($D216,'Maximum Demand Forecast'!$D$68:$D$494,'Maximum Demand Forecast'!J$68:J$494,"NA")</f>
        <v>38.932240362102426</v>
      </c>
      <c r="K216" s="136">
        <f>_xlfn.XLOOKUP($D216,'Maximum Demand Forecast'!$D$68:$D$494,'Maximum Demand Forecast'!K$68:K$494,"NA")</f>
        <v>38.958265492130792</v>
      </c>
      <c r="L216" s="136">
        <f>_xlfn.XLOOKUP($D216,'Maximum Demand Forecast'!$D$68:$D$494,'Maximum Demand Forecast'!L$68:L$494,"NA")</f>
        <v>38.882896129928881</v>
      </c>
      <c r="M216" s="136">
        <f>_xlfn.XLOOKUP($D216,'Maximum Demand Forecast'!$D$68:$D$494,'Maximum Demand Forecast'!M$68:M$494,"NA")</f>
        <v>39.768420146561901</v>
      </c>
      <c r="N216" s="136">
        <f>_xlfn.XLOOKUP($D216,'Maximum Demand Forecast'!$D$68:$D$494,'Maximum Demand Forecast'!N$68:N$494,"NA")</f>
        <v>42.164468777051347</v>
      </c>
      <c r="O216" s="136">
        <f>_xlfn.XLOOKUP($D216,'Maximum Demand Forecast'!$D$68:$D$494,'Maximum Demand Forecast'!O$68:O$494,"NA")</f>
        <v>44.28909300516046</v>
      </c>
      <c r="P216" s="136">
        <f>_xlfn.XLOOKUP($D216,'Maximum Demand Forecast'!$D$68:$D$494,'Maximum Demand Forecast'!P$68:P$494,"NA")</f>
        <v>45.434115666505477</v>
      </c>
      <c r="Q216" s="139"/>
      <c r="R216" s="136">
        <f>_xlfn.XLOOKUP($D216,'Maximum Demand Forecast'!$T$68:$T$494,'Maximum Demand Forecast'!U$68:U$494,"NA")</f>
        <v>67.571667588683795</v>
      </c>
      <c r="S216" s="136">
        <f>_xlfn.XLOOKUP($D216,'Maximum Demand Forecast'!$T$68:$T$494,'Maximum Demand Forecast'!V$68:V$494,"NA")</f>
        <v>65.136845864014802</v>
      </c>
      <c r="T216" s="136">
        <f>_xlfn.XLOOKUP($D216,'Maximum Demand Forecast'!$T$68:$T$494,'Maximum Demand Forecast'!W$68:W$494,"NA")</f>
        <v>62.889961583499833</v>
      </c>
      <c r="U216" s="136">
        <f>_xlfn.XLOOKUP($D216,'Maximum Demand Forecast'!$T$68:$T$494,'Maximum Demand Forecast'!X$68:X$494,"NA")</f>
        <v>63.394138172736078</v>
      </c>
      <c r="V216" s="136">
        <f>_xlfn.XLOOKUP($D216,'Maximum Demand Forecast'!$T$68:$T$494,'Maximum Demand Forecast'!Y$68:Y$494,"NA")</f>
        <v>62.360903419846842</v>
      </c>
      <c r="W216" s="136">
        <f>_xlfn.XLOOKUP($D216,'Maximum Demand Forecast'!$T$68:$T$494,'Maximum Demand Forecast'!Z$68:Z$494,"NA")</f>
        <v>62.321311093527498</v>
      </c>
      <c r="X216" s="136">
        <f>_xlfn.XLOOKUP($D216,'Maximum Demand Forecast'!$T$68:$T$494,'Maximum Demand Forecast'!AA$68:AA$494,"NA")</f>
        <v>62.413232098369797</v>
      </c>
      <c r="Y216" s="136">
        <f>_xlfn.XLOOKUP($D216,'Maximum Demand Forecast'!$T$68:$T$494,'Maximum Demand Forecast'!AB$68:AB$494,"NA")</f>
        <v>62.692191315264509</v>
      </c>
      <c r="Z216" s="136">
        <f>_xlfn.XLOOKUP($D216,'Maximum Demand Forecast'!$T$68:$T$494,'Maximum Demand Forecast'!AC$68:AC$494,"NA")</f>
        <v>63.522576488101514</v>
      </c>
      <c r="AA216" s="136">
        <f>_xlfn.XLOOKUP($D216,'Maximum Demand Forecast'!$T$68:$T$494,'Maximum Demand Forecast'!AD$68:AD$494,"NA")</f>
        <v>66.145357450411382</v>
      </c>
      <c r="AB216" s="136">
        <f>_xlfn.XLOOKUP($D216,'Maximum Demand Forecast'!$T$68:$T$494,'Maximum Demand Forecast'!AE$68:AE$494,"NA")</f>
        <v>68.287156066321586</v>
      </c>
      <c r="AC216" s="136">
        <f>_xlfn.XLOOKUP($D216,'Maximum Demand Forecast'!$T$68:$T$494,'Maximum Demand Forecast'!AF$68:AF$494,"NA")</f>
        <v>69.71159917745328</v>
      </c>
      <c r="AD216" s="137"/>
      <c r="AE216" s="138">
        <v>78.337999999999994</v>
      </c>
      <c r="AF216" s="138">
        <v>104.20992</v>
      </c>
      <c r="AG216" s="138">
        <v>110.34680400000001</v>
      </c>
      <c r="AH216" s="138">
        <v>128.311389235993</v>
      </c>
      <c r="AI216" s="138">
        <v>157.879193709303</v>
      </c>
      <c r="AJ216" s="138">
        <v>232.022631220612</v>
      </c>
      <c r="AK216" s="138">
        <v>309.97839602149702</v>
      </c>
      <c r="AL216" s="138">
        <v>383.35856830819398</v>
      </c>
      <c r="AM216" s="138">
        <v>449.25189396190598</v>
      </c>
      <c r="AN216" s="138">
        <v>506.78836111907299</v>
      </c>
      <c r="AO216" s="138">
        <v>561.16385294783299</v>
      </c>
      <c r="AP216" s="138">
        <v>611.72322972001405</v>
      </c>
      <c r="AQ216" s="137"/>
      <c r="AR216" s="137"/>
      <c r="AS216" s="137"/>
      <c r="AT216" s="137"/>
      <c r="AU216" s="3"/>
      <c r="AV216" s="3"/>
      <c r="AW216" s="3"/>
      <c r="AX216" s="3"/>
    </row>
    <row r="217" spans="2:50" x14ac:dyDescent="0.25">
      <c r="B217" s="7" t="s">
        <v>73</v>
      </c>
      <c r="C217" s="7"/>
      <c r="D217" s="48">
        <v>98003</v>
      </c>
      <c r="E217" s="136">
        <f>_xlfn.XLOOKUP($D217,'Maximum Demand Forecast'!$D$68:$D$494,'Maximum Demand Forecast'!E$68:E$494,"NA")</f>
        <v>30.048707237594598</v>
      </c>
      <c r="F217" s="136">
        <f>_xlfn.XLOOKUP($D217,'Maximum Demand Forecast'!$D$68:$D$494,'Maximum Demand Forecast'!F$68:F$494,"NA")</f>
        <v>22.735866294339701</v>
      </c>
      <c r="G217" s="136">
        <f>_xlfn.XLOOKUP($D217,'Maximum Demand Forecast'!$D$68:$D$494,'Maximum Demand Forecast'!G$68:G$494,"NA")</f>
        <v>23.37947906279609</v>
      </c>
      <c r="H217" s="136">
        <f>_xlfn.XLOOKUP($D217,'Maximum Demand Forecast'!$D$68:$D$494,'Maximum Demand Forecast'!H$68:H$494,"NA")</f>
        <v>23.307619736986926</v>
      </c>
      <c r="I217" s="136">
        <f>_xlfn.XLOOKUP($D217,'Maximum Demand Forecast'!$D$68:$D$494,'Maximum Demand Forecast'!I$68:I$494,"NA")</f>
        <v>22.915027156912611</v>
      </c>
      <c r="J217" s="136">
        <f>_xlfn.XLOOKUP($D217,'Maximum Demand Forecast'!$D$68:$D$494,'Maximum Demand Forecast'!J$68:J$494,"NA")</f>
        <v>22.636489722648143</v>
      </c>
      <c r="K217" s="136">
        <f>_xlfn.XLOOKUP($D217,'Maximum Demand Forecast'!$D$68:$D$494,'Maximum Demand Forecast'!K$68:K$494,"NA")</f>
        <v>22.651621592351464</v>
      </c>
      <c r="L217" s="136">
        <f>_xlfn.XLOOKUP($D217,'Maximum Demand Forecast'!$D$68:$D$494,'Maximum Demand Forecast'!L$68:L$494,"NA")</f>
        <v>22.607799357180358</v>
      </c>
      <c r="M217" s="136">
        <f>_xlfn.XLOOKUP($D217,'Maximum Demand Forecast'!$D$68:$D$494,'Maximum Demand Forecast'!M$68:M$494,"NA")</f>
        <v>23.122672252118711</v>
      </c>
      <c r="N217" s="136">
        <f>_xlfn.XLOOKUP($D217,'Maximum Demand Forecast'!$D$68:$D$494,'Maximum Demand Forecast'!N$68:N$494,"NA")</f>
        <v>24.51581402085792</v>
      </c>
      <c r="O217" s="136">
        <f>_xlfn.XLOOKUP($D217,'Maximum Demand Forecast'!$D$68:$D$494,'Maximum Demand Forecast'!O$68:O$494,"NA")</f>
        <v>25.75114068217426</v>
      </c>
      <c r="P217" s="136">
        <f>_xlfn.XLOOKUP($D217,'Maximum Demand Forecast'!$D$68:$D$494,'Maximum Demand Forecast'!P$68:P$494,"NA")</f>
        <v>26.416894655350852</v>
      </c>
      <c r="Q217" s="139"/>
      <c r="R217" s="136">
        <f>_xlfn.XLOOKUP($D217,'Maximum Demand Forecast'!$T$68:$T$494,'Maximum Demand Forecast'!U$68:U$494,"NA")</f>
        <v>46.509303888941602</v>
      </c>
      <c r="S217" s="136">
        <f>_xlfn.XLOOKUP($D217,'Maximum Demand Forecast'!$T$68:$T$494,'Maximum Demand Forecast'!V$68:V$494,"NA")</f>
        <v>40.4536140981971</v>
      </c>
      <c r="T217" s="136">
        <f>_xlfn.XLOOKUP($D217,'Maximum Demand Forecast'!$T$68:$T$494,'Maximum Demand Forecast'!W$68:W$494,"NA")</f>
        <v>39.058173646612801</v>
      </c>
      <c r="U217" s="136">
        <f>_xlfn.XLOOKUP($D217,'Maximum Demand Forecast'!$T$68:$T$494,'Maximum Demand Forecast'!X$68:X$494,"NA")</f>
        <v>39.371295427499895</v>
      </c>
      <c r="V217" s="136">
        <f>_xlfn.XLOOKUP($D217,'Maximum Demand Forecast'!$T$68:$T$494,'Maximum Demand Forecast'!Y$68:Y$494,"NA")</f>
        <v>38.72959902031603</v>
      </c>
      <c r="W217" s="136">
        <f>_xlfn.XLOOKUP($D217,'Maximum Demand Forecast'!$T$68:$T$494,'Maximum Demand Forecast'!Z$68:Z$494,"NA")</f>
        <v>38.705009977525769</v>
      </c>
      <c r="X217" s="136">
        <f>_xlfn.XLOOKUP($D217,'Maximum Demand Forecast'!$T$68:$T$494,'Maximum Demand Forecast'!AA$68:AA$494,"NA")</f>
        <v>38.762098048157441</v>
      </c>
      <c r="Y217" s="136">
        <f>_xlfn.XLOOKUP($D217,'Maximum Demand Forecast'!$T$68:$T$494,'Maximum Demand Forecast'!AB$68:AB$494,"NA")</f>
        <v>38.93534727998167</v>
      </c>
      <c r="Z217" s="136">
        <f>_xlfn.XLOOKUP($D217,'Maximum Demand Forecast'!$T$68:$T$494,'Maximum Demand Forecast'!AC$68:AC$494,"NA")</f>
        <v>39.451062784612382</v>
      </c>
      <c r="AA217" s="136">
        <f>_xlfn.XLOOKUP($D217,'Maximum Demand Forecast'!$T$68:$T$494,'Maximum Demand Forecast'!AD$68:AD$494,"NA")</f>
        <v>41.079956040126881</v>
      </c>
      <c r="AB217" s="136">
        <f>_xlfn.XLOOKUP($D217,'Maximum Demand Forecast'!$T$68:$T$494,'Maximum Demand Forecast'!AE$68:AE$494,"NA")</f>
        <v>42.410132433146714</v>
      </c>
      <c r="AC217" s="136">
        <f>_xlfn.XLOOKUP($D217,'Maximum Demand Forecast'!$T$68:$T$494,'Maximum Demand Forecast'!AF$68:AF$494,"NA")</f>
        <v>43.294791049298581</v>
      </c>
      <c r="AD217" s="137"/>
      <c r="AE217" s="138">
        <v>435.72903128000002</v>
      </c>
      <c r="AF217" s="138">
        <v>515.39137712319996</v>
      </c>
      <c r="AG217" s="138">
        <v>557.72593317600001</v>
      </c>
      <c r="AH217" s="138">
        <v>632.01650470127197</v>
      </c>
      <c r="AI217" s="138">
        <v>726.705402107552</v>
      </c>
      <c r="AJ217" s="138">
        <v>951.68978572965295</v>
      </c>
      <c r="AK217" s="138">
        <v>1176.2669637839499</v>
      </c>
      <c r="AL217" s="138">
        <v>1378.34611491442</v>
      </c>
      <c r="AM217" s="138">
        <v>1553.8697806850701</v>
      </c>
      <c r="AN217" s="138">
        <v>1704.5351724623099</v>
      </c>
      <c r="AO217" s="138">
        <v>1847.2870350641299</v>
      </c>
      <c r="AP217" s="138">
        <v>1982.8346553845799</v>
      </c>
      <c r="AQ217" s="137"/>
      <c r="AR217" s="137"/>
      <c r="AS217" s="137"/>
      <c r="AT217" s="137"/>
      <c r="AU217" s="3"/>
      <c r="AV217" s="3"/>
      <c r="AW217" s="3"/>
      <c r="AX217" s="3"/>
    </row>
    <row r="218" spans="2:50" x14ac:dyDescent="0.25">
      <c r="B218" s="7" t="s">
        <v>55</v>
      </c>
      <c r="C218" s="7"/>
      <c r="D218" s="48">
        <v>85001</v>
      </c>
      <c r="E218" s="136">
        <f>_xlfn.XLOOKUP($D218,'Maximum Demand Forecast'!$D$68:$D$494,'Maximum Demand Forecast'!E$68:E$494,"NA")</f>
        <v>153.35344472542499</v>
      </c>
      <c r="F218" s="136">
        <f>_xlfn.XLOOKUP($D218,'Maximum Demand Forecast'!$D$68:$D$494,'Maximum Demand Forecast'!F$68:F$494,"NA")</f>
        <v>118.24255717539199</v>
      </c>
      <c r="G218" s="136">
        <f>_xlfn.XLOOKUP($D218,'Maximum Demand Forecast'!$D$68:$D$494,'Maximum Demand Forecast'!G$68:G$494,"NA")</f>
        <v>121.58979798811455</v>
      </c>
      <c r="H218" s="136">
        <f>_xlfn.XLOOKUP($D218,'Maximum Demand Forecast'!$D$68:$D$494,'Maximum Demand Forecast'!H$68:H$494,"NA")</f>
        <v>121.21607875830493</v>
      </c>
      <c r="I218" s="136">
        <f>_xlfn.XLOOKUP($D218,'Maximum Demand Forecast'!$D$68:$D$494,'Maximum Demand Forecast'!I$68:I$494,"NA")</f>
        <v>119.17432015561519</v>
      </c>
      <c r="J218" s="136">
        <f>_xlfn.XLOOKUP($D218,'Maximum Demand Forecast'!$D$68:$D$494,'Maximum Demand Forecast'!J$68:J$494,"NA")</f>
        <v>117.72572883870095</v>
      </c>
      <c r="K218" s="136">
        <f>_xlfn.XLOOKUP($D218,'Maximum Demand Forecast'!$D$68:$D$494,'Maximum Demand Forecast'!K$68:K$494,"NA")</f>
        <v>117.80442524487268</v>
      </c>
      <c r="L218" s="136">
        <f>_xlfn.XLOOKUP($D218,'Maximum Demand Forecast'!$D$68:$D$494,'Maximum Demand Forecast'!L$68:L$494,"NA")</f>
        <v>117.57651868170544</v>
      </c>
      <c r="M218" s="136">
        <f>_xlfn.XLOOKUP($D218,'Maximum Demand Forecast'!$D$68:$D$494,'Maximum Demand Forecast'!M$68:M$494,"NA")</f>
        <v>120.25422125655584</v>
      </c>
      <c r="N218" s="136">
        <f>_xlfn.XLOOKUP($D218,'Maximum Demand Forecast'!$D$68:$D$494,'Maximum Demand Forecast'!N$68:N$494,"NA")</f>
        <v>127.49954206865893</v>
      </c>
      <c r="O218" s="136">
        <f>_xlfn.XLOOKUP($D218,'Maximum Demand Forecast'!$D$68:$D$494,'Maximum Demand Forecast'!O$68:O$494,"NA")</f>
        <v>133.92411289828897</v>
      </c>
      <c r="P218" s="136">
        <f>_xlfn.XLOOKUP($D218,'Maximum Demand Forecast'!$D$68:$D$494,'Maximum Demand Forecast'!P$68:P$494,"NA")</f>
        <v>137.38650360814617</v>
      </c>
      <c r="Q218" s="137"/>
      <c r="R218" s="136">
        <f>_xlfn.XLOOKUP($D218,'Maximum Demand Forecast'!$T$68:$T$494,'Maximum Demand Forecast'!U$68:U$494,"NA")</f>
        <v>179.866135833214</v>
      </c>
      <c r="S218" s="136">
        <f>_xlfn.XLOOKUP($D218,'Maximum Demand Forecast'!$T$68:$T$494,'Maximum Demand Forecast'!V$68:V$494,"NA")</f>
        <v>144.43388274950399</v>
      </c>
      <c r="T218" s="136">
        <f>_xlfn.XLOOKUP($D218,'Maximum Demand Forecast'!$T$68:$T$494,'Maximum Demand Forecast'!W$68:W$494,"NA")</f>
        <v>139.45166083779043</v>
      </c>
      <c r="U218" s="136">
        <f>_xlfn.XLOOKUP($D218,'Maximum Demand Forecast'!$T$68:$T$494,'Maximum Demand Forecast'!X$68:X$494,"NA")</f>
        <v>140.56961767786862</v>
      </c>
      <c r="V218" s="136">
        <f>_xlfn.XLOOKUP($D218,'Maximum Demand Forecast'!$T$68:$T$494,'Maximum Demand Forecast'!Y$68:Y$494,"NA")</f>
        <v>138.27853180823547</v>
      </c>
      <c r="W218" s="136">
        <f>_xlfn.XLOOKUP($D218,'Maximum Demand Forecast'!$T$68:$T$494,'Maximum Demand Forecast'!Z$68:Z$494,"NA")</f>
        <v>138.19074012379733</v>
      </c>
      <c r="X218" s="136">
        <f>_xlfn.XLOOKUP($D218,'Maximum Demand Forecast'!$T$68:$T$494,'Maximum Demand Forecast'!AA$68:AA$494,"NA")</f>
        <v>138.39456497069469</v>
      </c>
      <c r="Y218" s="136">
        <f>_xlfn.XLOOKUP($D218,'Maximum Demand Forecast'!$T$68:$T$494,'Maximum Demand Forecast'!AB$68:AB$494,"NA")</f>
        <v>139.01312674307434</v>
      </c>
      <c r="Z218" s="136">
        <f>_xlfn.XLOOKUP($D218,'Maximum Demand Forecast'!$T$68:$T$494,'Maximum Demand Forecast'!AC$68:AC$494,"NA")</f>
        <v>140.85441569557986</v>
      </c>
      <c r="AA218" s="136">
        <f>_xlfn.XLOOKUP($D218,'Maximum Demand Forecast'!$T$68:$T$494,'Maximum Demand Forecast'!AD$68:AD$494,"NA")</f>
        <v>146.67014768203111</v>
      </c>
      <c r="AB218" s="136">
        <f>_xlfn.XLOOKUP($D218,'Maximum Demand Forecast'!$T$68:$T$494,'Maximum Demand Forecast'!AE$68:AE$494,"NA")</f>
        <v>151.41935354332267</v>
      </c>
      <c r="AC218" s="136">
        <f>_xlfn.XLOOKUP($D218,'Maximum Demand Forecast'!$T$68:$T$494,'Maximum Demand Forecast'!AF$68:AF$494,"NA")</f>
        <v>154.57790146758123</v>
      </c>
      <c r="AD218" s="137"/>
      <c r="AE218" s="138">
        <v>418.89441805000001</v>
      </c>
      <c r="AF218" s="138">
        <v>439.947669314</v>
      </c>
      <c r="AG218" s="138">
        <v>478.60875952295999</v>
      </c>
      <c r="AH218" s="138">
        <v>548.29065880890596</v>
      </c>
      <c r="AI218" s="138">
        <v>644.00612103669698</v>
      </c>
      <c r="AJ218" s="138">
        <v>875.32071013544805</v>
      </c>
      <c r="AK218" s="138">
        <v>1110.6730494824801</v>
      </c>
      <c r="AL218" s="138">
        <v>1326.7915171648999</v>
      </c>
      <c r="AM218" s="138">
        <v>1518.44311794791</v>
      </c>
      <c r="AN218" s="138">
        <v>1686.4316648165</v>
      </c>
      <c r="AO218" s="138">
        <v>1849.08154376107</v>
      </c>
      <c r="AP218" s="138">
        <v>2007.6575866352</v>
      </c>
      <c r="AQ218" s="137"/>
      <c r="AR218" s="137"/>
      <c r="AS218" s="137"/>
      <c r="AT218" s="137"/>
      <c r="AU218" s="3"/>
      <c r="AV218" s="3"/>
      <c r="AW218" s="3"/>
      <c r="AX218" s="3"/>
    </row>
    <row r="219" spans="2:50" x14ac:dyDescent="0.25">
      <c r="B219" s="7" t="s">
        <v>55</v>
      </c>
      <c r="C219" s="7"/>
      <c r="D219" s="48">
        <v>85002</v>
      </c>
      <c r="E219" s="136">
        <f>_xlfn.XLOOKUP($D219,'Maximum Demand Forecast'!$D$68:$D$494,'Maximum Demand Forecast'!E$68:E$494,"NA")</f>
        <v>170.9000092</v>
      </c>
      <c r="F219" s="136">
        <f>_xlfn.XLOOKUP($D219,'Maximum Demand Forecast'!$D$68:$D$494,'Maximum Demand Forecast'!F$68:F$494,"NA")</f>
        <v>214.31344709999999</v>
      </c>
      <c r="G219" s="136">
        <f>_xlfn.XLOOKUP($D219,'Maximum Demand Forecast'!$D$68:$D$494,'Maximum Demand Forecast'!G$68:G$494,"NA")</f>
        <v>220.38028744906572</v>
      </c>
      <c r="H219" s="136">
        <f>_xlfn.XLOOKUP($D219,'Maximum Demand Forecast'!$D$68:$D$494,'Maximum Demand Forecast'!H$68:H$494,"NA")</f>
        <v>219.70292509915259</v>
      </c>
      <c r="I219" s="136">
        <f>_xlfn.XLOOKUP($D219,'Maximum Demand Forecast'!$D$68:$D$494,'Maximum Demand Forecast'!I$68:I$494,"NA")</f>
        <v>216.00225814182818</v>
      </c>
      <c r="J219" s="136">
        <f>_xlfn.XLOOKUP($D219,'Maximum Demand Forecast'!$D$68:$D$494,'Maximum Demand Forecast'!J$68:J$494,"NA")</f>
        <v>213.37670093143635</v>
      </c>
      <c r="K219" s="136">
        <f>_xlfn.XLOOKUP($D219,'Maximum Demand Forecast'!$D$68:$D$494,'Maximum Demand Forecast'!K$68:K$494,"NA")</f>
        <v>213.51933737709464</v>
      </c>
      <c r="L219" s="136">
        <f>_xlfn.XLOOKUP($D219,'Maximum Demand Forecast'!$D$68:$D$494,'Maximum Demand Forecast'!L$68:L$494,"NA")</f>
        <v>213.10625902074079</v>
      </c>
      <c r="M219" s="136">
        <f>_xlfn.XLOOKUP($D219,'Maximum Demand Forecast'!$D$68:$D$494,'Maximum Demand Forecast'!M$68:M$494,"NA")</f>
        <v>217.95956803936681</v>
      </c>
      <c r="N219" s="136">
        <f>_xlfn.XLOOKUP($D219,'Maximum Demand Forecast'!$D$68:$D$494,'Maximum Demand Forecast'!N$68:N$494,"NA")</f>
        <v>231.09163922997823</v>
      </c>
      <c r="O219" s="136">
        <f>_xlfn.XLOOKUP($D219,'Maximum Demand Forecast'!$D$68:$D$494,'Maximum Demand Forecast'!O$68:O$494,"NA")</f>
        <v>242.73610932202612</v>
      </c>
      <c r="P219" s="136">
        <f>_xlfn.XLOOKUP($D219,'Maximum Demand Forecast'!$D$68:$D$494,'Maximum Demand Forecast'!P$68:P$494,"NA")</f>
        <v>249.01165770293466</v>
      </c>
      <c r="Q219" s="137"/>
      <c r="R219" s="136">
        <f>_xlfn.XLOOKUP($D219,'Maximum Demand Forecast'!$T$68:$T$494,'Maximum Demand Forecast'!U$68:U$494,"NA")</f>
        <v>176.24663573359001</v>
      </c>
      <c r="S219" s="136">
        <f>_xlfn.XLOOKUP($D219,'Maximum Demand Forecast'!$T$68:$T$494,'Maximum Demand Forecast'!V$68:V$494,"NA")</f>
        <v>222.51813233645501</v>
      </c>
      <c r="T219" s="136">
        <f>_xlfn.XLOOKUP($D219,'Maximum Demand Forecast'!$T$68:$T$494,'Maximum Demand Forecast'!W$68:W$494,"NA")</f>
        <v>214.84240768254537</v>
      </c>
      <c r="U219" s="136">
        <f>_xlfn.XLOOKUP($D219,'Maximum Demand Forecast'!$T$68:$T$494,'Maximum Demand Forecast'!X$68:X$494,"NA")</f>
        <v>216.56475747576116</v>
      </c>
      <c r="V219" s="136">
        <f>_xlfn.XLOOKUP($D219,'Maximum Demand Forecast'!$T$68:$T$494,'Maximum Demand Forecast'!Y$68:Y$494,"NA")</f>
        <v>213.03505835649432</v>
      </c>
      <c r="W219" s="136">
        <f>_xlfn.XLOOKUP($D219,'Maximum Demand Forecast'!$T$68:$T$494,'Maximum Demand Forecast'!Z$68:Z$494,"NA")</f>
        <v>212.89980448611459</v>
      </c>
      <c r="X219" s="136">
        <f>_xlfn.XLOOKUP($D219,'Maximum Demand Forecast'!$T$68:$T$494,'Maximum Demand Forecast'!AA$68:AA$494,"NA")</f>
        <v>213.21382169171738</v>
      </c>
      <c r="Y219" s="136">
        <f>_xlfn.XLOOKUP($D219,'Maximum Demand Forecast'!$T$68:$T$494,'Maximum Demand Forecast'!AB$68:AB$494,"NA")</f>
        <v>214.16679205922708</v>
      </c>
      <c r="Z219" s="136">
        <f>_xlfn.XLOOKUP($D219,'Maximum Demand Forecast'!$T$68:$T$494,'Maximum Demand Forecast'!AC$68:AC$494,"NA")</f>
        <v>217.00352379421665</v>
      </c>
      <c r="AA219" s="136">
        <f>_xlfn.XLOOKUP($D219,'Maximum Demand Forecast'!$T$68:$T$494,'Maximum Demand Forecast'!AD$68:AD$494,"NA")</f>
        <v>225.96337307029626</v>
      </c>
      <c r="AB219" s="136">
        <f>_xlfn.XLOOKUP($D219,'Maximum Demand Forecast'!$T$68:$T$494,'Maximum Demand Forecast'!AE$68:AE$494,"NA")</f>
        <v>233.2801078849987</v>
      </c>
      <c r="AC219" s="136">
        <f>_xlfn.XLOOKUP($D219,'Maximum Demand Forecast'!$T$68:$T$494,'Maximum Demand Forecast'!AF$68:AF$494,"NA")</f>
        <v>238.14623882063341</v>
      </c>
      <c r="AD219" s="137"/>
      <c r="AE219" s="138">
        <v>281.28299099999998</v>
      </c>
      <c r="AF219" s="138">
        <v>313.81520204999998</v>
      </c>
      <c r="AG219" s="138">
        <v>323.95411787199998</v>
      </c>
      <c r="AH219" s="138">
        <v>352.57287166867297</v>
      </c>
      <c r="AI219" s="138">
        <v>388.83052047645401</v>
      </c>
      <c r="AJ219" s="138">
        <v>477.899495788894</v>
      </c>
      <c r="AK219" s="138">
        <v>570.18406689916696</v>
      </c>
      <c r="AL219" s="138">
        <v>656.46070811609195</v>
      </c>
      <c r="AM219" s="138">
        <v>734.14752890125499</v>
      </c>
      <c r="AN219" s="138">
        <v>802.92344214126604</v>
      </c>
      <c r="AO219" s="138">
        <v>869.65466576087897</v>
      </c>
      <c r="AP219" s="138">
        <v>932.08459345946699</v>
      </c>
      <c r="AQ219" s="137"/>
      <c r="AR219" s="137"/>
      <c r="AS219" s="137"/>
      <c r="AT219" s="137"/>
      <c r="AU219" s="3"/>
      <c r="AV219" s="3"/>
      <c r="AW219" s="3"/>
      <c r="AX219" s="3"/>
    </row>
    <row r="220" spans="2:50" x14ac:dyDescent="0.25">
      <c r="B220" s="7" t="s">
        <v>55</v>
      </c>
      <c r="C220" s="7"/>
      <c r="D220" s="48">
        <v>85003</v>
      </c>
      <c r="E220" s="136">
        <f>_xlfn.XLOOKUP($D220,'Maximum Demand Forecast'!$D$68:$D$494,'Maximum Demand Forecast'!E$68:E$494,"NA")</f>
        <v>86.800003050000001</v>
      </c>
      <c r="F220" s="136">
        <f>_xlfn.XLOOKUP($D220,'Maximum Demand Forecast'!$D$68:$D$494,'Maximum Demand Forecast'!F$68:F$494,"NA")</f>
        <v>82.673779229999994</v>
      </c>
      <c r="G220" s="136">
        <f>_xlfn.XLOOKUP($D220,'Maximum Demand Forecast'!$D$68:$D$494,'Maximum Demand Forecast'!G$68:G$494,"NA")</f>
        <v>85.014129900615075</v>
      </c>
      <c r="H220" s="136">
        <f>_xlfn.XLOOKUP($D220,'Maximum Demand Forecast'!$D$68:$D$494,'Maximum Demand Forecast'!H$68:H$494,"NA")</f>
        <v>84.752829892924467</v>
      </c>
      <c r="I220" s="136">
        <f>_xlfn.XLOOKUP($D220,'Maximum Demand Forecast'!$D$68:$D$494,'Maximum Demand Forecast'!I$68:I$494,"NA")</f>
        <v>83.325256741666081</v>
      </c>
      <c r="J220" s="136">
        <f>_xlfn.XLOOKUP($D220,'Maximum Demand Forecast'!$D$68:$D$494,'Maximum Demand Forecast'!J$68:J$494,"NA")</f>
        <v>82.312419049468517</v>
      </c>
      <c r="K220" s="136">
        <f>_xlfn.XLOOKUP($D220,'Maximum Demand Forecast'!$D$68:$D$494,'Maximum Demand Forecast'!K$68:K$494,"NA")</f>
        <v>82.367442633746933</v>
      </c>
      <c r="L220" s="136">
        <f>_xlfn.XLOOKUP($D220,'Maximum Demand Forecast'!$D$68:$D$494,'Maximum Demand Forecast'!L$68:L$494,"NA")</f>
        <v>82.20809309548882</v>
      </c>
      <c r="M220" s="136">
        <f>_xlfn.XLOOKUP($D220,'Maximum Demand Forecast'!$D$68:$D$494,'Maximum Demand Forecast'!M$68:M$494,"NA")</f>
        <v>84.080310652391049</v>
      </c>
      <c r="N220" s="136">
        <f>_xlfn.XLOOKUP($D220,'Maximum Demand Forecast'!$D$68:$D$494,'Maximum Demand Forecast'!N$68:N$494,"NA")</f>
        <v>89.146152152941724</v>
      </c>
      <c r="O220" s="136">
        <f>_xlfn.XLOOKUP($D220,'Maximum Demand Forecast'!$D$68:$D$494,'Maximum Demand Forecast'!O$68:O$494,"NA")</f>
        <v>93.638135099728572</v>
      </c>
      <c r="P220" s="136">
        <f>_xlfn.XLOOKUP($D220,'Maximum Demand Forecast'!$D$68:$D$494,'Maximum Demand Forecast'!P$68:P$494,"NA")</f>
        <v>96.058997198728491</v>
      </c>
      <c r="Q220" s="137"/>
      <c r="R220" s="136">
        <f>_xlfn.XLOOKUP($D220,'Maximum Demand Forecast'!$T$68:$T$494,'Maximum Demand Forecast'!U$68:U$494,"NA")</f>
        <v>106.743157070558</v>
      </c>
      <c r="S220" s="136">
        <f>_xlfn.XLOOKUP($D220,'Maximum Demand Forecast'!$T$68:$T$494,'Maximum Demand Forecast'!V$68:V$494,"NA")</f>
        <v>43.8027761516379</v>
      </c>
      <c r="T220" s="136">
        <f>_xlfn.XLOOKUP($D220,'Maximum Demand Forecast'!$T$68:$T$494,'Maximum Demand Forecast'!W$68:W$494,"NA")</f>
        <v>42.291806931797247</v>
      </c>
      <c r="U220" s="136">
        <f>_xlfn.XLOOKUP($D220,'Maximum Demand Forecast'!$T$68:$T$494,'Maximum Demand Forecast'!X$68:X$494,"NA")</f>
        <v>42.63085212175497</v>
      </c>
      <c r="V220" s="136">
        <f>_xlfn.XLOOKUP($D220,'Maximum Demand Forecast'!$T$68:$T$494,'Maximum Demand Forecast'!Y$68:Y$494,"NA")</f>
        <v>41.936029552553727</v>
      </c>
      <c r="W220" s="136">
        <f>_xlfn.XLOOKUP($D220,'Maximum Demand Forecast'!$T$68:$T$494,'Maximum Demand Forecast'!Z$68:Z$494,"NA")</f>
        <v>41.909404778448</v>
      </c>
      <c r="X220" s="136">
        <f>_xlfn.XLOOKUP($D220,'Maximum Demand Forecast'!$T$68:$T$494,'Maximum Demand Forecast'!AA$68:AA$494,"NA")</f>
        <v>41.971219180808632</v>
      </c>
      <c r="Y220" s="136">
        <f>_xlfn.XLOOKUP($D220,'Maximum Demand Forecast'!$T$68:$T$494,'Maximum Demand Forecast'!AB$68:AB$494,"NA")</f>
        <v>42.158811747979989</v>
      </c>
      <c r="Z220" s="136">
        <f>_xlfn.XLOOKUP($D220,'Maximum Demand Forecast'!$T$68:$T$494,'Maximum Demand Forecast'!AC$68:AC$494,"NA")</f>
        <v>42.71722343284042</v>
      </c>
      <c r="AA220" s="136">
        <f>_xlfn.XLOOKUP($D220,'Maximum Demand Forecast'!$T$68:$T$494,'Maximum Demand Forecast'!AD$68:AD$494,"NA")</f>
        <v>44.480973056619874</v>
      </c>
      <c r="AB220" s="136">
        <f>_xlfn.XLOOKUP($D220,'Maximum Demand Forecast'!$T$68:$T$494,'Maximum Demand Forecast'!AE$68:AE$494,"NA")</f>
        <v>45.921274994642211</v>
      </c>
      <c r="AC220" s="136">
        <f>_xlfn.XLOOKUP($D220,'Maximum Demand Forecast'!$T$68:$T$494,'Maximum Demand Forecast'!AF$68:AF$494,"NA")</f>
        <v>46.879174658189079</v>
      </c>
      <c r="AD220" s="137"/>
      <c r="AE220" s="138">
        <v>71.563999999999993</v>
      </c>
      <c r="AF220" s="138">
        <v>96.494979999999998</v>
      </c>
      <c r="AG220" s="138">
        <v>103.99618</v>
      </c>
      <c r="AH220" s="138">
        <v>131.720331099833</v>
      </c>
      <c r="AI220" s="138">
        <v>160.38457599462799</v>
      </c>
      <c r="AJ220" s="138">
        <v>229.60039905754999</v>
      </c>
      <c r="AK220" s="138">
        <v>299.93301112350002</v>
      </c>
      <c r="AL220" s="138">
        <v>364.39826805081702</v>
      </c>
      <c r="AM220" s="138">
        <v>421.38415016826099</v>
      </c>
      <c r="AN220" s="138">
        <v>471.03308129418298</v>
      </c>
      <c r="AO220" s="138">
        <v>518.57387249317105</v>
      </c>
      <c r="AP220" s="138">
        <v>564.05657051237495</v>
      </c>
      <c r="AQ220" s="137"/>
      <c r="AR220" s="137"/>
      <c r="AS220" s="137"/>
      <c r="AT220" s="137"/>
      <c r="AU220" s="3"/>
      <c r="AV220" s="3"/>
      <c r="AW220" s="3"/>
      <c r="AX220" s="3"/>
    </row>
    <row r="221" spans="2:50" x14ac:dyDescent="0.25">
      <c r="B221" s="7" t="s">
        <v>55</v>
      </c>
      <c r="C221" s="7"/>
      <c r="D221" s="48">
        <v>85004</v>
      </c>
      <c r="E221" s="136">
        <f>_xlfn.XLOOKUP($D221,'Maximum Demand Forecast'!$D$68:$D$494,'Maximum Demand Forecast'!E$68:E$494,"NA")</f>
        <v>106.3000031</v>
      </c>
      <c r="F221" s="136">
        <f>_xlfn.XLOOKUP($D221,'Maximum Demand Forecast'!$D$68:$D$494,'Maximum Demand Forecast'!F$68:F$494,"NA")</f>
        <v>115.44969570000001</v>
      </c>
      <c r="G221" s="136">
        <f>_xlfn.XLOOKUP($D221,'Maximum Demand Forecast'!$D$68:$D$494,'Maximum Demand Forecast'!G$68:G$494,"NA")</f>
        <v>118.71787546957509</v>
      </c>
      <c r="H221" s="136">
        <f>_xlfn.XLOOKUP($D221,'Maximum Demand Forecast'!$D$68:$D$494,'Maximum Demand Forecast'!H$68:H$494,"NA")</f>
        <v>118.35298340034522</v>
      </c>
      <c r="I221" s="136">
        <f>_xlfn.XLOOKUP($D221,'Maximum Demand Forecast'!$D$68:$D$494,'Maximum Demand Forecast'!I$68:I$494,"NA")</f>
        <v>116.35945065710676</v>
      </c>
      <c r="J221" s="136">
        <f>_xlfn.XLOOKUP($D221,'Maximum Demand Forecast'!$D$68:$D$494,'Maximum Demand Forecast'!J$68:J$494,"NA")</f>
        <v>114.94507472743756</v>
      </c>
      <c r="K221" s="136">
        <f>_xlfn.XLOOKUP($D221,'Maximum Demand Forecast'!$D$68:$D$494,'Maximum Demand Forecast'!K$68:K$494,"NA")</f>
        <v>115.02191234294796</v>
      </c>
      <c r="L221" s="136">
        <f>_xlfn.XLOOKUP($D221,'Maximum Demand Forecast'!$D$68:$D$494,'Maximum Demand Forecast'!L$68:L$494,"NA")</f>
        <v>114.799388879364</v>
      </c>
      <c r="M221" s="136">
        <f>_xlfn.XLOOKUP($D221,'Maximum Demand Forecast'!$D$68:$D$494,'Maximum Demand Forecast'!M$68:M$494,"NA")</f>
        <v>117.41384474725454</v>
      </c>
      <c r="N221" s="136">
        <f>_xlfn.XLOOKUP($D221,'Maximum Demand Forecast'!$D$68:$D$494,'Maximum Demand Forecast'!N$68:N$494,"NA")</f>
        <v>124.48803278063259</v>
      </c>
      <c r="O221" s="136">
        <f>_xlfn.XLOOKUP($D221,'Maximum Demand Forecast'!$D$68:$D$494,'Maximum Demand Forecast'!O$68:O$494,"NA")</f>
        <v>130.7608567536771</v>
      </c>
      <c r="P221" s="136">
        <f>_xlfn.XLOOKUP($D221,'Maximum Demand Forecast'!$D$68:$D$494,'Maximum Demand Forecast'!P$68:P$494,"NA")</f>
        <v>134.14146660681644</v>
      </c>
      <c r="Q221" s="137"/>
      <c r="R221" s="136">
        <f>_xlfn.XLOOKUP($D221,'Maximum Demand Forecast'!$T$68:$T$494,'Maximum Demand Forecast'!U$68:U$494,"NA")</f>
        <v>67.900001529999997</v>
      </c>
      <c r="S221" s="136">
        <f>_xlfn.XLOOKUP($D221,'Maximum Demand Forecast'!$T$68:$T$494,'Maximum Demand Forecast'!V$68:V$494,"NA")</f>
        <v>100.9144177</v>
      </c>
      <c r="T221" s="136">
        <f>_xlfn.XLOOKUP($D221,'Maximum Demand Forecast'!$T$68:$T$494,'Maximum Demand Forecast'!W$68:W$494,"NA")</f>
        <v>97.433392240449507</v>
      </c>
      <c r="U221" s="136">
        <f>_xlfn.XLOOKUP($D221,'Maximum Demand Forecast'!$T$68:$T$494,'Maximum Demand Forecast'!X$68:X$494,"NA")</f>
        <v>98.214496794191135</v>
      </c>
      <c r="V221" s="136">
        <f>_xlfn.XLOOKUP($D221,'Maximum Demand Forecast'!$T$68:$T$494,'Maximum Demand Forecast'!Y$68:Y$494,"NA")</f>
        <v>96.613739464723565</v>
      </c>
      <c r="W221" s="136">
        <f>_xlfn.XLOOKUP($D221,'Maximum Demand Forecast'!$T$68:$T$494,'Maximum Demand Forecast'!Z$68:Z$494,"NA")</f>
        <v>96.552400348545817</v>
      </c>
      <c r="X221" s="136">
        <f>_xlfn.XLOOKUP($D221,'Maximum Demand Forecast'!$T$68:$T$494,'Maximum Demand Forecast'!AA$68:AA$494,"NA")</f>
        <v>96.694810601222542</v>
      </c>
      <c r="Y221" s="136">
        <f>_xlfn.XLOOKUP($D221,'Maximum Demand Forecast'!$T$68:$T$494,'Maximum Demand Forecast'!AB$68:AB$494,"NA")</f>
        <v>97.126993132654107</v>
      </c>
      <c r="Z221" s="136">
        <f>_xlfn.XLOOKUP($D221,'Maximum Demand Forecast'!$T$68:$T$494,'Maximum Demand Forecast'!AC$68:AC$494,"NA")</f>
        <v>98.413482140097059</v>
      </c>
      <c r="AA221" s="136">
        <f>_xlfn.XLOOKUP($D221,'Maximum Demand Forecast'!$T$68:$T$494,'Maximum Demand Forecast'!AD$68:AD$494,"NA")</f>
        <v>102.47687222377883</v>
      </c>
      <c r="AB221" s="136">
        <f>_xlfn.XLOOKUP($D221,'Maximum Demand Forecast'!$T$68:$T$494,'Maximum Demand Forecast'!AE$68:AE$494,"NA")</f>
        <v>105.79509184722319</v>
      </c>
      <c r="AC221" s="136">
        <f>_xlfn.XLOOKUP($D221,'Maximum Demand Forecast'!$T$68:$T$494,'Maximum Demand Forecast'!AF$68:AF$494,"NA")</f>
        <v>108.00193568806142</v>
      </c>
      <c r="AD221" s="137"/>
      <c r="AE221" s="138">
        <v>0</v>
      </c>
      <c r="AF221" s="138">
        <v>0</v>
      </c>
      <c r="AG221" s="138">
        <v>0</v>
      </c>
      <c r="AH221" s="138">
        <v>0</v>
      </c>
      <c r="AI221" s="138">
        <v>0</v>
      </c>
      <c r="AJ221" s="138">
        <v>0</v>
      </c>
      <c r="AK221" s="138">
        <v>0</v>
      </c>
      <c r="AL221" s="138">
        <v>0</v>
      </c>
      <c r="AM221" s="138">
        <v>0</v>
      </c>
      <c r="AN221" s="138">
        <v>0</v>
      </c>
      <c r="AO221" s="138">
        <v>0</v>
      </c>
      <c r="AP221" s="138">
        <v>0</v>
      </c>
      <c r="AQ221" s="137"/>
      <c r="AR221" s="137"/>
      <c r="AS221" s="137"/>
      <c r="AT221" s="137"/>
      <c r="AU221" s="3"/>
      <c r="AV221" s="3"/>
      <c r="AW221" s="3"/>
      <c r="AX221" s="3"/>
    </row>
    <row r="222" spans="2:50" x14ac:dyDescent="0.25">
      <c r="B222" s="7" t="s">
        <v>55</v>
      </c>
      <c r="C222" s="7"/>
      <c r="D222" s="48">
        <v>85005</v>
      </c>
      <c r="E222" s="136">
        <f>_xlfn.XLOOKUP($D222,'Maximum Demand Forecast'!$D$68:$D$494,'Maximum Demand Forecast'!E$68:E$494,"NA")</f>
        <v>317.663080970088</v>
      </c>
      <c r="F222" s="136">
        <f>_xlfn.XLOOKUP($D222,'Maximum Demand Forecast'!$D$68:$D$494,'Maximum Demand Forecast'!F$68:F$494,"NA")</f>
        <v>292.17974646277202</v>
      </c>
      <c r="G222" s="136">
        <f>_xlfn.XLOOKUP($D222,'Maximum Demand Forecast'!$D$68:$D$494,'Maximum Demand Forecast'!G$68:G$494,"NA")</f>
        <v>300.4508461021382</v>
      </c>
      <c r="H222" s="136">
        <f>_xlfn.XLOOKUP($D222,'Maximum Demand Forecast'!$D$68:$D$494,'Maximum Demand Forecast'!H$68:H$494,"NA")</f>
        <v>299.52737833873329</v>
      </c>
      <c r="I222" s="136">
        <f>_xlfn.XLOOKUP($D222,'Maximum Demand Forecast'!$D$68:$D$494,'Maximum Demand Forecast'!I$68:I$494,"NA")</f>
        <v>294.48215160207553</v>
      </c>
      <c r="J222" s="136">
        <f>_xlfn.XLOOKUP($D222,'Maximum Demand Forecast'!$D$68:$D$494,'Maximum Demand Forecast'!J$68:J$494,"NA")</f>
        <v>290.90265320644829</v>
      </c>
      <c r="K222" s="136">
        <f>_xlfn.XLOOKUP($D222,'Maximum Demand Forecast'!$D$68:$D$494,'Maximum Demand Forecast'!K$68:K$494,"NA")</f>
        <v>291.0971136152221</v>
      </c>
      <c r="L222" s="136">
        <f>_xlfn.XLOOKUP($D222,'Maximum Demand Forecast'!$D$68:$D$494,'Maximum Demand Forecast'!L$68:L$494,"NA")</f>
        <v>290.53395189549855</v>
      </c>
      <c r="M222" s="136">
        <f>_xlfn.XLOOKUP($D222,'Maximum Demand Forecast'!$D$68:$D$494,'Maximum Demand Forecast'!M$68:M$494,"NA")</f>
        <v>297.15060902903798</v>
      </c>
      <c r="N222" s="136">
        <f>_xlfn.XLOOKUP($D222,'Maximum Demand Forecast'!$D$68:$D$494,'Maximum Demand Forecast'!N$68:N$494,"NA")</f>
        <v>315.05394306114641</v>
      </c>
      <c r="O222" s="136">
        <f>_xlfn.XLOOKUP($D222,'Maximum Demand Forecast'!$D$68:$D$494,'Maximum Demand Forecast'!O$68:O$494,"NA")</f>
        <v>330.92918731308725</v>
      </c>
      <c r="P222" s="136">
        <f>_xlfn.XLOOKUP($D222,'Maximum Demand Forecast'!$D$68:$D$494,'Maximum Demand Forecast'!P$68:P$494,"NA")</f>
        <v>339.48482467350516</v>
      </c>
      <c r="Q222" s="137"/>
      <c r="R222" s="136">
        <f>_xlfn.XLOOKUP($D222,'Maximum Demand Forecast'!$T$68:$T$494,'Maximum Demand Forecast'!U$68:U$494,"NA")</f>
        <v>338.24955202928402</v>
      </c>
      <c r="S222" s="136">
        <f>_xlfn.XLOOKUP($D222,'Maximum Demand Forecast'!$T$68:$T$494,'Maximum Demand Forecast'!V$68:V$494,"NA")</f>
        <v>286.55770150487001</v>
      </c>
      <c r="T222" s="136">
        <f>_xlfn.XLOOKUP($D222,'Maximum Demand Forecast'!$T$68:$T$494,'Maximum Demand Forecast'!W$68:W$494,"NA")</f>
        <v>276.67294294109223</v>
      </c>
      <c r="U222" s="136">
        <f>_xlfn.XLOOKUP($D222,'Maximum Demand Forecast'!$T$68:$T$494,'Maximum Demand Forecast'!X$68:X$494,"NA")</f>
        <v>278.89097610876701</v>
      </c>
      <c r="V222" s="136">
        <f>_xlfn.XLOOKUP($D222,'Maximum Demand Forecast'!$T$68:$T$494,'Maximum Demand Forecast'!Y$68:Y$494,"NA")</f>
        <v>274.3454478140593</v>
      </c>
      <c r="W222" s="136">
        <f>_xlfn.XLOOKUP($D222,'Maximum Demand Forecast'!$T$68:$T$494,'Maximum Demand Forecast'!Z$68:Z$494,"NA")</f>
        <v>274.17126857837775</v>
      </c>
      <c r="X222" s="136">
        <f>_xlfn.XLOOKUP($D222,'Maximum Demand Forecast'!$T$68:$T$494,'Maximum Demand Forecast'!AA$68:AA$494,"NA")</f>
        <v>274.57565831383744</v>
      </c>
      <c r="Y222" s="136">
        <f>_xlfn.XLOOKUP($D222,'Maximum Demand Forecast'!$T$68:$T$494,'Maximum Demand Forecast'!AB$68:AB$494,"NA")</f>
        <v>275.80288863097365</v>
      </c>
      <c r="Z222" s="136">
        <f>_xlfn.XLOOKUP($D222,'Maximum Demand Forecast'!$T$68:$T$494,'Maximum Demand Forecast'!AC$68:AC$494,"NA")</f>
        <v>279.45601710742255</v>
      </c>
      <c r="AA222" s="136">
        <f>_xlfn.XLOOKUP($D222,'Maximum Demand Forecast'!$T$68:$T$494,'Maximum Demand Forecast'!AD$68:AD$494,"NA")</f>
        <v>290.9944647270587</v>
      </c>
      <c r="AB222" s="136">
        <f>_xlfn.XLOOKUP($D222,'Maximum Demand Forecast'!$T$68:$T$494,'Maximum Demand Forecast'!AE$68:AE$494,"NA")</f>
        <v>300.41691803010707</v>
      </c>
      <c r="AC222" s="136">
        <f>_xlfn.XLOOKUP($D222,'Maximum Demand Forecast'!$T$68:$T$494,'Maximum Demand Forecast'!AF$68:AF$494,"NA")</f>
        <v>306.68349631519175</v>
      </c>
      <c r="AD222" s="137"/>
      <c r="AE222" s="138">
        <v>516.31409616799203</v>
      </c>
      <c r="AF222" s="138">
        <v>564.68106916036197</v>
      </c>
      <c r="AG222" s="138">
        <v>629.07307188296102</v>
      </c>
      <c r="AH222" s="138">
        <v>733.72878380367695</v>
      </c>
      <c r="AI222" s="138">
        <v>858.02786801711898</v>
      </c>
      <c r="AJ222" s="138">
        <v>1158.7319543604899</v>
      </c>
      <c r="AK222" s="138">
        <v>1464.3248301313799</v>
      </c>
      <c r="AL222" s="138">
        <v>1744.0848865668199</v>
      </c>
      <c r="AM222" s="138">
        <v>1991.04675153326</v>
      </c>
      <c r="AN222" s="138">
        <v>2205.8309304107001</v>
      </c>
      <c r="AO222" s="138">
        <v>2412.3574610126502</v>
      </c>
      <c r="AP222" s="138">
        <v>2612.23688367675</v>
      </c>
      <c r="AQ222" s="137"/>
      <c r="AR222" s="137"/>
      <c r="AS222" s="137"/>
      <c r="AT222" s="137"/>
      <c r="AU222" s="3"/>
      <c r="AV222" s="3"/>
      <c r="AW222" s="3"/>
      <c r="AX222" s="3"/>
    </row>
    <row r="223" spans="2:50" x14ac:dyDescent="0.25">
      <c r="B223" s="7" t="s">
        <v>55</v>
      </c>
      <c r="C223" s="7"/>
      <c r="D223" s="48">
        <v>85006</v>
      </c>
      <c r="E223" s="136">
        <f>_xlfn.XLOOKUP($D223,'Maximum Demand Forecast'!$D$68:$D$494,'Maximum Demand Forecast'!E$68:E$494,"NA")</f>
        <v>247.6000061</v>
      </c>
      <c r="F223" s="136">
        <f>_xlfn.XLOOKUP($D223,'Maximum Demand Forecast'!$D$68:$D$494,'Maximum Demand Forecast'!F$68:F$494,"NA")</f>
        <v>229.52922609999999</v>
      </c>
      <c r="G223" s="136">
        <f>_xlfn.XLOOKUP($D223,'Maximum Demand Forecast'!$D$68:$D$494,'Maximum Demand Forecast'!G$68:G$494,"NA")</f>
        <v>236.02679864636266</v>
      </c>
      <c r="H223" s="136">
        <f>_xlfn.XLOOKUP($D223,'Maximum Demand Forecast'!$D$68:$D$494,'Maximum Demand Forecast'!H$68:H$494,"NA")</f>
        <v>235.30134507324979</v>
      </c>
      <c r="I223" s="136">
        <f>_xlfn.XLOOKUP($D223,'Maximum Demand Forecast'!$D$68:$D$494,'Maximum Demand Forecast'!I$68:I$494,"NA")</f>
        <v>231.33793897688767</v>
      </c>
      <c r="J223" s="136">
        <f>_xlfn.XLOOKUP($D223,'Maximum Demand Forecast'!$D$68:$D$494,'Maximum Demand Forecast'!J$68:J$494,"NA")</f>
        <v>228.52597303290602</v>
      </c>
      <c r="K223" s="136">
        <f>_xlfn.XLOOKUP($D223,'Maximum Demand Forecast'!$D$68:$D$494,'Maximum Demand Forecast'!K$68:K$494,"NA")</f>
        <v>228.67873634957428</v>
      </c>
      <c r="L223" s="136">
        <f>_xlfn.XLOOKUP($D223,'Maximum Demand Forecast'!$D$68:$D$494,'Maximum Demand Forecast'!L$68:L$494,"NA")</f>
        <v>228.23633034689206</v>
      </c>
      <c r="M223" s="136">
        <f>_xlfn.XLOOKUP($D223,'Maximum Demand Forecast'!$D$68:$D$494,'Maximum Demand Forecast'!M$68:M$494,"NA")</f>
        <v>233.43421353221359</v>
      </c>
      <c r="N223" s="136">
        <f>_xlfn.XLOOKUP($D223,'Maximum Demand Forecast'!$D$68:$D$494,'Maximum Demand Forecast'!N$68:N$494,"NA")</f>
        <v>247.498632626106</v>
      </c>
      <c r="O223" s="136">
        <f>_xlfn.XLOOKUP($D223,'Maximum Demand Forecast'!$D$68:$D$494,'Maximum Demand Forecast'!O$68:O$494,"NA")</f>
        <v>259.96983424569095</v>
      </c>
      <c r="P223" s="136">
        <f>_xlfn.XLOOKUP($D223,'Maximum Demand Forecast'!$D$68:$D$494,'Maximum Demand Forecast'!P$68:P$494,"NA")</f>
        <v>266.69093263085637</v>
      </c>
      <c r="Q223" s="137"/>
      <c r="R223" s="136">
        <f>_xlfn.XLOOKUP($D223,'Maximum Demand Forecast'!$T$68:$T$494,'Maximum Demand Forecast'!U$68:U$494,"NA")</f>
        <v>185.341256112861</v>
      </c>
      <c r="S223" s="136">
        <f>_xlfn.XLOOKUP($D223,'Maximum Demand Forecast'!$T$68:$T$494,'Maximum Demand Forecast'!V$68:V$494,"NA")</f>
        <v>188.60069856703899</v>
      </c>
      <c r="T223" s="136">
        <f>_xlfn.XLOOKUP($D223,'Maximum Demand Forecast'!$T$68:$T$494,'Maximum Demand Forecast'!W$68:W$494,"NA")</f>
        <v>182.09494994990288</v>
      </c>
      <c r="U223" s="136">
        <f>_xlfn.XLOOKUP($D223,'Maximum Demand Forecast'!$T$68:$T$494,'Maximum Demand Forecast'!X$68:X$494,"NA")</f>
        <v>183.55476974421126</v>
      </c>
      <c r="V223" s="136">
        <f>_xlfn.XLOOKUP($D223,'Maximum Demand Forecast'!$T$68:$T$494,'Maximum Demand Forecast'!Y$68:Y$494,"NA")</f>
        <v>180.56308671759564</v>
      </c>
      <c r="W223" s="136">
        <f>_xlfn.XLOOKUP($D223,'Maximum Demand Forecast'!$T$68:$T$494,'Maximum Demand Forecast'!Z$68:Z$494,"NA")</f>
        <v>180.44844898371898</v>
      </c>
      <c r="X223" s="136">
        <f>_xlfn.XLOOKUP($D223,'Maximum Demand Forecast'!$T$68:$T$494,'Maximum Demand Forecast'!AA$68:AA$494,"NA")</f>
        <v>180.71460196512731</v>
      </c>
      <c r="Y223" s="136">
        <f>_xlfn.XLOOKUP($D223,'Maximum Demand Forecast'!$T$68:$T$494,'Maximum Demand Forecast'!AB$68:AB$494,"NA")</f>
        <v>181.52231536420553</v>
      </c>
      <c r="Z223" s="136">
        <f>_xlfn.XLOOKUP($D223,'Maximum Demand Forecast'!$T$68:$T$494,'Maximum Demand Forecast'!AC$68:AC$494,"NA")</f>
        <v>183.92665689470772</v>
      </c>
      <c r="AA223" s="136">
        <f>_xlfn.XLOOKUP($D223,'Maximum Demand Forecast'!$T$68:$T$494,'Maximum Demand Forecast'!AD$68:AD$494,"NA")</f>
        <v>191.52079681841022</v>
      </c>
      <c r="AB223" s="136">
        <f>_xlfn.XLOOKUP($D223,'Maximum Demand Forecast'!$T$68:$T$494,'Maximum Demand Forecast'!AE$68:AE$494,"NA")</f>
        <v>197.72227479592684</v>
      </c>
      <c r="AC223" s="136">
        <f>_xlfn.XLOOKUP($D223,'Maximum Demand Forecast'!$T$68:$T$494,'Maximum Demand Forecast'!AF$68:AF$494,"NA")</f>
        <v>201.84668337397346</v>
      </c>
      <c r="AD223" s="137"/>
      <c r="AE223" s="138">
        <v>0</v>
      </c>
      <c r="AF223" s="138">
        <v>0</v>
      </c>
      <c r="AG223" s="138">
        <v>0</v>
      </c>
      <c r="AH223" s="138">
        <v>0</v>
      </c>
      <c r="AI223" s="138">
        <v>0</v>
      </c>
      <c r="AJ223" s="138">
        <v>0</v>
      </c>
      <c r="AK223" s="138">
        <v>0</v>
      </c>
      <c r="AL223" s="138">
        <v>0</v>
      </c>
      <c r="AM223" s="138">
        <v>0</v>
      </c>
      <c r="AN223" s="138">
        <v>0</v>
      </c>
      <c r="AO223" s="138">
        <v>0</v>
      </c>
      <c r="AP223" s="138">
        <v>0</v>
      </c>
      <c r="AQ223" s="137"/>
      <c r="AR223" s="137"/>
      <c r="AS223" s="137"/>
      <c r="AT223" s="137"/>
      <c r="AU223" s="3"/>
      <c r="AV223" s="3"/>
      <c r="AW223" s="3"/>
      <c r="AX223" s="3"/>
    </row>
    <row r="224" spans="2:50" x14ac:dyDescent="0.25">
      <c r="B224" s="7" t="s">
        <v>55</v>
      </c>
      <c r="C224" s="7"/>
      <c r="D224" s="48">
        <v>85007</v>
      </c>
      <c r="E224" s="136">
        <f>_xlfn.XLOOKUP($D224,'Maximum Demand Forecast'!$D$68:$D$494,'Maximum Demand Forecast'!E$68:E$494,"NA")</f>
        <v>516.98181797872701</v>
      </c>
      <c r="F224" s="136">
        <f>_xlfn.XLOOKUP($D224,'Maximum Demand Forecast'!$D$68:$D$494,'Maximum Demand Forecast'!F$68:F$494,"NA")</f>
        <v>382.53708970000002</v>
      </c>
      <c r="G224" s="136">
        <f>_xlfn.XLOOKUP($D224,'Maximum Demand Forecast'!$D$68:$D$494,'Maximum Demand Forecast'!G$68:G$494,"NA")</f>
        <v>393.36604832210287</v>
      </c>
      <c r="H224" s="136">
        <f>_xlfn.XLOOKUP($D224,'Maximum Demand Forecast'!$D$68:$D$494,'Maximum Demand Forecast'!H$68:H$494,"NA")</f>
        <v>392.15699576140565</v>
      </c>
      <c r="I224" s="136">
        <f>_xlfn.XLOOKUP($D224,'Maximum Demand Forecast'!$D$68:$D$494,'Maximum Demand Forecast'!I$68:I$494,"NA")</f>
        <v>385.55151959105922</v>
      </c>
      <c r="J224" s="136">
        <f>_xlfn.XLOOKUP($D224,'Maximum Demand Forecast'!$D$68:$D$494,'Maximum Demand Forecast'!J$68:J$494,"NA")</f>
        <v>380.86505204693219</v>
      </c>
      <c r="K224" s="136">
        <f>_xlfn.XLOOKUP($D224,'Maximum Demand Forecast'!$D$68:$D$494,'Maximum Demand Forecast'!K$68:K$494,"NA")</f>
        <v>381.11964984070391</v>
      </c>
      <c r="L224" s="136">
        <f>_xlfn.XLOOKUP($D224,'Maximum Demand Forecast'!$D$68:$D$494,'Maximum Demand Forecast'!L$68:L$494,"NA")</f>
        <v>380.38232890076341</v>
      </c>
      <c r="M224" s="136">
        <f>_xlfn.XLOOKUP($D224,'Maximum Demand Forecast'!$D$68:$D$494,'Maximum Demand Forecast'!M$68:M$494,"NA")</f>
        <v>389.04520438768367</v>
      </c>
      <c r="N224" s="136">
        <f>_xlfn.XLOOKUP($D224,'Maximum Demand Forecast'!$D$68:$D$494,'Maximum Demand Forecast'!N$68:N$494,"NA")</f>
        <v>412.48519083261118</v>
      </c>
      <c r="O224" s="136">
        <f>_xlfn.XLOOKUP($D224,'Maximum Demand Forecast'!$D$68:$D$494,'Maximum Demand Forecast'!O$68:O$494,"NA")</f>
        <v>433.26989548080917</v>
      </c>
      <c r="P224" s="136">
        <f>_xlfn.XLOOKUP($D224,'Maximum Demand Forecast'!$D$68:$D$494,'Maximum Demand Forecast'!P$68:P$494,"NA")</f>
        <v>444.47138585105245</v>
      </c>
      <c r="Q224" s="137"/>
      <c r="R224" s="136">
        <f>_xlfn.XLOOKUP($D224,'Maximum Demand Forecast'!$T$68:$T$494,'Maximum Demand Forecast'!U$68:U$494,"NA")</f>
        <v>534.76119049669899</v>
      </c>
      <c r="S224" s="136">
        <f>_xlfn.XLOOKUP($D224,'Maximum Demand Forecast'!$T$68:$T$494,'Maximum Demand Forecast'!V$68:V$494,"NA")</f>
        <v>317.31583970000003</v>
      </c>
      <c r="T224" s="136">
        <f>_xlfn.XLOOKUP($D224,'Maximum Demand Forecast'!$T$68:$T$494,'Maximum Demand Forecast'!W$68:W$494,"NA")</f>
        <v>306.37008445620455</v>
      </c>
      <c r="U224" s="136">
        <f>_xlfn.XLOOKUP($D224,'Maximum Demand Forecast'!$T$68:$T$494,'Maximum Demand Forecast'!X$68:X$494,"NA")</f>
        <v>308.82619383099029</v>
      </c>
      <c r="V224" s="136">
        <f>_xlfn.XLOOKUP($D224,'Maximum Demand Forecast'!$T$68:$T$494,'Maximum Demand Forecast'!Y$68:Y$494,"NA")</f>
        <v>303.79276384414777</v>
      </c>
      <c r="W224" s="136">
        <f>_xlfn.XLOOKUP($D224,'Maximum Demand Forecast'!$T$68:$T$494,'Maximum Demand Forecast'!Z$68:Z$494,"NA")</f>
        <v>303.59988879616145</v>
      </c>
      <c r="X224" s="136">
        <f>_xlfn.XLOOKUP($D224,'Maximum Demand Forecast'!$T$68:$T$494,'Maximum Demand Forecast'!AA$68:AA$494,"NA")</f>
        <v>304.04768436333546</v>
      </c>
      <c r="Y224" s="136">
        <f>_xlfn.XLOOKUP($D224,'Maximum Demand Forecast'!$T$68:$T$494,'Maximum Demand Forecast'!AB$68:AB$494,"NA")</f>
        <v>305.40664144786791</v>
      </c>
      <c r="Z224" s="136">
        <f>_xlfn.XLOOKUP($D224,'Maximum Demand Forecast'!$T$68:$T$494,'Maximum Demand Forecast'!AC$68:AC$494,"NA")</f>
        <v>309.45188442667745</v>
      </c>
      <c r="AA224" s="136">
        <f>_xlfn.XLOOKUP($D224,'Maximum Demand Forecast'!$T$68:$T$494,'Maximum Demand Forecast'!AD$68:AD$494,"NA")</f>
        <v>322.22883013789601</v>
      </c>
      <c r="AB224" s="136">
        <f>_xlfn.XLOOKUP($D224,'Maximum Demand Forecast'!$T$68:$T$494,'Maximum Demand Forecast'!AE$68:AE$494,"NA")</f>
        <v>332.66265783189721</v>
      </c>
      <c r="AC224" s="136">
        <f>_xlfn.XLOOKUP($D224,'Maximum Demand Forecast'!$T$68:$T$494,'Maximum Demand Forecast'!AF$68:AF$494,"NA")</f>
        <v>339.60186951643692</v>
      </c>
      <c r="AD224" s="137"/>
      <c r="AE224" s="138">
        <v>588.57003148257195</v>
      </c>
      <c r="AF224" s="138">
        <v>691.54374789706605</v>
      </c>
      <c r="AG224" s="138">
        <v>798.19699673494802</v>
      </c>
      <c r="AH224" s="138">
        <v>875.34296355823005</v>
      </c>
      <c r="AI224" s="138">
        <v>970.418278199111</v>
      </c>
      <c r="AJ224" s="138">
        <v>1200.22046247499</v>
      </c>
      <c r="AK224" s="138">
        <v>1434.0958906943099</v>
      </c>
      <c r="AL224" s="138">
        <v>1649.2649011132701</v>
      </c>
      <c r="AM224" s="138">
        <v>1840.9440175099201</v>
      </c>
      <c r="AN224" s="138">
        <v>2010.1215547076599</v>
      </c>
      <c r="AO224" s="138">
        <v>2175.0134296066899</v>
      </c>
      <c r="AP224" s="138">
        <v>2336.0996660370702</v>
      </c>
      <c r="AQ224" s="137"/>
      <c r="AR224" s="137"/>
      <c r="AS224" s="137"/>
      <c r="AT224" s="137"/>
      <c r="AU224" s="3"/>
      <c r="AV224" s="3"/>
      <c r="AW224" s="3"/>
      <c r="AX224" s="3"/>
    </row>
    <row r="225" spans="2:50" x14ac:dyDescent="0.25">
      <c r="B225" s="7" t="s">
        <v>55</v>
      </c>
      <c r="C225" s="7"/>
      <c r="D225" s="48">
        <v>85008</v>
      </c>
      <c r="E225" s="136">
        <f>_xlfn.XLOOKUP($D225,'Maximum Demand Forecast'!$D$68:$D$494,'Maximum Demand Forecast'!E$68:E$494,"NA")</f>
        <v>110.73926360571301</v>
      </c>
      <c r="F225" s="136">
        <f>_xlfn.XLOOKUP($D225,'Maximum Demand Forecast'!$D$68:$D$494,'Maximum Demand Forecast'!F$68:F$494,"NA")</f>
        <v>99.753208791034396</v>
      </c>
      <c r="G225" s="136">
        <f>_xlfn.XLOOKUP($D225,'Maximum Demand Forecast'!$D$68:$D$494,'Maximum Demand Forecast'!G$68:G$494,"NA")</f>
        <v>102.57704835981255</v>
      </c>
      <c r="H225" s="136">
        <f>_xlfn.XLOOKUP($D225,'Maximum Demand Forecast'!$D$68:$D$494,'Maximum Demand Forecast'!H$68:H$494,"NA")</f>
        <v>102.26176684653197</v>
      </c>
      <c r="I225" s="136">
        <f>_xlfn.XLOOKUP($D225,'Maximum Demand Forecast'!$D$68:$D$494,'Maximum Demand Forecast'!I$68:I$494,"NA")</f>
        <v>100.53927388747925</v>
      </c>
      <c r="J225" s="136">
        <f>_xlfn.XLOOKUP($D225,'Maximum Demand Forecast'!$D$68:$D$494,'Maximum Demand Forecast'!J$68:J$494,"NA")</f>
        <v>99.317195851102866</v>
      </c>
      <c r="K225" s="136">
        <f>_xlfn.XLOOKUP($D225,'Maximum Demand Forecast'!$D$68:$D$494,'Maximum Demand Forecast'!K$68:K$494,"NA")</f>
        <v>99.383586660160802</v>
      </c>
      <c r="L225" s="136">
        <f>_xlfn.XLOOKUP($D225,'Maximum Demand Forecast'!$D$68:$D$494,'Maximum Demand Forecast'!L$68:L$494,"NA")</f>
        <v>99.191317383146199</v>
      </c>
      <c r="M225" s="136">
        <f>_xlfn.XLOOKUP($D225,'Maximum Demand Forecast'!$D$68:$D$494,'Maximum Demand Forecast'!M$68:M$494,"NA")</f>
        <v>101.45031304773703</v>
      </c>
      <c r="N225" s="136">
        <f>_xlfn.XLOOKUP($D225,'Maximum Demand Forecast'!$D$68:$D$494,'Maximum Demand Forecast'!N$68:N$494,"NA")</f>
        <v>107.56269776769604</v>
      </c>
      <c r="O225" s="136">
        <f>_xlfn.XLOOKUP($D225,'Maximum Demand Forecast'!$D$68:$D$494,'Maximum Demand Forecast'!O$68:O$494,"NA")</f>
        <v>112.98267151209208</v>
      </c>
      <c r="P225" s="136">
        <f>_xlfn.XLOOKUP($D225,'Maximum Demand Forecast'!$D$68:$D$494,'Maximum Demand Forecast'!P$68:P$494,"NA")</f>
        <v>115.90365522258649</v>
      </c>
      <c r="Q225" s="137"/>
      <c r="R225" s="136">
        <f>_xlfn.XLOOKUP($D225,'Maximum Demand Forecast'!$T$68:$T$494,'Maximum Demand Forecast'!U$68:U$494,"NA")</f>
        <v>178.435131016952</v>
      </c>
      <c r="S225" s="136">
        <f>_xlfn.XLOOKUP($D225,'Maximum Demand Forecast'!$T$68:$T$494,'Maximum Demand Forecast'!V$68:V$494,"NA")</f>
        <v>162.440918077101</v>
      </c>
      <c r="T225" s="136">
        <f>_xlfn.XLOOKUP($D225,'Maximum Demand Forecast'!$T$68:$T$494,'Maximum Demand Forecast'!W$68:W$494,"NA")</f>
        <v>156.83754658284974</v>
      </c>
      <c r="U225" s="136">
        <f>_xlfn.XLOOKUP($D225,'Maximum Demand Forecast'!$T$68:$T$494,'Maximum Demand Forecast'!X$68:X$494,"NA")</f>
        <v>158.09488268720298</v>
      </c>
      <c r="V225" s="136">
        <f>_xlfn.XLOOKUP($D225,'Maximum Demand Forecast'!$T$68:$T$494,'Maximum Demand Forecast'!Y$68:Y$494,"NA")</f>
        <v>155.51815979523352</v>
      </c>
      <c r="W225" s="136">
        <f>_xlfn.XLOOKUP($D225,'Maximum Demand Forecast'!$T$68:$T$494,'Maximum Demand Forecast'!Z$68:Z$494,"NA")</f>
        <v>155.41942283996937</v>
      </c>
      <c r="X225" s="136">
        <f>_xlfn.XLOOKUP($D225,'Maximum Demand Forecast'!$T$68:$T$494,'Maximum Demand Forecast'!AA$68:AA$494,"NA")</f>
        <v>155.64865918414736</v>
      </c>
      <c r="Y225" s="136">
        <f>_xlfn.XLOOKUP($D225,'Maximum Demand Forecast'!$T$68:$T$494,'Maximum Demand Forecast'!AB$68:AB$494,"NA")</f>
        <v>156.34433903627053</v>
      </c>
      <c r="Z225" s="136">
        <f>_xlfn.XLOOKUP($D225,'Maximum Demand Forecast'!$T$68:$T$494,'Maximum Demand Forecast'!AC$68:AC$494,"NA")</f>
        <v>158.41518738706202</v>
      </c>
      <c r="AA225" s="136">
        <f>_xlfn.XLOOKUP($D225,'Maximum Demand Forecast'!$T$68:$T$494,'Maximum Demand Forecast'!AD$68:AD$494,"NA")</f>
        <v>164.95598532993768</v>
      </c>
      <c r="AB225" s="136">
        <f>_xlfn.XLOOKUP($D225,'Maximum Demand Forecast'!$T$68:$T$494,'Maximum Demand Forecast'!AE$68:AE$494,"NA")</f>
        <v>170.29728991553361</v>
      </c>
      <c r="AC225" s="136">
        <f>_xlfn.XLOOKUP($D225,'Maximum Demand Forecast'!$T$68:$T$494,'Maximum Demand Forecast'!AF$68:AF$494,"NA")</f>
        <v>173.84962413822379</v>
      </c>
      <c r="AD225" s="137"/>
      <c r="AE225" s="138">
        <v>83.987898399999906</v>
      </c>
      <c r="AF225" s="138">
        <v>90.408365559999993</v>
      </c>
      <c r="AG225" s="138">
        <v>99.426218225599996</v>
      </c>
      <c r="AH225" s="138">
        <v>112.890297524535</v>
      </c>
      <c r="AI225" s="138">
        <v>129.404951960717</v>
      </c>
      <c r="AJ225" s="138">
        <v>170.63587127506599</v>
      </c>
      <c r="AK225" s="138">
        <v>213.647272279833</v>
      </c>
      <c r="AL225" s="138">
        <v>253.68882964740499</v>
      </c>
      <c r="AM225" s="138">
        <v>289.172820648933</v>
      </c>
      <c r="AN225" s="138">
        <v>319.73370315903998</v>
      </c>
      <c r="AO225" s="138">
        <v>348.25747329935803</v>
      </c>
      <c r="AP225" s="138">
        <v>374.51980568847301</v>
      </c>
      <c r="AQ225" s="137"/>
      <c r="AR225" s="137"/>
      <c r="AS225" s="137"/>
      <c r="AT225" s="137"/>
      <c r="AU225" s="3"/>
      <c r="AV225" s="3"/>
      <c r="AW225" s="3"/>
      <c r="AX225" s="3"/>
    </row>
    <row r="226" spans="2:50" x14ac:dyDescent="0.25">
      <c r="B226" s="7" t="s">
        <v>238</v>
      </c>
      <c r="C226" s="7"/>
      <c r="D226" s="48">
        <v>40001</v>
      </c>
      <c r="E226" s="136">
        <f>_xlfn.XLOOKUP($D226,'Maximum Demand Forecast'!$D$68:$D$494,'Maximum Demand Forecast'!E$68:E$494,"NA")</f>
        <v>27.233333590000001</v>
      </c>
      <c r="F226" s="136">
        <f>_xlfn.XLOOKUP($D226,'Maximum Demand Forecast'!$D$68:$D$494,'Maximum Demand Forecast'!F$68:F$494,"NA")</f>
        <v>24.461666869999998</v>
      </c>
      <c r="G226" s="136">
        <f>_xlfn.XLOOKUP($D226,'Maximum Demand Forecast'!$D$68:$D$494,'Maximum Demand Forecast'!G$68:G$494,"NA")</f>
        <v>25.154134046374018</v>
      </c>
      <c r="H226" s="136">
        <f>_xlfn.XLOOKUP($D226,'Maximum Demand Forecast'!$D$68:$D$494,'Maximum Demand Forecast'!H$68:H$494,"NA")</f>
        <v>25.076820128941094</v>
      </c>
      <c r="I226" s="136">
        <f>_xlfn.XLOOKUP($D226,'Maximum Demand Forecast'!$D$68:$D$494,'Maximum Demand Forecast'!I$68:I$494,"NA")</f>
        <v>24.654427210849271</v>
      </c>
      <c r="J226" s="136">
        <f>_xlfn.XLOOKUP($D226,'Maximum Demand Forecast'!$D$68:$D$494,'Maximum Demand Forecast'!J$68:J$494,"NA")</f>
        <v>24.354746968205593</v>
      </c>
      <c r="K226" s="136">
        <f>_xlfn.XLOOKUP($D226,'Maximum Demand Forecast'!$D$68:$D$494,'Maximum Demand Forecast'!K$68:K$494,"NA")</f>
        <v>24.37102744553647</v>
      </c>
      <c r="L226" s="136">
        <f>_xlfn.XLOOKUP($D226,'Maximum Demand Forecast'!$D$68:$D$494,'Maximum Demand Forecast'!L$68:L$494,"NA")</f>
        <v>24.323878816829005</v>
      </c>
      <c r="M226" s="136">
        <f>_xlfn.XLOOKUP($D226,'Maximum Demand Forecast'!$D$68:$D$494,'Maximum Demand Forecast'!M$68:M$494,"NA")</f>
        <v>24.877833923413618</v>
      </c>
      <c r="N226" s="136">
        <f>_xlfn.XLOOKUP($D226,'Maximum Demand Forecast'!$D$68:$D$494,'Maximum Demand Forecast'!N$68:N$494,"NA")</f>
        <v>26.376724240958517</v>
      </c>
      <c r="O226" s="136">
        <f>_xlfn.XLOOKUP($D226,'Maximum Demand Forecast'!$D$68:$D$494,'Maximum Demand Forecast'!O$68:O$494,"NA")</f>
        <v>27.705820254875199</v>
      </c>
      <c r="P226" s="136">
        <f>_xlfn.XLOOKUP($D226,'Maximum Demand Forecast'!$D$68:$D$494,'Maximum Demand Forecast'!P$68:P$494,"NA")</f>
        <v>28.42210929785216</v>
      </c>
      <c r="Q226" s="137"/>
      <c r="R226" s="136">
        <f>_xlfn.XLOOKUP($D226,'Maximum Demand Forecast'!$T$68:$T$494,'Maximum Demand Forecast'!U$68:U$494,"NA")</f>
        <v>36.822635989659901</v>
      </c>
      <c r="S226" s="136">
        <f>_xlfn.XLOOKUP($D226,'Maximum Demand Forecast'!$T$68:$T$494,'Maximum Demand Forecast'!V$68:V$494,"NA")</f>
        <v>37.601461062348903</v>
      </c>
      <c r="T226" s="136">
        <f>_xlfn.XLOOKUP($D226,'Maximum Demand Forecast'!$T$68:$T$494,'Maximum Demand Forecast'!W$68:W$494,"NA")</f>
        <v>36.304405138551672</v>
      </c>
      <c r="U226" s="136">
        <f>_xlfn.XLOOKUP($D226,'Maximum Demand Forecast'!$T$68:$T$494,'Maximum Demand Forecast'!X$68:X$494,"NA")</f>
        <v>36.595450492947442</v>
      </c>
      <c r="V226" s="136">
        <f>_xlfn.XLOOKUP($D226,'Maximum Demand Forecast'!$T$68:$T$494,'Maximum Demand Forecast'!Y$68:Y$494,"NA")</f>
        <v>35.998996430524166</v>
      </c>
      <c r="W226" s="136">
        <f>_xlfn.XLOOKUP($D226,'Maximum Demand Forecast'!$T$68:$T$494,'Maximum Demand Forecast'!Z$68:Z$494,"NA")</f>
        <v>35.976141020552781</v>
      </c>
      <c r="X226" s="136">
        <f>_xlfn.XLOOKUP($D226,'Maximum Demand Forecast'!$T$68:$T$494,'Maximum Demand Forecast'!AA$68:AA$494,"NA")</f>
        <v>36.029204137726211</v>
      </c>
      <c r="Y226" s="136">
        <f>_xlfn.XLOOKUP($D226,'Maximum Demand Forecast'!$T$68:$T$494,'Maximum Demand Forecast'!AB$68:AB$494,"NA")</f>
        <v>36.190238556769899</v>
      </c>
      <c r="Z226" s="136">
        <f>_xlfn.XLOOKUP($D226,'Maximum Demand Forecast'!$T$68:$T$494,'Maximum Demand Forecast'!AC$68:AC$494,"NA")</f>
        <v>36.669593909781128</v>
      </c>
      <c r="AA226" s="136">
        <f>_xlfn.XLOOKUP($D226,'Maximum Demand Forecast'!$T$68:$T$494,'Maximum Demand Forecast'!AD$68:AD$494,"NA")</f>
        <v>38.183643215073751</v>
      </c>
      <c r="AB226" s="136">
        <f>_xlfn.XLOOKUP($D226,'Maximum Demand Forecast'!$T$68:$T$494,'Maximum Demand Forecast'!AE$68:AE$494,"NA")</f>
        <v>39.420036475927546</v>
      </c>
      <c r="AC226" s="136">
        <f>_xlfn.XLOOKUP($D226,'Maximum Demand Forecast'!$T$68:$T$494,'Maximum Demand Forecast'!AF$68:AF$494,"NA")</f>
        <v>40.242322871104989</v>
      </c>
      <c r="AD226" s="137"/>
      <c r="AE226" s="138">
        <v>181.03622222487999</v>
      </c>
      <c r="AF226" s="138">
        <v>200.93737187719799</v>
      </c>
      <c r="AG226" s="138">
        <v>211.29039658547299</v>
      </c>
      <c r="AH226" s="138">
        <v>249.124083835047</v>
      </c>
      <c r="AI226" s="138">
        <v>302.901780739142</v>
      </c>
      <c r="AJ226" s="138">
        <v>434.07032170671101</v>
      </c>
      <c r="AK226" s="138">
        <v>568.49611233069095</v>
      </c>
      <c r="AL226" s="138">
        <v>692.485252610987</v>
      </c>
      <c r="AM226" s="138">
        <v>802.540393954396</v>
      </c>
      <c r="AN226" s="138">
        <v>898.69671627616594</v>
      </c>
      <c r="AO226" s="138">
        <v>991.04030953579399</v>
      </c>
      <c r="AP226" s="138">
        <v>1079.8185447201599</v>
      </c>
      <c r="AQ226" s="137"/>
      <c r="AR226" s="137"/>
      <c r="AS226" s="137"/>
      <c r="AT226" s="137"/>
      <c r="AU226" s="3"/>
      <c r="AV226" s="3"/>
      <c r="AW226" s="3"/>
      <c r="AX226" s="3"/>
    </row>
    <row r="227" spans="2:50" x14ac:dyDescent="0.25">
      <c r="B227" s="7" t="s">
        <v>238</v>
      </c>
      <c r="C227" s="7"/>
      <c r="D227" s="48">
        <v>40002</v>
      </c>
      <c r="E227" s="136">
        <f>_xlfn.XLOOKUP($D227,'Maximum Demand Forecast'!$D$68:$D$494,'Maximum Demand Forecast'!E$68:E$494,"NA")</f>
        <v>94.400001529999997</v>
      </c>
      <c r="F227" s="136">
        <f>_xlfn.XLOOKUP($D227,'Maximum Demand Forecast'!$D$68:$D$494,'Maximum Demand Forecast'!F$68:F$494,"NA")</f>
        <v>91.181112929999998</v>
      </c>
      <c r="G227" s="136">
        <f>_xlfn.XLOOKUP($D227,'Maximum Demand Forecast'!$D$68:$D$494,'Maximum Demand Forecast'!G$68:G$494,"NA")</f>
        <v>93.762291397715671</v>
      </c>
      <c r="H227" s="136">
        <f>_xlfn.XLOOKUP($D227,'Maximum Demand Forecast'!$D$68:$D$494,'Maximum Demand Forecast'!H$68:H$494,"NA")</f>
        <v>93.474102981367082</v>
      </c>
      <c r="I227" s="136">
        <f>_xlfn.XLOOKUP($D227,'Maximum Demand Forecast'!$D$68:$D$494,'Maximum Demand Forecast'!I$68:I$494,"NA")</f>
        <v>91.89962906795617</v>
      </c>
      <c r="J227" s="136">
        <f>_xlfn.XLOOKUP($D227,'Maximum Demand Forecast'!$D$68:$D$494,'Maximum Demand Forecast'!J$68:J$494,"NA")</f>
        <v>90.782567904765571</v>
      </c>
      <c r="K227" s="136">
        <f>_xlfn.XLOOKUP($D227,'Maximum Demand Forecast'!$D$68:$D$494,'Maximum Demand Forecast'!K$68:K$494,"NA")</f>
        <v>90.843253550185821</v>
      </c>
      <c r="L227" s="136">
        <f>_xlfn.XLOOKUP($D227,'Maximum Demand Forecast'!$D$68:$D$494,'Maximum Demand Forecast'!L$68:L$494,"NA")</f>
        <v>90.667506555448412</v>
      </c>
      <c r="M227" s="136">
        <f>_xlfn.XLOOKUP($D227,'Maximum Demand Forecast'!$D$68:$D$494,'Maximum Demand Forecast'!M$68:M$494,"NA")</f>
        <v>92.73237986927758</v>
      </c>
      <c r="N227" s="136">
        <f>_xlfn.XLOOKUP($D227,'Maximum Demand Forecast'!$D$68:$D$494,'Maximum Demand Forecast'!N$68:N$494,"NA")</f>
        <v>98.319508826599716</v>
      </c>
      <c r="O227" s="136">
        <f>_xlfn.XLOOKUP($D227,'Maximum Demand Forecast'!$D$68:$D$494,'Maximum Demand Forecast'!O$68:O$494,"NA")</f>
        <v>103.27372778411389</v>
      </c>
      <c r="P227" s="136">
        <f>_xlfn.XLOOKUP($D227,'Maximum Demand Forecast'!$D$68:$D$494,'Maximum Demand Forecast'!P$68:P$494,"NA")</f>
        <v>105.94370250273386</v>
      </c>
      <c r="Q227" s="137"/>
      <c r="R227" s="136">
        <f>_xlfn.XLOOKUP($D227,'Maximum Demand Forecast'!$T$68:$T$494,'Maximum Demand Forecast'!U$68:U$494,"NA")</f>
        <v>122.416341748883</v>
      </c>
      <c r="S227" s="136">
        <f>_xlfn.XLOOKUP($D227,'Maximum Demand Forecast'!$T$68:$T$494,'Maximum Demand Forecast'!V$68:V$494,"NA")</f>
        <v>127.48939433789999</v>
      </c>
      <c r="T227" s="136">
        <f>_xlfn.XLOOKUP($D227,'Maximum Demand Forecast'!$T$68:$T$494,'Maximum Demand Forecast'!W$68:W$494,"NA")</f>
        <v>123.09166963584384</v>
      </c>
      <c r="U227" s="136">
        <f>_xlfn.XLOOKUP($D227,'Maximum Demand Forecast'!$T$68:$T$494,'Maximum Demand Forecast'!X$68:X$494,"NA")</f>
        <v>124.0784716086515</v>
      </c>
      <c r="V227" s="136">
        <f>_xlfn.XLOOKUP($D227,'Maximum Demand Forecast'!$T$68:$T$494,'Maximum Demand Forecast'!Y$68:Y$494,"NA")</f>
        <v>122.05616808585394</v>
      </c>
      <c r="W227" s="136">
        <f>_xlfn.XLOOKUP($D227,'Maximum Demand Forecast'!$T$68:$T$494,'Maximum Demand Forecast'!Z$68:Z$494,"NA")</f>
        <v>121.97867582113145</v>
      </c>
      <c r="X227" s="136">
        <f>_xlfn.XLOOKUP($D227,'Maximum Demand Forecast'!$T$68:$T$494,'Maximum Demand Forecast'!AA$68:AA$494,"NA")</f>
        <v>122.15858863512832</v>
      </c>
      <c r="Y227" s="136">
        <f>_xlfn.XLOOKUP($D227,'Maximum Demand Forecast'!$T$68:$T$494,'Maximum Demand Forecast'!AB$68:AB$494,"NA")</f>
        <v>122.70458285906004</v>
      </c>
      <c r="Z227" s="136">
        <f>_xlfn.XLOOKUP($D227,'Maximum Demand Forecast'!$T$68:$T$494,'Maximum Demand Forecast'!AC$68:AC$494,"NA")</f>
        <v>124.32985809841037</v>
      </c>
      <c r="AA227" s="136">
        <f>_xlfn.XLOOKUP($D227,'Maximum Demand Forecast'!$T$68:$T$494,'Maximum Demand Forecast'!AD$68:AD$494,"NA")</f>
        <v>129.46330832816102</v>
      </c>
      <c r="AB227" s="136">
        <f>_xlfn.XLOOKUP($D227,'Maximum Demand Forecast'!$T$68:$T$494,'Maximum Demand Forecast'!AE$68:AE$494,"NA")</f>
        <v>133.65535362470794</v>
      </c>
      <c r="AC227" s="136">
        <f>_xlfn.XLOOKUP($D227,'Maximum Demand Forecast'!$T$68:$T$494,'Maximum Demand Forecast'!AF$68:AF$494,"NA")</f>
        <v>136.44335152509905</v>
      </c>
      <c r="AD227" s="137"/>
      <c r="AE227" s="138">
        <v>66.552514057919893</v>
      </c>
      <c r="AF227" s="138">
        <v>68.137165463711995</v>
      </c>
      <c r="AG227" s="138">
        <v>75.627125463711906</v>
      </c>
      <c r="AH227" s="138">
        <v>84.218443263024696</v>
      </c>
      <c r="AI227" s="138">
        <v>97.7418539096372</v>
      </c>
      <c r="AJ227" s="138">
        <v>129.09547876297299</v>
      </c>
      <c r="AK227" s="138">
        <v>161.20836587195001</v>
      </c>
      <c r="AL227" s="138">
        <v>190.783956007097</v>
      </c>
      <c r="AM227" s="138">
        <v>216.97050718195899</v>
      </c>
      <c r="AN227" s="138">
        <v>239.759246509826</v>
      </c>
      <c r="AO227" s="138">
        <v>261.50832386887902</v>
      </c>
      <c r="AP227" s="138">
        <v>282.21741564076098</v>
      </c>
      <c r="AQ227" s="137"/>
      <c r="AR227" s="137"/>
      <c r="AS227" s="137"/>
      <c r="AT227" s="137"/>
      <c r="AU227" s="3"/>
      <c r="AV227" s="3"/>
      <c r="AW227" s="3"/>
      <c r="AX227" s="3"/>
    </row>
    <row r="228" spans="2:50" x14ac:dyDescent="0.25">
      <c r="B228" s="7" t="s">
        <v>238</v>
      </c>
      <c r="C228" s="7"/>
      <c r="D228" s="48">
        <v>40003</v>
      </c>
      <c r="E228" s="136">
        <f>_xlfn.XLOOKUP($D228,'Maximum Demand Forecast'!$D$68:$D$494,'Maximum Demand Forecast'!E$68:E$494,"NA")</f>
        <v>40.166667940000004</v>
      </c>
      <c r="F228" s="136">
        <f>_xlfn.XLOOKUP($D228,'Maximum Demand Forecast'!$D$68:$D$494,'Maximum Demand Forecast'!F$68:F$494,"NA")</f>
        <v>36.813333319999998</v>
      </c>
      <c r="G228" s="136">
        <f>_xlfn.XLOOKUP($D228,'Maximum Demand Forecast'!$D$68:$D$494,'Maximum Demand Forecast'!G$68:G$494,"NA")</f>
        <v>37.855454656722138</v>
      </c>
      <c r="H228" s="136">
        <f>_xlfn.XLOOKUP($D228,'Maximum Demand Forecast'!$D$68:$D$494,'Maximum Demand Forecast'!H$68:H$494,"NA")</f>
        <v>37.739101873902428</v>
      </c>
      <c r="I228" s="136">
        <f>_xlfn.XLOOKUP($D228,'Maximum Demand Forecast'!$D$68:$D$494,'Maximum Demand Forecast'!I$68:I$494,"NA")</f>
        <v>37.103426007316571</v>
      </c>
      <c r="J228" s="136">
        <f>_xlfn.XLOOKUP($D228,'Maximum Demand Forecast'!$D$68:$D$494,'Maximum Demand Forecast'!J$68:J$494,"NA")</f>
        <v>36.652425316297013</v>
      </c>
      <c r="K228" s="136">
        <f>_xlfn.XLOOKUP($D228,'Maximum Demand Forecast'!$D$68:$D$494,'Maximum Demand Forecast'!K$68:K$494,"NA")</f>
        <v>36.676926452780286</v>
      </c>
      <c r="L228" s="136">
        <f>_xlfn.XLOOKUP($D228,'Maximum Demand Forecast'!$D$68:$D$494,'Maximum Demand Forecast'!L$68:L$494,"NA")</f>
        <v>36.605970610179163</v>
      </c>
      <c r="M228" s="136">
        <f>_xlfn.XLOOKUP($D228,'Maximum Demand Forecast'!$D$68:$D$494,'Maximum Demand Forecast'!M$68:M$494,"NA")</f>
        <v>37.439639635736278</v>
      </c>
      <c r="N228" s="136">
        <f>_xlfn.XLOOKUP($D228,'Maximum Demand Forecast'!$D$68:$D$494,'Maximum Demand Forecast'!N$68:N$494,"NA")</f>
        <v>39.695379163346843</v>
      </c>
      <c r="O228" s="136">
        <f>_xlfn.XLOOKUP($D228,'Maximum Demand Forecast'!$D$68:$D$494,'Maximum Demand Forecast'!O$68:O$494,"NA")</f>
        <v>41.695588504542826</v>
      </c>
      <c r="P228" s="136">
        <f>_xlfn.XLOOKUP($D228,'Maximum Demand Forecast'!$D$68:$D$494,'Maximum Demand Forecast'!P$68:P$494,"NA")</f>
        <v>42.773560313770339</v>
      </c>
      <c r="Q228" s="137"/>
      <c r="R228" s="136">
        <f>_xlfn.XLOOKUP($D228,'Maximum Demand Forecast'!$T$68:$T$494,'Maximum Demand Forecast'!U$68:U$494,"NA")</f>
        <v>46.172938900798897</v>
      </c>
      <c r="S228" s="136">
        <f>_xlfn.XLOOKUP($D228,'Maximum Demand Forecast'!$T$68:$T$494,'Maximum Demand Forecast'!V$68:V$494,"NA")</f>
        <v>69.2368196133352</v>
      </c>
      <c r="T228" s="136">
        <f>_xlfn.XLOOKUP($D228,'Maximum Demand Forecast'!$T$68:$T$494,'Maximum Demand Forecast'!W$68:W$494,"NA")</f>
        <v>66.848507444415802</v>
      </c>
      <c r="U228" s="136">
        <f>_xlfn.XLOOKUP($D228,'Maximum Demand Forecast'!$T$68:$T$494,'Maximum Demand Forecast'!X$68:X$494,"NA")</f>
        <v>67.384418925838972</v>
      </c>
      <c r="V228" s="136">
        <f>_xlfn.XLOOKUP($D228,'Maximum Demand Forecast'!$T$68:$T$494,'Maximum Demand Forecast'!Y$68:Y$494,"NA")</f>
        <v>66.286148242708734</v>
      </c>
      <c r="W228" s="136">
        <f>_xlfn.XLOOKUP($D228,'Maximum Demand Forecast'!$T$68:$T$494,'Maximum Demand Forecast'!Z$68:Z$494,"NA")</f>
        <v>66.244063816926612</v>
      </c>
      <c r="X228" s="136">
        <f>_xlfn.XLOOKUP($D228,'Maximum Demand Forecast'!$T$68:$T$494,'Maximum Demand Forecast'!AA$68:AA$494,"NA")</f>
        <v>66.341770697671649</v>
      </c>
      <c r="Y228" s="136">
        <f>_xlfn.XLOOKUP($D228,'Maximum Demand Forecast'!$T$68:$T$494,'Maximum Demand Forecast'!AB$68:AB$494,"NA")</f>
        <v>66.63828872404244</v>
      </c>
      <c r="Z228" s="136">
        <f>_xlfn.XLOOKUP($D228,'Maximum Demand Forecast'!$T$68:$T$494,'Maximum Demand Forecast'!AC$68:AC$494,"NA")</f>
        <v>67.520941662769815</v>
      </c>
      <c r="AA228" s="136">
        <f>_xlfn.XLOOKUP($D228,'Maximum Demand Forecast'!$T$68:$T$494,'Maximum Demand Forecast'!AD$68:AD$494,"NA")</f>
        <v>70.308810954934287</v>
      </c>
      <c r="AB228" s="136">
        <f>_xlfn.XLOOKUP($D228,'Maximum Demand Forecast'!$T$68:$T$494,'Maximum Demand Forecast'!AE$68:AE$494,"NA")</f>
        <v>72.585422946977189</v>
      </c>
      <c r="AC228" s="136">
        <f>_xlfn.XLOOKUP($D228,'Maximum Demand Forecast'!$T$68:$T$494,'Maximum Demand Forecast'!AF$68:AF$494,"NA")</f>
        <v>74.099526207991374</v>
      </c>
      <c r="AD228" s="137"/>
      <c r="AE228" s="138">
        <v>0</v>
      </c>
      <c r="AF228" s="138">
        <v>0</v>
      </c>
      <c r="AG228" s="138">
        <v>0</v>
      </c>
      <c r="AH228" s="138">
        <v>0</v>
      </c>
      <c r="AI228" s="138">
        <v>0</v>
      </c>
      <c r="AJ228" s="138">
        <v>0</v>
      </c>
      <c r="AK228" s="138">
        <v>0</v>
      </c>
      <c r="AL228" s="138">
        <v>0</v>
      </c>
      <c r="AM228" s="138">
        <v>0</v>
      </c>
      <c r="AN228" s="138">
        <v>0</v>
      </c>
      <c r="AO228" s="138">
        <v>0</v>
      </c>
      <c r="AP228" s="138">
        <v>0</v>
      </c>
      <c r="AQ228" s="137"/>
      <c r="AR228" s="137"/>
      <c r="AS228" s="137"/>
      <c r="AT228" s="137"/>
      <c r="AU228" s="3"/>
      <c r="AV228" s="3"/>
      <c r="AW228" s="3"/>
      <c r="AX228" s="3"/>
    </row>
    <row r="229" spans="2:50" x14ac:dyDescent="0.25">
      <c r="B229" s="7" t="s">
        <v>111</v>
      </c>
      <c r="C229" s="7"/>
      <c r="D229" s="48">
        <v>11004</v>
      </c>
      <c r="E229" s="136">
        <f>_xlfn.XLOOKUP($D229,'Maximum Demand Forecast'!$D$68:$D$494,'Maximum Demand Forecast'!E$68:E$494,"NA")</f>
        <v>137.24855923797199</v>
      </c>
      <c r="F229" s="136">
        <f>_xlfn.XLOOKUP($D229,'Maximum Demand Forecast'!$D$68:$D$494,'Maximum Demand Forecast'!F$68:F$494,"NA")</f>
        <v>147.08249459999999</v>
      </c>
      <c r="G229" s="136">
        <f>_xlfn.XLOOKUP($D229,'Maximum Demand Forecast'!$D$68:$D$494,'Maximum Demand Forecast'!G$68:G$494,"NA")</f>
        <v>151.24614380146215</v>
      </c>
      <c r="H229" s="136">
        <f>_xlfn.XLOOKUP($D229,'Maximum Demand Forecast'!$D$68:$D$494,'Maximum Demand Forecast'!H$68:H$494,"NA")</f>
        <v>150.78127262552121</v>
      </c>
      <c r="I229" s="136">
        <f>_xlfn.XLOOKUP($D229,'Maximum Demand Forecast'!$D$68:$D$494,'Maximum Demand Forecast'!I$68:I$494,"NA")</f>
        <v>148.24151912366514</v>
      </c>
      <c r="J229" s="136">
        <f>_xlfn.XLOOKUP($D229,'Maximum Demand Forecast'!$D$68:$D$494,'Maximum Demand Forecast'!J$68:J$494,"NA")</f>
        <v>146.4396093067825</v>
      </c>
      <c r="K229" s="136">
        <f>_xlfn.XLOOKUP($D229,'Maximum Demand Forecast'!$D$68:$D$494,'Maximum Demand Forecast'!K$68:K$494,"NA")</f>
        <v>146.53750015092777</v>
      </c>
      <c r="L229" s="136">
        <f>_xlfn.XLOOKUP($D229,'Maximum Demand Forecast'!$D$68:$D$494,'Maximum Demand Forecast'!L$68:L$494,"NA")</f>
        <v>146.25400606345951</v>
      </c>
      <c r="M229" s="136">
        <f>_xlfn.XLOOKUP($D229,'Maximum Demand Forecast'!$D$68:$D$494,'Maximum Demand Forecast'!M$68:M$494,"NA")</f>
        <v>149.58481337948908</v>
      </c>
      <c r="N229" s="136">
        <f>_xlfn.XLOOKUP($D229,'Maximum Demand Forecast'!$D$68:$D$494,'Maximum Demand Forecast'!N$68:N$494,"NA")</f>
        <v>158.59730333808074</v>
      </c>
      <c r="O229" s="136">
        <f>_xlfn.XLOOKUP($D229,'Maximum Demand Forecast'!$D$68:$D$494,'Maximum Demand Forecast'!O$68:O$494,"NA")</f>
        <v>166.58885838331474</v>
      </c>
      <c r="P229" s="136">
        <f>_xlfn.XLOOKUP($D229,'Maximum Demand Forecast'!$D$68:$D$494,'Maximum Demand Forecast'!P$68:P$494,"NA")</f>
        <v>170.89574310444161</v>
      </c>
      <c r="Q229" s="137"/>
      <c r="R229" s="136">
        <f>_xlfn.XLOOKUP($D229,'Maximum Demand Forecast'!$T$68:$T$494,'Maximum Demand Forecast'!U$68:U$494,"NA")</f>
        <v>169.73986052783101</v>
      </c>
      <c r="S229" s="136">
        <f>_xlfn.XLOOKUP($D229,'Maximum Demand Forecast'!$T$68:$T$494,'Maximum Demand Forecast'!V$68:V$494,"NA")</f>
        <v>166.79722941228201</v>
      </c>
      <c r="T229" s="136">
        <f>_xlfn.XLOOKUP($D229,'Maximum Demand Forecast'!$T$68:$T$494,'Maximum Demand Forecast'!W$68:W$494,"NA")</f>
        <v>161.04358770874734</v>
      </c>
      <c r="U229" s="136">
        <f>_xlfn.XLOOKUP($D229,'Maximum Demand Forecast'!$T$68:$T$494,'Maximum Demand Forecast'!X$68:X$494,"NA")</f>
        <v>162.33464282668632</v>
      </c>
      <c r="V229" s="136">
        <f>_xlfn.XLOOKUP($D229,'Maximum Demand Forecast'!$T$68:$T$494,'Maximum Demand Forecast'!Y$68:Y$494,"NA")</f>
        <v>159.68881784347789</v>
      </c>
      <c r="W229" s="136">
        <f>_xlfn.XLOOKUP($D229,'Maximum Demand Forecast'!$T$68:$T$494,'Maximum Demand Forecast'!Z$68:Z$494,"NA")</f>
        <v>159.58743297829972</v>
      </c>
      <c r="X229" s="136">
        <f>_xlfn.XLOOKUP($D229,'Maximum Demand Forecast'!$T$68:$T$494,'Maximum Demand Forecast'!AA$68:AA$494,"NA")</f>
        <v>159.82281694154068</v>
      </c>
      <c r="Y229" s="136">
        <f>_xlfn.XLOOKUP($D229,'Maximum Demand Forecast'!$T$68:$T$494,'Maximum Demand Forecast'!AB$68:AB$494,"NA")</f>
        <v>160.53715341085942</v>
      </c>
      <c r="Z229" s="136">
        <f>_xlfn.XLOOKUP($D229,'Maximum Demand Forecast'!$T$68:$T$494,'Maximum Demand Forecast'!AC$68:AC$494,"NA")</f>
        <v>162.6635374003975</v>
      </c>
      <c r="AA229" s="136">
        <f>_xlfn.XLOOKUP($D229,'Maximum Demand Forecast'!$T$68:$T$494,'Maximum Demand Forecast'!AD$68:AD$494,"NA")</f>
        <v>169.37974528651267</v>
      </c>
      <c r="AB229" s="136">
        <f>_xlfn.XLOOKUP($D229,'Maximum Demand Forecast'!$T$68:$T$494,'Maximum Demand Forecast'!AE$68:AE$494,"NA")</f>
        <v>174.86429201815363</v>
      </c>
      <c r="AC229" s="136">
        <f>_xlfn.XLOOKUP($D229,'Maximum Demand Forecast'!$T$68:$T$494,'Maximum Demand Forecast'!AF$68:AF$494,"NA")</f>
        <v>178.51189210134152</v>
      </c>
      <c r="AD229" s="137"/>
      <c r="AE229" s="138">
        <v>0</v>
      </c>
      <c r="AF229" s="138">
        <v>0</v>
      </c>
      <c r="AG229" s="138">
        <v>0</v>
      </c>
      <c r="AH229" s="138">
        <v>0</v>
      </c>
      <c r="AI229" s="138">
        <v>0</v>
      </c>
      <c r="AJ229" s="138">
        <v>0</v>
      </c>
      <c r="AK229" s="138">
        <v>0</v>
      </c>
      <c r="AL229" s="138">
        <v>0</v>
      </c>
      <c r="AM229" s="138">
        <v>0</v>
      </c>
      <c r="AN229" s="138">
        <v>0</v>
      </c>
      <c r="AO229" s="138">
        <v>0</v>
      </c>
      <c r="AP229" s="138">
        <v>0</v>
      </c>
      <c r="AQ229" s="137"/>
      <c r="AR229" s="137"/>
      <c r="AS229" s="137"/>
      <c r="AT229" s="137"/>
      <c r="AU229" s="3"/>
      <c r="AV229" s="3"/>
      <c r="AW229" s="3"/>
      <c r="AX229" s="3"/>
    </row>
    <row r="230" spans="2:50" x14ac:dyDescent="0.25">
      <c r="B230" s="7" t="s">
        <v>111</v>
      </c>
      <c r="C230" s="7"/>
      <c r="D230" s="48">
        <v>11005</v>
      </c>
      <c r="E230" s="136">
        <f>_xlfn.XLOOKUP($D230,'Maximum Demand Forecast'!$D$68:$D$494,'Maximum Demand Forecast'!E$68:E$494,"NA")</f>
        <v>122.400500086818</v>
      </c>
      <c r="F230" s="136">
        <f>_xlfn.XLOOKUP($D230,'Maximum Demand Forecast'!$D$68:$D$494,'Maximum Demand Forecast'!F$68:F$494,"NA")</f>
        <v>150.07865910000001</v>
      </c>
      <c r="G230" s="136">
        <f>_xlfn.XLOOKUP($D230,'Maximum Demand Forecast'!$D$68:$D$494,'Maximum Demand Forecast'!G$68:G$494,"NA")</f>
        <v>154.32712449907837</v>
      </c>
      <c r="H230" s="136">
        <f>_xlfn.XLOOKUP($D230,'Maximum Demand Forecast'!$D$68:$D$494,'Maximum Demand Forecast'!H$68:H$494,"NA")</f>
        <v>153.85278359991702</v>
      </c>
      <c r="I230" s="136">
        <f>_xlfn.XLOOKUP($D230,'Maximum Demand Forecast'!$D$68:$D$494,'Maximum Demand Forecast'!I$68:I$494,"NA")</f>
        <v>151.26129369461125</v>
      </c>
      <c r="J230" s="136">
        <f>_xlfn.XLOOKUP($D230,'Maximum Demand Forecast'!$D$68:$D$494,'Maximum Demand Forecast'!J$68:J$494,"NA")</f>
        <v>149.42267782212201</v>
      </c>
      <c r="K230" s="136">
        <f>_xlfn.XLOOKUP($D230,'Maximum Demand Forecast'!$D$68:$D$494,'Maximum Demand Forecast'!K$68:K$494,"NA")</f>
        <v>149.52256276538085</v>
      </c>
      <c r="L230" s="136">
        <f>_xlfn.XLOOKUP($D230,'Maximum Demand Forecast'!$D$68:$D$494,'Maximum Demand Forecast'!L$68:L$494,"NA")</f>
        <v>149.23329372200678</v>
      </c>
      <c r="M230" s="136">
        <f>_xlfn.XLOOKUP($D230,'Maximum Demand Forecast'!$D$68:$D$494,'Maximum Demand Forecast'!M$68:M$494,"NA")</f>
        <v>152.6319517136981</v>
      </c>
      <c r="N230" s="136">
        <f>_xlfn.XLOOKUP($D230,'Maximum Demand Forecast'!$D$68:$D$494,'Maximum Demand Forecast'!N$68:N$494,"NA")</f>
        <v>161.828031857811</v>
      </c>
      <c r="O230" s="136">
        <f>_xlfn.XLOOKUP($D230,'Maximum Demand Forecast'!$D$68:$D$494,'Maximum Demand Forecast'!O$68:O$494,"NA")</f>
        <v>169.98237999131459</v>
      </c>
      <c r="P230" s="136">
        <f>_xlfn.XLOOKUP($D230,'Maximum Demand Forecast'!$D$68:$D$494,'Maximum Demand Forecast'!P$68:P$494,"NA")</f>
        <v>174.37699870921736</v>
      </c>
      <c r="Q230" s="137"/>
      <c r="R230" s="136">
        <f>_xlfn.XLOOKUP($D230,'Maximum Demand Forecast'!$T$68:$T$494,'Maximum Demand Forecast'!U$68:U$494,"NA")</f>
        <v>171.72949097165201</v>
      </c>
      <c r="S230" s="136">
        <f>_xlfn.XLOOKUP($D230,'Maximum Demand Forecast'!$T$68:$T$494,'Maximum Demand Forecast'!V$68:V$494,"NA")</f>
        <v>160.156793160391</v>
      </c>
      <c r="T230" s="136">
        <f>_xlfn.XLOOKUP($D230,'Maximum Demand Forecast'!$T$68:$T$494,'Maximum Demand Forecast'!W$68:W$494,"NA")</f>
        <v>154.6322121617803</v>
      </c>
      <c r="U230" s="136">
        <f>_xlfn.XLOOKUP($D230,'Maximum Demand Forecast'!$T$68:$T$494,'Maximum Demand Forecast'!X$68:X$494,"NA")</f>
        <v>155.87186852904125</v>
      </c>
      <c r="V230" s="136">
        <f>_xlfn.XLOOKUP($D230,'Maximum Demand Forecast'!$T$68:$T$494,'Maximum Demand Forecast'!Y$68:Y$494,"NA")</f>
        <v>153.33137762240327</v>
      </c>
      <c r="W230" s="136">
        <f>_xlfn.XLOOKUP($D230,'Maximum Demand Forecast'!$T$68:$T$494,'Maximum Demand Forecast'!Z$68:Z$494,"NA")</f>
        <v>153.23402903370581</v>
      </c>
      <c r="X230" s="136">
        <f>_xlfn.XLOOKUP($D230,'Maximum Demand Forecast'!$T$68:$T$494,'Maximum Demand Forecast'!AA$68:AA$494,"NA")</f>
        <v>153.46004202473023</v>
      </c>
      <c r="Y230" s="136">
        <f>_xlfn.XLOOKUP($D230,'Maximum Demand Forecast'!$T$68:$T$494,'Maximum Demand Forecast'!AB$68:AB$494,"NA")</f>
        <v>154.14593973758025</v>
      </c>
      <c r="Z230" s="136">
        <f>_xlfn.XLOOKUP($D230,'Maximum Demand Forecast'!$T$68:$T$494,'Maximum Demand Forecast'!AC$68:AC$494,"NA")</f>
        <v>156.18766933939668</v>
      </c>
      <c r="AA230" s="136">
        <f>_xlfn.XLOOKUP($D230,'Maximum Demand Forecast'!$T$68:$T$494,'Maximum Demand Forecast'!AD$68:AD$494,"NA")</f>
        <v>162.63649538422263</v>
      </c>
      <c r="AB230" s="136">
        <f>_xlfn.XLOOKUP($D230,'Maximum Demand Forecast'!$T$68:$T$494,'Maximum Demand Forecast'!AE$68:AE$494,"NA")</f>
        <v>167.90269446662319</v>
      </c>
      <c r="AC230" s="136">
        <f>_xlfn.XLOOKUP($D230,'Maximum Demand Forecast'!$T$68:$T$494,'Maximum Demand Forecast'!AF$68:AF$494,"NA")</f>
        <v>171.40507837379818</v>
      </c>
      <c r="AD230" s="137"/>
      <c r="AE230" s="138">
        <v>0</v>
      </c>
      <c r="AF230" s="138">
        <v>0</v>
      </c>
      <c r="AG230" s="138">
        <v>0</v>
      </c>
      <c r="AH230" s="138">
        <v>0</v>
      </c>
      <c r="AI230" s="138">
        <v>0</v>
      </c>
      <c r="AJ230" s="138">
        <v>0</v>
      </c>
      <c r="AK230" s="138">
        <v>0</v>
      </c>
      <c r="AL230" s="138">
        <v>0</v>
      </c>
      <c r="AM230" s="138">
        <v>0</v>
      </c>
      <c r="AN230" s="138">
        <v>0</v>
      </c>
      <c r="AO230" s="138">
        <v>0</v>
      </c>
      <c r="AP230" s="138">
        <v>0</v>
      </c>
      <c r="AQ230" s="137"/>
      <c r="AR230" s="137"/>
      <c r="AS230" s="137"/>
      <c r="AT230" s="137"/>
      <c r="AU230" s="3"/>
      <c r="AV230" s="3"/>
      <c r="AW230" s="3"/>
      <c r="AX230" s="3"/>
    </row>
    <row r="231" spans="2:50" x14ac:dyDescent="0.25">
      <c r="B231" s="7" t="s">
        <v>111</v>
      </c>
      <c r="C231" s="7"/>
      <c r="D231" s="48">
        <v>11006</v>
      </c>
      <c r="E231" s="136">
        <f>_xlfn.XLOOKUP($D231,'Maximum Demand Forecast'!$D$68:$D$494,'Maximum Demand Forecast'!E$68:E$494,"NA")</f>
        <v>137.59589719312501</v>
      </c>
      <c r="F231" s="136">
        <f>_xlfn.XLOOKUP($D231,'Maximum Demand Forecast'!$D$68:$D$494,'Maximum Demand Forecast'!F$68:F$494,"NA")</f>
        <v>151.7880189</v>
      </c>
      <c r="G231" s="136">
        <f>_xlfn.XLOOKUP($D231,'Maximum Demand Forecast'!$D$68:$D$494,'Maximum Demand Forecast'!G$68:G$494,"NA")</f>
        <v>156.0848732972772</v>
      </c>
      <c r="H231" s="136">
        <f>_xlfn.XLOOKUP($D231,'Maximum Demand Forecast'!$D$68:$D$494,'Maximum Demand Forecast'!H$68:H$494,"NA")</f>
        <v>155.60512976945842</v>
      </c>
      <c r="I231" s="136">
        <f>_xlfn.XLOOKUP($D231,'Maximum Demand Forecast'!$D$68:$D$494,'Maximum Demand Forecast'!I$68:I$494,"NA")</f>
        <v>152.98412341795839</v>
      </c>
      <c r="J231" s="136">
        <f>_xlfn.XLOOKUP($D231,'Maximum Demand Forecast'!$D$68:$D$494,'Maximum Demand Forecast'!J$68:J$494,"NA")</f>
        <v>151.12456615327574</v>
      </c>
      <c r="K231" s="136">
        <f>_xlfn.XLOOKUP($D231,'Maximum Demand Forecast'!$D$68:$D$494,'Maximum Demand Forecast'!K$68:K$494,"NA")</f>
        <v>151.22558876199383</v>
      </c>
      <c r="L231" s="136">
        <f>_xlfn.XLOOKUP($D231,'Maximum Demand Forecast'!$D$68:$D$494,'Maximum Demand Forecast'!L$68:L$494,"NA")</f>
        <v>150.93302501384898</v>
      </c>
      <c r="M231" s="136">
        <f>_xlfn.XLOOKUP($D231,'Maximum Demand Forecast'!$D$68:$D$494,'Maximum Demand Forecast'!M$68:M$494,"NA")</f>
        <v>154.37039290193587</v>
      </c>
      <c r="N231" s="136">
        <f>_xlfn.XLOOKUP($D231,'Maximum Demand Forecast'!$D$68:$D$494,'Maximum Demand Forecast'!N$68:N$494,"NA")</f>
        <v>163.67121418519667</v>
      </c>
      <c r="O231" s="136">
        <f>_xlfn.XLOOKUP($D231,'Maximum Demand Forecast'!$D$68:$D$494,'Maximum Demand Forecast'!O$68:O$494,"NA")</f>
        <v>171.91843838101454</v>
      </c>
      <c r="P231" s="136">
        <f>_xlfn.XLOOKUP($D231,'Maximum Demand Forecast'!$D$68:$D$494,'Maximum Demand Forecast'!P$68:P$494,"NA")</f>
        <v>176.36311074823536</v>
      </c>
      <c r="Q231" s="137"/>
      <c r="R231" s="136">
        <f>_xlfn.XLOOKUP($D231,'Maximum Demand Forecast'!$T$68:$T$494,'Maximum Demand Forecast'!U$68:U$494,"NA")</f>
        <v>173.64636997166701</v>
      </c>
      <c r="S231" s="136">
        <f>_xlfn.XLOOKUP($D231,'Maximum Demand Forecast'!$T$68:$T$494,'Maximum Demand Forecast'!V$68:V$494,"NA")</f>
        <v>161.37005155032099</v>
      </c>
      <c r="T231" s="136">
        <f>_xlfn.XLOOKUP($D231,'Maximum Demand Forecast'!$T$68:$T$494,'Maximum Demand Forecast'!W$68:W$494,"NA")</f>
        <v>155.80361941249137</v>
      </c>
      <c r="U231" s="136">
        <f>_xlfn.XLOOKUP($D231,'Maximum Demand Forecast'!$T$68:$T$494,'Maximum Demand Forecast'!X$68:X$494,"NA")</f>
        <v>157.05266672382987</v>
      </c>
      <c r="V231" s="136">
        <f>_xlfn.XLOOKUP($D231,'Maximum Demand Forecast'!$T$68:$T$494,'Maximum Demand Forecast'!Y$68:Y$494,"NA")</f>
        <v>154.49293047738334</v>
      </c>
      <c r="W231" s="136">
        <f>_xlfn.XLOOKUP($D231,'Maximum Demand Forecast'!$T$68:$T$494,'Maximum Demand Forecast'!Z$68:Z$494,"NA")</f>
        <v>154.3948444301638</v>
      </c>
      <c r="X231" s="136">
        <f>_xlfn.XLOOKUP($D231,'Maximum Demand Forecast'!$T$68:$T$494,'Maximum Demand Forecast'!AA$68:AA$494,"NA")</f>
        <v>154.62256956934118</v>
      </c>
      <c r="Y231" s="136">
        <f>_xlfn.XLOOKUP($D231,'Maximum Demand Forecast'!$T$68:$T$494,'Maximum Demand Forecast'!AB$68:AB$494,"NA")</f>
        <v>155.31366326007216</v>
      </c>
      <c r="Z231" s="136">
        <f>_xlfn.XLOOKUP($D231,'Maximum Demand Forecast'!$T$68:$T$494,'Maximum Demand Forecast'!AC$68:AC$494,"NA")</f>
        <v>157.3708598646956</v>
      </c>
      <c r="AA231" s="136">
        <f>_xlfn.XLOOKUP($D231,'Maximum Demand Forecast'!$T$68:$T$494,'Maximum Demand Forecast'!AD$68:AD$494,"NA")</f>
        <v>163.86853861286113</v>
      </c>
      <c r="AB231" s="136">
        <f>_xlfn.XLOOKUP($D231,'Maximum Demand Forecast'!$T$68:$T$494,'Maximum Demand Forecast'!AE$68:AE$494,"NA")</f>
        <v>169.17463147743408</v>
      </c>
      <c r="AC231" s="136">
        <f>_xlfn.XLOOKUP($D231,'Maximum Demand Forecast'!$T$68:$T$494,'Maximum Demand Forecast'!AF$68:AF$494,"NA")</f>
        <v>172.70354748840734</v>
      </c>
      <c r="AD231" s="137"/>
      <c r="AE231" s="138">
        <v>0</v>
      </c>
      <c r="AF231" s="138">
        <v>0</v>
      </c>
      <c r="AG231" s="138">
        <v>0</v>
      </c>
      <c r="AH231" s="138">
        <v>0</v>
      </c>
      <c r="AI231" s="138">
        <v>0</v>
      </c>
      <c r="AJ231" s="138">
        <v>0</v>
      </c>
      <c r="AK231" s="138">
        <v>0</v>
      </c>
      <c r="AL231" s="138">
        <v>0</v>
      </c>
      <c r="AM231" s="138">
        <v>0</v>
      </c>
      <c r="AN231" s="138">
        <v>0</v>
      </c>
      <c r="AO231" s="138">
        <v>0</v>
      </c>
      <c r="AP231" s="138">
        <v>0</v>
      </c>
      <c r="AQ231" s="137"/>
      <c r="AR231" s="137"/>
      <c r="AS231" s="137"/>
      <c r="AT231" s="137"/>
      <c r="AU231" s="3"/>
      <c r="AV231" s="3"/>
      <c r="AW231" s="3"/>
      <c r="AX231" s="3"/>
    </row>
    <row r="232" spans="2:50" x14ac:dyDescent="0.25">
      <c r="B232" s="7" t="s">
        <v>111</v>
      </c>
      <c r="C232" s="7"/>
      <c r="D232" s="48">
        <v>11021</v>
      </c>
      <c r="E232" s="136">
        <f>_xlfn.XLOOKUP($D232,'Maximum Demand Forecast'!$D$68:$D$494,'Maximum Demand Forecast'!E$68:E$494,"NA")</f>
        <v>133.14413142972401</v>
      </c>
      <c r="F232" s="136">
        <f>_xlfn.XLOOKUP($D232,'Maximum Demand Forecast'!$D$68:$D$494,'Maximum Demand Forecast'!F$68:F$494,"NA")</f>
        <v>99.990940469999998</v>
      </c>
      <c r="G232" s="136">
        <f>_xlfn.XLOOKUP($D232,'Maximum Demand Forecast'!$D$68:$D$494,'Maximum Demand Forecast'!G$68:G$494,"NA")</f>
        <v>102.82150980847631</v>
      </c>
      <c r="H232" s="136">
        <f>_xlfn.XLOOKUP($D232,'Maximum Demand Forecast'!$D$68:$D$494,'Maximum Demand Forecast'!H$68:H$494,"NA")</f>
        <v>102.50547691682496</v>
      </c>
      <c r="I232" s="136">
        <f>_xlfn.XLOOKUP($D232,'Maximum Demand Forecast'!$D$68:$D$494,'Maximum Demand Forecast'!I$68:I$494,"NA")</f>
        <v>100.77887891545707</v>
      </c>
      <c r="J232" s="136">
        <f>_xlfn.XLOOKUP($D232,'Maximum Demand Forecast'!$D$68:$D$494,'Maximum Demand Forecast'!J$68:J$494,"NA")</f>
        <v>99.553888424765319</v>
      </c>
      <c r="K232" s="136">
        <f>_xlfn.XLOOKUP($D232,'Maximum Demand Forecast'!$D$68:$D$494,'Maximum Demand Forecast'!K$68:K$494,"NA")</f>
        <v>99.620437456287434</v>
      </c>
      <c r="L232" s="136">
        <f>_xlfn.XLOOKUP($D232,'Maximum Demand Forecast'!$D$68:$D$494,'Maximum Demand Forecast'!L$68:L$494,"NA")</f>
        <v>99.42770996345611</v>
      </c>
      <c r="M232" s="136">
        <f>_xlfn.XLOOKUP($D232,'Maximum Demand Forecast'!$D$68:$D$494,'Maximum Demand Forecast'!M$68:M$494,"NA")</f>
        <v>101.69208926270518</v>
      </c>
      <c r="N232" s="136">
        <f>_xlfn.XLOOKUP($D232,'Maximum Demand Forecast'!$D$68:$D$494,'Maximum Demand Forecast'!N$68:N$494,"NA")</f>
        <v>107.8190410076208</v>
      </c>
      <c r="O232" s="136">
        <f>_xlfn.XLOOKUP($D232,'Maximum Demand Forecast'!$D$68:$D$494,'Maximum Demand Forecast'!O$68:O$494,"NA")</f>
        <v>113.25193162430416</v>
      </c>
      <c r="P232" s="136">
        <f>_xlfn.XLOOKUP($D232,'Maximum Demand Forecast'!$D$68:$D$494,'Maximum Demand Forecast'!P$68:P$494,"NA")</f>
        <v>116.17987661825144</v>
      </c>
      <c r="Q232" s="137"/>
      <c r="R232" s="136">
        <f>_xlfn.XLOOKUP($D232,'Maximum Demand Forecast'!$T$68:$T$494,'Maximum Demand Forecast'!U$68:U$494,"NA")</f>
        <v>175.003742164546</v>
      </c>
      <c r="S232" s="136">
        <f>_xlfn.XLOOKUP($D232,'Maximum Demand Forecast'!$T$68:$T$494,'Maximum Demand Forecast'!V$68:V$494,"NA")</f>
        <v>170.88100401417401</v>
      </c>
      <c r="T232" s="136">
        <f>_xlfn.XLOOKUP($D232,'Maximum Demand Forecast'!$T$68:$T$494,'Maximum Demand Forecast'!W$68:W$494,"NA")</f>
        <v>164.9864932090357</v>
      </c>
      <c r="U232" s="136">
        <f>_xlfn.XLOOKUP($D232,'Maximum Demand Forecast'!$T$68:$T$494,'Maximum Demand Forecast'!X$68:X$494,"NA")</f>
        <v>166.30915783343269</v>
      </c>
      <c r="V232" s="136">
        <f>_xlfn.XLOOKUP($D232,'Maximum Demand Forecast'!$T$68:$T$494,'Maximum Demand Forecast'!Y$68:Y$494,"NA")</f>
        <v>163.59855387934115</v>
      </c>
      <c r="W232" s="136">
        <f>_xlfn.XLOOKUP($D232,'Maximum Demand Forecast'!$T$68:$T$494,'Maximum Demand Forecast'!Z$68:Z$494,"NA")</f>
        <v>163.49468676107708</v>
      </c>
      <c r="X232" s="136">
        <f>_xlfn.XLOOKUP($D232,'Maximum Demand Forecast'!$T$68:$T$494,'Maximum Demand Forecast'!AA$68:AA$494,"NA")</f>
        <v>163.7358337400118</v>
      </c>
      <c r="Y232" s="136">
        <f>_xlfn.XLOOKUP($D232,'Maximum Demand Forecast'!$T$68:$T$494,'Maximum Demand Forecast'!AB$68:AB$494,"NA")</f>
        <v>164.46765964330305</v>
      </c>
      <c r="Z232" s="136">
        <f>_xlfn.XLOOKUP($D232,'Maximum Demand Forecast'!$T$68:$T$494,'Maximum Demand Forecast'!AC$68:AC$494,"NA")</f>
        <v>166.64610488686165</v>
      </c>
      <c r="AA232" s="136">
        <f>_xlfn.XLOOKUP($D232,'Maximum Demand Forecast'!$T$68:$T$494,'Maximum Demand Forecast'!AD$68:AD$494,"NA")</f>
        <v>173.52674883275421</v>
      </c>
      <c r="AB232" s="136">
        <f>_xlfn.XLOOKUP($D232,'Maximum Demand Forecast'!$T$68:$T$494,'Maximum Demand Forecast'!AE$68:AE$494,"NA")</f>
        <v>179.14557628790888</v>
      </c>
      <c r="AC232" s="136">
        <f>_xlfn.XLOOKUP($D232,'Maximum Demand Forecast'!$T$68:$T$494,'Maximum Demand Forecast'!AF$68:AF$494,"NA")</f>
        <v>182.88248227042178</v>
      </c>
      <c r="AD232" s="137"/>
      <c r="AE232" s="138">
        <v>0</v>
      </c>
      <c r="AF232" s="138">
        <v>0</v>
      </c>
      <c r="AG232" s="138">
        <v>0</v>
      </c>
      <c r="AH232" s="138">
        <v>0</v>
      </c>
      <c r="AI232" s="138">
        <v>0</v>
      </c>
      <c r="AJ232" s="138">
        <v>0</v>
      </c>
      <c r="AK232" s="138">
        <v>0</v>
      </c>
      <c r="AL232" s="138">
        <v>0</v>
      </c>
      <c r="AM232" s="138">
        <v>0</v>
      </c>
      <c r="AN232" s="138">
        <v>0</v>
      </c>
      <c r="AO232" s="138">
        <v>0</v>
      </c>
      <c r="AP232" s="138">
        <v>0</v>
      </c>
      <c r="AQ232" s="137"/>
      <c r="AR232" s="137"/>
      <c r="AS232" s="137"/>
      <c r="AT232" s="137"/>
      <c r="AU232" s="3"/>
      <c r="AV232" s="3"/>
      <c r="AW232" s="3"/>
      <c r="AX232" s="3"/>
    </row>
    <row r="233" spans="2:50" x14ac:dyDescent="0.25">
      <c r="B233" s="7" t="s">
        <v>111</v>
      </c>
      <c r="C233" s="7"/>
      <c r="D233" s="48">
        <v>11023</v>
      </c>
      <c r="E233" s="136">
        <f>_xlfn.XLOOKUP($D233,'Maximum Demand Forecast'!$D$68:$D$494,'Maximum Demand Forecast'!E$68:E$494,"NA")</f>
        <v>134.03796484237901</v>
      </c>
      <c r="F233" s="136">
        <f>_xlfn.XLOOKUP($D233,'Maximum Demand Forecast'!$D$68:$D$494,'Maximum Demand Forecast'!F$68:F$494,"NA")</f>
        <v>111.1152474</v>
      </c>
      <c r="G233" s="136">
        <f>_xlfn.XLOOKUP($D233,'Maximum Demand Forecast'!$D$68:$D$494,'Maximum Demand Forecast'!G$68:G$494,"NA")</f>
        <v>114.2607264888982</v>
      </c>
      <c r="H233" s="136">
        <f>_xlfn.XLOOKUP($D233,'Maximum Demand Forecast'!$D$68:$D$494,'Maximum Demand Forecast'!H$68:H$494,"NA")</f>
        <v>113.90953394308039</v>
      </c>
      <c r="I233" s="136">
        <f>_xlfn.XLOOKUP($D233,'Maximum Demand Forecast'!$D$68:$D$494,'Maximum Demand Forecast'!I$68:I$494,"NA")</f>
        <v>111.99084647819051</v>
      </c>
      <c r="J233" s="136">
        <f>_xlfn.XLOOKUP($D233,'Maximum Demand Forecast'!$D$68:$D$494,'Maximum Demand Forecast'!J$68:J$494,"NA")</f>
        <v>110.62957193875661</v>
      </c>
      <c r="K233" s="136">
        <f>_xlfn.XLOOKUP($D233,'Maximum Demand Forecast'!$D$68:$D$494,'Maximum Demand Forecast'!K$68:K$494,"NA")</f>
        <v>110.70352475955271</v>
      </c>
      <c r="L233" s="136">
        <f>_xlfn.XLOOKUP($D233,'Maximum Demand Forecast'!$D$68:$D$494,'Maximum Demand Forecast'!L$68:L$494,"NA")</f>
        <v>110.48935572637754</v>
      </c>
      <c r="M233" s="136">
        <f>_xlfn.XLOOKUP($D233,'Maximum Demand Forecast'!$D$68:$D$494,'Maximum Demand Forecast'!M$68:M$494,"NA")</f>
        <v>113.00565435164138</v>
      </c>
      <c r="N233" s="136">
        <f>_xlfn.XLOOKUP($D233,'Maximum Demand Forecast'!$D$68:$D$494,'Maximum Demand Forecast'!N$68:N$494,"NA")</f>
        <v>119.81424876773669</v>
      </c>
      <c r="O233" s="136">
        <f>_xlfn.XLOOKUP($D233,'Maximum Demand Forecast'!$D$68:$D$494,'Maximum Demand Forecast'!O$68:O$494,"NA")</f>
        <v>125.8515655699627</v>
      </c>
      <c r="P233" s="136">
        <f>_xlfn.XLOOKUP($D233,'Maximum Demand Forecast'!$D$68:$D$494,'Maximum Demand Forecast'!P$68:P$494,"NA")</f>
        <v>129.10525366257198</v>
      </c>
      <c r="Q233" s="137"/>
      <c r="R233" s="136">
        <f>_xlfn.XLOOKUP($D233,'Maximum Demand Forecast'!$T$68:$T$494,'Maximum Demand Forecast'!U$68:U$494,"NA")</f>
        <v>210.288593620569</v>
      </c>
      <c r="S233" s="136">
        <f>_xlfn.XLOOKUP($D233,'Maximum Demand Forecast'!$T$68:$T$494,'Maximum Demand Forecast'!V$68:V$494,"NA")</f>
        <v>197.83616076432699</v>
      </c>
      <c r="T233" s="136">
        <f>_xlfn.XLOOKUP($D233,'Maximum Demand Forecast'!$T$68:$T$494,'Maximum Demand Forecast'!W$68:W$494,"NA")</f>
        <v>191.01183646918372</v>
      </c>
      <c r="U233" s="136">
        <f>_xlfn.XLOOKUP($D233,'Maximum Demand Forecast'!$T$68:$T$494,'Maximum Demand Forecast'!X$68:X$494,"NA")</f>
        <v>192.54314120828619</v>
      </c>
      <c r="V233" s="136">
        <f>_xlfn.XLOOKUP($D233,'Maximum Demand Forecast'!$T$68:$T$494,'Maximum Demand Forecast'!Y$68:Y$494,"NA")</f>
        <v>189.40496044487261</v>
      </c>
      <c r="W233" s="136">
        <f>_xlfn.XLOOKUP($D233,'Maximum Demand Forecast'!$T$68:$T$494,'Maximum Demand Forecast'!Z$68:Z$494,"NA")</f>
        <v>189.28470909203463</v>
      </c>
      <c r="X233" s="136">
        <f>_xlfn.XLOOKUP($D233,'Maximum Demand Forecast'!$T$68:$T$494,'Maximum Demand Forecast'!AA$68:AA$494,"NA")</f>
        <v>189.56389514180998</v>
      </c>
      <c r="Y233" s="136">
        <f>_xlfn.XLOOKUP($D233,'Maximum Demand Forecast'!$T$68:$T$494,'Maximum Demand Forecast'!AB$68:AB$494,"NA")</f>
        <v>190.41116092123517</v>
      </c>
      <c r="Z233" s="136">
        <f>_xlfn.XLOOKUP($D233,'Maximum Demand Forecast'!$T$68:$T$494,'Maximum Demand Forecast'!AC$68:AC$494,"NA")</f>
        <v>192.93323905336734</v>
      </c>
      <c r="AA233" s="136">
        <f>_xlfn.XLOOKUP($D233,'Maximum Demand Forecast'!$T$68:$T$494,'Maximum Demand Forecast'!AD$68:AD$494,"NA")</f>
        <v>200.8992513652378</v>
      </c>
      <c r="AB233" s="136">
        <f>_xlfn.XLOOKUP($D233,'Maximum Demand Forecast'!$T$68:$T$494,'Maximum Demand Forecast'!AE$68:AE$494,"NA")</f>
        <v>207.40440539413612</v>
      </c>
      <c r="AC233" s="136">
        <f>_xlfn.XLOOKUP($D233,'Maximum Demand Forecast'!$T$68:$T$494,'Maximum Demand Forecast'!AF$68:AF$494,"NA")</f>
        <v>211.73077939329798</v>
      </c>
      <c r="AD233" s="137"/>
      <c r="AE233" s="138">
        <v>0</v>
      </c>
      <c r="AF233" s="138">
        <v>0</v>
      </c>
      <c r="AG233" s="138">
        <v>0</v>
      </c>
      <c r="AH233" s="138">
        <v>0</v>
      </c>
      <c r="AI233" s="138">
        <v>0</v>
      </c>
      <c r="AJ233" s="138">
        <v>0</v>
      </c>
      <c r="AK233" s="138">
        <v>0</v>
      </c>
      <c r="AL233" s="138">
        <v>0</v>
      </c>
      <c r="AM233" s="138">
        <v>0</v>
      </c>
      <c r="AN233" s="138">
        <v>0</v>
      </c>
      <c r="AO233" s="138">
        <v>0</v>
      </c>
      <c r="AP233" s="138">
        <v>0</v>
      </c>
      <c r="AQ233" s="137"/>
      <c r="AR233" s="137"/>
      <c r="AS233" s="137"/>
      <c r="AT233" s="137"/>
      <c r="AU233" s="3"/>
      <c r="AV233" s="3"/>
      <c r="AW233" s="3"/>
      <c r="AX233" s="3"/>
    </row>
    <row r="234" spans="2:50" x14ac:dyDescent="0.25">
      <c r="B234" s="7" t="s">
        <v>111</v>
      </c>
      <c r="C234" s="7"/>
      <c r="D234" s="48">
        <v>11025</v>
      </c>
      <c r="E234" s="136">
        <f>_xlfn.XLOOKUP($D234,'Maximum Demand Forecast'!$D$68:$D$494,'Maximum Demand Forecast'!E$68:E$494,"NA")</f>
        <v>131.582101897988</v>
      </c>
      <c r="F234" s="136">
        <f>_xlfn.XLOOKUP($D234,'Maximum Demand Forecast'!$D$68:$D$494,'Maximum Demand Forecast'!F$68:F$494,"NA")</f>
        <v>104.96666140000001</v>
      </c>
      <c r="G234" s="136">
        <f>_xlfn.XLOOKUP($D234,'Maximum Demand Forecast'!$D$68:$D$494,'Maximum Demand Forecast'!G$68:G$494,"NA")</f>
        <v>107.93808473019868</v>
      </c>
      <c r="H234" s="136">
        <f>_xlfn.XLOOKUP($D234,'Maximum Demand Forecast'!$D$68:$D$494,'Maximum Demand Forecast'!H$68:H$494,"NA")</f>
        <v>107.60632549907932</v>
      </c>
      <c r="I234" s="136">
        <f>_xlfn.XLOOKUP($D234,'Maximum Demand Forecast'!$D$68:$D$494,'Maximum Demand Forecast'!I$68:I$494,"NA")</f>
        <v>105.79380901576975</v>
      </c>
      <c r="J234" s="136">
        <f>_xlfn.XLOOKUP($D234,'Maximum Demand Forecast'!$D$68:$D$494,'Maximum Demand Forecast'!J$68:J$494,"NA")</f>
        <v>104.5078608943673</v>
      </c>
      <c r="K234" s="136">
        <f>_xlfn.XLOOKUP($D234,'Maximum Demand Forecast'!$D$68:$D$494,'Maximum Demand Forecast'!K$68:K$494,"NA")</f>
        <v>104.57772151999444</v>
      </c>
      <c r="L234" s="136">
        <f>_xlfn.XLOOKUP($D234,'Maximum Demand Forecast'!$D$68:$D$494,'Maximum Demand Forecast'!L$68:L$494,"NA")</f>
        <v>104.37540357611464</v>
      </c>
      <c r="M234" s="136">
        <f>_xlfn.XLOOKUP($D234,'Maximum Demand Forecast'!$D$68:$D$494,'Maximum Demand Forecast'!M$68:M$494,"NA")</f>
        <v>106.75246227831535</v>
      </c>
      <c r="N234" s="136">
        <f>_xlfn.XLOOKUP($D234,'Maximum Demand Forecast'!$D$68:$D$494,'Maximum Demand Forecast'!N$68:N$494,"NA")</f>
        <v>113.1843016649611</v>
      </c>
      <c r="O234" s="136">
        <f>_xlfn.XLOOKUP($D234,'Maximum Demand Forecast'!$D$68:$D$494,'Maximum Demand Forecast'!O$68:O$494,"NA")</f>
        <v>118.88754224959925</v>
      </c>
      <c r="P234" s="136">
        <f>_xlfn.XLOOKUP($D234,'Maximum Demand Forecast'!$D$68:$D$494,'Maximum Demand Forecast'!P$68:P$494,"NA")</f>
        <v>121.96118681512564</v>
      </c>
      <c r="Q234" s="137"/>
      <c r="R234" s="136">
        <f>_xlfn.XLOOKUP($D234,'Maximum Demand Forecast'!$T$68:$T$494,'Maximum Demand Forecast'!U$68:U$494,"NA")</f>
        <v>175.20234805193601</v>
      </c>
      <c r="S234" s="136">
        <f>_xlfn.XLOOKUP($D234,'Maximum Demand Forecast'!$T$68:$T$494,'Maximum Demand Forecast'!V$68:V$494,"NA")</f>
        <v>173.265406783841</v>
      </c>
      <c r="T234" s="136">
        <f>_xlfn.XLOOKUP($D234,'Maximum Demand Forecast'!$T$68:$T$494,'Maximum Demand Forecast'!W$68:W$494,"NA")</f>
        <v>167.28864641579378</v>
      </c>
      <c r="U234" s="136">
        <f>_xlfn.XLOOKUP($D234,'Maximum Demand Forecast'!$T$68:$T$494,'Maximum Demand Forecast'!X$68:X$494,"NA")</f>
        <v>168.62976695465562</v>
      </c>
      <c r="V234" s="136">
        <f>_xlfn.XLOOKUP($D234,'Maximum Demand Forecast'!$T$68:$T$494,'Maximum Demand Forecast'!Y$68:Y$494,"NA")</f>
        <v>165.88134035542635</v>
      </c>
      <c r="W234" s="136">
        <f>_xlfn.XLOOKUP($D234,'Maximum Demand Forecast'!$T$68:$T$494,'Maximum Demand Forecast'!Z$68:Z$494,"NA")</f>
        <v>165.77602391840449</v>
      </c>
      <c r="X234" s="136">
        <f>_xlfn.XLOOKUP($D234,'Maximum Demand Forecast'!$T$68:$T$494,'Maximum Demand Forecast'!AA$68:AA$494,"NA")</f>
        <v>166.02053576242639</v>
      </c>
      <c r="Y234" s="136">
        <f>_xlfn.XLOOKUP($D234,'Maximum Demand Forecast'!$T$68:$T$494,'Maximum Demand Forecast'!AB$68:AB$494,"NA")</f>
        <v>166.76257326132941</v>
      </c>
      <c r="Z234" s="136">
        <f>_xlfn.XLOOKUP($D234,'Maximum Demand Forecast'!$T$68:$T$494,'Maximum Demand Forecast'!AC$68:AC$494,"NA")</f>
        <v>168.97141562774124</v>
      </c>
      <c r="AA234" s="136">
        <f>_xlfn.XLOOKUP($D234,'Maximum Demand Forecast'!$T$68:$T$494,'Maximum Demand Forecast'!AD$68:AD$494,"NA")</f>
        <v>175.94806923003961</v>
      </c>
      <c r="AB234" s="136">
        <f>_xlfn.XLOOKUP($D234,'Maximum Demand Forecast'!$T$68:$T$494,'Maximum Demand Forecast'!AE$68:AE$494,"NA")</f>
        <v>181.64529947679563</v>
      </c>
      <c r="AC234" s="136">
        <f>_xlfn.XLOOKUP($D234,'Maximum Demand Forecast'!$T$68:$T$494,'Maximum Demand Forecast'!AF$68:AF$494,"NA")</f>
        <v>185.43434869796803</v>
      </c>
      <c r="AD234" s="137"/>
      <c r="AE234" s="138">
        <v>0</v>
      </c>
      <c r="AF234" s="138">
        <v>0</v>
      </c>
      <c r="AG234" s="138">
        <v>0</v>
      </c>
      <c r="AH234" s="138">
        <v>0</v>
      </c>
      <c r="AI234" s="138">
        <v>0</v>
      </c>
      <c r="AJ234" s="138">
        <v>0</v>
      </c>
      <c r="AK234" s="138">
        <v>0</v>
      </c>
      <c r="AL234" s="138">
        <v>0</v>
      </c>
      <c r="AM234" s="138">
        <v>0</v>
      </c>
      <c r="AN234" s="138">
        <v>0</v>
      </c>
      <c r="AO234" s="138">
        <v>0</v>
      </c>
      <c r="AP234" s="138">
        <v>0</v>
      </c>
      <c r="AQ234" s="137"/>
      <c r="AR234" s="137"/>
      <c r="AS234" s="137"/>
      <c r="AT234" s="137"/>
      <c r="AU234" s="3"/>
      <c r="AV234" s="3"/>
      <c r="AW234" s="3"/>
      <c r="AX234" s="3"/>
    </row>
    <row r="235" spans="2:50" x14ac:dyDescent="0.25">
      <c r="B235" s="7" t="s">
        <v>111</v>
      </c>
      <c r="C235" s="7"/>
      <c r="D235" s="48">
        <v>11027</v>
      </c>
      <c r="E235" s="136">
        <f>_xlfn.XLOOKUP($D235,'Maximum Demand Forecast'!$D$68:$D$494,'Maximum Demand Forecast'!E$68:E$494,"NA")</f>
        <v>119.2429351758</v>
      </c>
      <c r="F235" s="136">
        <f>_xlfn.XLOOKUP($D235,'Maximum Demand Forecast'!$D$68:$D$494,'Maximum Demand Forecast'!F$68:F$494,"NA")</f>
        <v>108.4634574</v>
      </c>
      <c r="G235" s="136">
        <f>_xlfn.XLOOKUP($D235,'Maximum Demand Forecast'!$D$68:$D$494,'Maximum Demand Forecast'!G$68:G$494,"NA")</f>
        <v>111.53386893346971</v>
      </c>
      <c r="H235" s="136">
        <f>_xlfn.XLOOKUP($D235,'Maximum Demand Forecast'!$D$68:$D$494,'Maximum Demand Forecast'!H$68:H$494,"NA")</f>
        <v>111.19105767557471</v>
      </c>
      <c r="I235" s="136">
        <f>_xlfn.XLOOKUP($D235,'Maximum Demand Forecast'!$D$68:$D$494,'Maximum Demand Forecast'!I$68:I$494,"NA")</f>
        <v>109.31816011217516</v>
      </c>
      <c r="J235" s="136">
        <f>_xlfn.XLOOKUP($D235,'Maximum Demand Forecast'!$D$68:$D$494,'Maximum Demand Forecast'!J$68:J$494,"NA")</f>
        <v>107.98937269125464</v>
      </c>
      <c r="K235" s="136">
        <f>_xlfn.XLOOKUP($D235,'Maximum Demand Forecast'!$D$68:$D$494,'Maximum Demand Forecast'!K$68:K$494,"NA")</f>
        <v>108.06156061159604</v>
      </c>
      <c r="L235" s="136">
        <f>_xlfn.XLOOKUP($D235,'Maximum Demand Forecast'!$D$68:$D$494,'Maximum Demand Forecast'!L$68:L$494,"NA")</f>
        <v>107.85250276985295</v>
      </c>
      <c r="M235" s="136">
        <f>_xlfn.XLOOKUP($D235,'Maximum Demand Forecast'!$D$68:$D$494,'Maximum Demand Forecast'!M$68:M$494,"NA")</f>
        <v>110.30874937086608</v>
      </c>
      <c r="N235" s="136">
        <f>_xlfn.XLOOKUP($D235,'Maximum Demand Forecast'!$D$68:$D$494,'Maximum Demand Forecast'!N$68:N$494,"NA")</f>
        <v>116.95485517258012</v>
      </c>
      <c r="O235" s="136">
        <f>_xlfn.XLOOKUP($D235,'Maximum Demand Forecast'!$D$68:$D$494,'Maximum Demand Forecast'!O$68:O$494,"NA")</f>
        <v>122.84809007157874</v>
      </c>
      <c r="P235" s="136">
        <f>_xlfn.XLOOKUP($D235,'Maximum Demand Forecast'!$D$68:$D$494,'Maximum Demand Forecast'!P$68:P$494,"NA")</f>
        <v>126.02412817690913</v>
      </c>
      <c r="Q235" s="137"/>
      <c r="R235" s="136">
        <f>_xlfn.XLOOKUP($D235,'Maximum Demand Forecast'!$T$68:$T$494,'Maximum Demand Forecast'!U$68:U$494,"NA")</f>
        <v>188.945654903442</v>
      </c>
      <c r="S235" s="136">
        <f>_xlfn.XLOOKUP($D235,'Maximum Demand Forecast'!$T$68:$T$494,'Maximum Demand Forecast'!V$68:V$494,"NA")</f>
        <v>185.494877632212</v>
      </c>
      <c r="T235" s="136">
        <f>_xlfn.XLOOKUP($D235,'Maximum Demand Forecast'!$T$68:$T$494,'Maximum Demand Forecast'!W$68:W$494,"NA")</f>
        <v>179.09626377335272</v>
      </c>
      <c r="U235" s="136">
        <f>_xlfn.XLOOKUP($D235,'Maximum Demand Forecast'!$T$68:$T$494,'Maximum Demand Forecast'!X$68:X$494,"NA")</f>
        <v>180.53204368386065</v>
      </c>
      <c r="V235" s="136">
        <f>_xlfn.XLOOKUP($D235,'Maximum Demand Forecast'!$T$68:$T$494,'Maximum Demand Forecast'!Y$68:Y$494,"NA")</f>
        <v>177.58962681503249</v>
      </c>
      <c r="W235" s="136">
        <f>_xlfn.XLOOKUP($D235,'Maximum Demand Forecast'!$T$68:$T$494,'Maximum Demand Forecast'!Z$68:Z$494,"NA")</f>
        <v>177.4768769017021</v>
      </c>
      <c r="X235" s="136">
        <f>_xlfn.XLOOKUP($D235,'Maximum Demand Forecast'!$T$68:$T$494,'Maximum Demand Forecast'!AA$68:AA$494,"NA")</f>
        <v>177.73864695394948</v>
      </c>
      <c r="Y235" s="136">
        <f>_xlfn.XLOOKUP($D235,'Maximum Demand Forecast'!$T$68:$T$494,'Maximum Demand Forecast'!AB$68:AB$494,"NA")</f>
        <v>178.53305916589923</v>
      </c>
      <c r="Z235" s="136">
        <f>_xlfn.XLOOKUP($D235,'Maximum Demand Forecast'!$T$68:$T$494,'Maximum Demand Forecast'!AC$68:AC$494,"NA")</f>
        <v>180.89780670594092</v>
      </c>
      <c r="AA235" s="136">
        <f>_xlfn.XLOOKUP($D235,'Maximum Demand Forecast'!$T$68:$T$494,'Maximum Demand Forecast'!AD$68:AD$494,"NA")</f>
        <v>188.36688856285872</v>
      </c>
      <c r="AB235" s="136">
        <f>_xlfn.XLOOKUP($D235,'Maximum Demand Forecast'!$T$68:$T$494,'Maximum Demand Forecast'!AE$68:AE$494,"NA")</f>
        <v>194.46624242166433</v>
      </c>
      <c r="AC235" s="136">
        <f>_xlfn.XLOOKUP($D235,'Maximum Demand Forecast'!$T$68:$T$494,'Maximum Demand Forecast'!AF$68:AF$494,"NA")</f>
        <v>198.52273145008678</v>
      </c>
      <c r="AD235" s="137"/>
      <c r="AE235" s="138">
        <v>374.03066980234001</v>
      </c>
      <c r="AF235" s="138">
        <v>464.65607985585399</v>
      </c>
      <c r="AG235" s="138">
        <v>515.20417780230298</v>
      </c>
      <c r="AH235" s="138">
        <v>565.19050819884797</v>
      </c>
      <c r="AI235" s="138">
        <v>628.05594076832995</v>
      </c>
      <c r="AJ235" s="138">
        <v>782.19034306526601</v>
      </c>
      <c r="AK235" s="138">
        <v>940.47725240215095</v>
      </c>
      <c r="AL235" s="138">
        <v>1086.2038445253199</v>
      </c>
      <c r="AM235" s="138">
        <v>1214.63817286431</v>
      </c>
      <c r="AN235" s="138">
        <v>1325.25990603744</v>
      </c>
      <c r="AO235" s="138">
        <v>1428.97231152616</v>
      </c>
      <c r="AP235" s="138">
        <v>1525.1955953865699</v>
      </c>
      <c r="AQ235" s="137"/>
      <c r="AR235" s="137"/>
      <c r="AS235" s="137"/>
      <c r="AT235" s="137"/>
      <c r="AU235" s="3"/>
      <c r="AV235" s="3"/>
      <c r="AW235" s="3"/>
      <c r="AX235" s="3"/>
    </row>
    <row r="236" spans="2:50" x14ac:dyDescent="0.25">
      <c r="B236" s="7" t="s">
        <v>9</v>
      </c>
      <c r="C236" s="7"/>
      <c r="D236" s="48">
        <v>28221</v>
      </c>
      <c r="E236" s="136">
        <f>_xlfn.XLOOKUP($D236,'Maximum Demand Forecast'!$D$68:$D$494,'Maximum Demand Forecast'!E$68:E$494,"NA")</f>
        <v>109.067203142227</v>
      </c>
      <c r="F236" s="136">
        <f>_xlfn.XLOOKUP($D236,'Maximum Demand Forecast'!$D$68:$D$494,'Maximum Demand Forecast'!F$68:F$494,"NA")</f>
        <v>95.017112710000006</v>
      </c>
      <c r="G236" s="136">
        <f>_xlfn.XLOOKUP($D236,'Maximum Demand Forecast'!$D$68:$D$494,'Maximum Demand Forecast'!G$68:G$494,"NA")</f>
        <v>97.706881649098705</v>
      </c>
      <c r="H236" s="136">
        <f>_xlfn.XLOOKUP($D236,'Maximum Demand Forecast'!$D$68:$D$494,'Maximum Demand Forecast'!H$68:H$494,"NA")</f>
        <v>97.406569113333404</v>
      </c>
      <c r="I236" s="136">
        <f>_xlfn.XLOOKUP($D236,'Maximum Demand Forecast'!$D$68:$D$494,'Maximum Demand Forecast'!I$68:I$494,"NA")</f>
        <v>95.765856903510212</v>
      </c>
      <c r="J236" s="136">
        <f>_xlfn.XLOOKUP($D236,'Maximum Demand Forecast'!$D$68:$D$494,'Maximum Demand Forecast'!J$68:J$494,"NA")</f>
        <v>94.601800850275495</v>
      </c>
      <c r="K236" s="136">
        <f>_xlfn.XLOOKUP($D236,'Maximum Demand Forecast'!$D$68:$D$494,'Maximum Demand Forecast'!K$68:K$494,"NA")</f>
        <v>94.665039547693027</v>
      </c>
      <c r="L236" s="136">
        <f>_xlfn.XLOOKUP($D236,'Maximum Demand Forecast'!$D$68:$D$494,'Maximum Demand Forecast'!L$68:L$494,"NA")</f>
        <v>94.481898856920509</v>
      </c>
      <c r="M236" s="136">
        <f>_xlfn.XLOOKUP($D236,'Maximum Demand Forecast'!$D$68:$D$494,'Maximum Demand Forecast'!M$68:M$494,"NA")</f>
        <v>96.633641625651563</v>
      </c>
      <c r="N236" s="136">
        <f>_xlfn.XLOOKUP($D236,'Maximum Demand Forecast'!$D$68:$D$494,'Maximum Demand Forecast'!N$68:N$494,"NA")</f>
        <v>102.45582173295882</v>
      </c>
      <c r="O236" s="136">
        <f>_xlfn.XLOOKUP($D236,'Maximum Demand Forecast'!$D$68:$D$494,'Maximum Demand Forecast'!O$68:O$494,"NA")</f>
        <v>107.61846524486162</v>
      </c>
      <c r="P236" s="136">
        <f>_xlfn.XLOOKUP($D236,'Maximum Demand Forecast'!$D$68:$D$494,'Maximum Demand Forecast'!P$68:P$494,"NA")</f>
        <v>110.40076610322826</v>
      </c>
      <c r="Q236" s="137"/>
      <c r="R236" s="136">
        <f>_xlfn.XLOOKUP($D236,'Maximum Demand Forecast'!$T$68:$T$494,'Maximum Demand Forecast'!U$68:U$494,"NA")</f>
        <v>141.756154387186</v>
      </c>
      <c r="S236" s="136">
        <f>_xlfn.XLOOKUP($D236,'Maximum Demand Forecast'!$T$68:$T$494,'Maximum Demand Forecast'!V$68:V$494,"NA")</f>
        <v>159.522778317704</v>
      </c>
      <c r="T236" s="136">
        <f>_xlfn.XLOOKUP($D236,'Maximum Demand Forecast'!$T$68:$T$494,'Maximum Demand Forecast'!W$68:W$494,"NA")</f>
        <v>154.0200675519047</v>
      </c>
      <c r="U236" s="136">
        <f>_xlfn.XLOOKUP($D236,'Maximum Demand Forecast'!$T$68:$T$494,'Maximum Demand Forecast'!X$68:X$494,"NA")</f>
        <v>155.25481647489704</v>
      </c>
      <c r="V236" s="136">
        <f>_xlfn.XLOOKUP($D236,'Maximum Demand Forecast'!$T$68:$T$494,'Maximum Demand Forecast'!Y$68:Y$494,"NA")</f>
        <v>152.72438264364584</v>
      </c>
      <c r="W236" s="136">
        <f>_xlfn.XLOOKUP($D236,'Maximum Demand Forecast'!$T$68:$T$494,'Maximum Demand Forecast'!Z$68:Z$494,"NA")</f>
        <v>152.62741943011062</v>
      </c>
      <c r="X236" s="136">
        <f>_xlfn.XLOOKUP($D236,'Maximum Demand Forecast'!$T$68:$T$494,'Maximum Demand Forecast'!AA$68:AA$494,"NA")</f>
        <v>152.85253770047962</v>
      </c>
      <c r="Y236" s="136">
        <f>_xlfn.XLOOKUP($D236,'Maximum Demand Forecast'!$T$68:$T$494,'Maximum Demand Forecast'!AB$68:AB$494,"NA")</f>
        <v>153.53572014086487</v>
      </c>
      <c r="Z236" s="136">
        <f>_xlfn.XLOOKUP($D236,'Maximum Demand Forecast'!$T$68:$T$494,'Maximum Demand Forecast'!AC$68:AC$494,"NA")</f>
        <v>155.56936712035375</v>
      </c>
      <c r="AA236" s="136">
        <f>_xlfn.XLOOKUP($D236,'Maximum Demand Forecast'!$T$68:$T$494,'Maximum Demand Forecast'!AD$68:AD$494,"NA")</f>
        <v>161.99266411112183</v>
      </c>
      <c r="AB236" s="136">
        <f>_xlfn.XLOOKUP($D236,'Maximum Demand Forecast'!$T$68:$T$494,'Maximum Demand Forecast'!AE$68:AE$494,"NA")</f>
        <v>167.23801582066423</v>
      </c>
      <c r="AC236" s="136">
        <f>_xlfn.XLOOKUP($D236,'Maximum Demand Forecast'!$T$68:$T$494,'Maximum Demand Forecast'!AF$68:AF$494,"NA")</f>
        <v>170.7265347937448</v>
      </c>
      <c r="AD236" s="137"/>
      <c r="AE236" s="138">
        <v>602.93903227999999</v>
      </c>
      <c r="AF236" s="138">
        <v>700.86523319039998</v>
      </c>
      <c r="AG236" s="138">
        <v>823.91758402296</v>
      </c>
      <c r="AH236" s="138">
        <v>898.87324196875397</v>
      </c>
      <c r="AI236" s="138">
        <v>948.66206625521295</v>
      </c>
      <c r="AJ236" s="138">
        <v>1066.8254133282001</v>
      </c>
      <c r="AK236" s="138">
        <v>1184.6513751867201</v>
      </c>
      <c r="AL236" s="138">
        <v>1290.4286604488</v>
      </c>
      <c r="AM236" s="138">
        <v>1381.7828153089399</v>
      </c>
      <c r="AN236" s="138">
        <v>1459.2947271769999</v>
      </c>
      <c r="AO236" s="138">
        <v>1531.29088679503</v>
      </c>
      <c r="AP236" s="138">
        <v>1597.2691858241001</v>
      </c>
      <c r="AQ236" s="137"/>
      <c r="AR236" s="137"/>
      <c r="AS236" s="137"/>
      <c r="AT236" s="137"/>
      <c r="AU236" s="3"/>
      <c r="AV236" s="3"/>
      <c r="AW236" s="3"/>
      <c r="AX236" s="3"/>
    </row>
    <row r="237" spans="2:50" x14ac:dyDescent="0.25">
      <c r="B237" s="7" t="s">
        <v>9</v>
      </c>
      <c r="C237" s="7"/>
      <c r="D237" s="48">
        <v>28222</v>
      </c>
      <c r="E237" s="136">
        <f>_xlfn.XLOOKUP($D237,'Maximum Demand Forecast'!$D$68:$D$494,'Maximum Demand Forecast'!E$68:E$494,"NA")</f>
        <v>118.62081697558401</v>
      </c>
      <c r="F237" s="136">
        <f>_xlfn.XLOOKUP($D237,'Maximum Demand Forecast'!$D$68:$D$494,'Maximum Demand Forecast'!F$68:F$494,"NA")</f>
        <v>103.476557</v>
      </c>
      <c r="G237" s="136">
        <f>_xlfn.XLOOKUP($D237,'Maximum Demand Forecast'!$D$68:$D$494,'Maximum Demand Forecast'!G$68:G$494,"NA")</f>
        <v>106.4057980704265</v>
      </c>
      <c r="H237" s="136">
        <f>_xlfn.XLOOKUP($D237,'Maximum Demand Forecast'!$D$68:$D$494,'Maximum Demand Forecast'!H$68:H$494,"NA")</f>
        <v>106.07874848600294</v>
      </c>
      <c r="I237" s="136">
        <f>_xlfn.XLOOKUP($D237,'Maximum Demand Forecast'!$D$68:$D$494,'Maximum Demand Forecast'!I$68:I$494,"NA")</f>
        <v>104.29196244653934</v>
      </c>
      <c r="J237" s="136">
        <f>_xlfn.XLOOKUP($D237,'Maximum Demand Forecast'!$D$68:$D$494,'Maximum Demand Forecast'!J$68:J$494,"NA")</f>
        <v>103.02426961618185</v>
      </c>
      <c r="K237" s="136">
        <f>_xlfn.XLOOKUP($D237,'Maximum Demand Forecast'!$D$68:$D$494,'Maximum Demand Forecast'!K$68:K$494,"NA")</f>
        <v>103.09313850191513</v>
      </c>
      <c r="L237" s="136">
        <f>_xlfn.XLOOKUP($D237,'Maximum Demand Forecast'!$D$68:$D$494,'Maximum Demand Forecast'!L$68:L$494,"NA")</f>
        <v>102.89369265908489</v>
      </c>
      <c r="M237" s="136">
        <f>_xlfn.XLOOKUP($D237,'Maximum Demand Forecast'!$D$68:$D$494,'Maximum Demand Forecast'!M$68:M$494,"NA")</f>
        <v>105.23700668860606</v>
      </c>
      <c r="N237" s="136">
        <f>_xlfn.XLOOKUP($D237,'Maximum Demand Forecast'!$D$68:$D$494,'Maximum Demand Forecast'!N$68:N$494,"NA")</f>
        <v>111.57753982579788</v>
      </c>
      <c r="O237" s="136">
        <f>_xlfn.XLOOKUP($D237,'Maximum Demand Forecast'!$D$68:$D$494,'Maximum Demand Forecast'!O$68:O$494,"NA")</f>
        <v>117.19981733343539</v>
      </c>
      <c r="P237" s="136">
        <f>_xlfn.XLOOKUP($D237,'Maximum Demand Forecast'!$D$68:$D$494,'Maximum Demand Forecast'!P$68:P$494,"NA")</f>
        <v>120.22982850879733</v>
      </c>
      <c r="Q237" s="137"/>
      <c r="R237" s="136">
        <f>_xlfn.XLOOKUP($D237,'Maximum Demand Forecast'!$T$68:$T$494,'Maximum Demand Forecast'!U$68:U$494,"NA")</f>
        <v>193.24125489761801</v>
      </c>
      <c r="S237" s="136">
        <f>_xlfn.XLOOKUP($D237,'Maximum Demand Forecast'!$T$68:$T$494,'Maximum Demand Forecast'!V$68:V$494,"NA")</f>
        <v>160.98364630504801</v>
      </c>
      <c r="T237" s="136">
        <f>_xlfn.XLOOKUP($D237,'Maximum Demand Forecast'!$T$68:$T$494,'Maximum Demand Forecast'!W$68:W$494,"NA")</f>
        <v>155.43054314960918</v>
      </c>
      <c r="U237" s="136">
        <f>_xlfn.XLOOKUP($D237,'Maximum Demand Forecast'!$T$68:$T$494,'Maximum Demand Forecast'!X$68:X$494,"NA")</f>
        <v>156.67659958111551</v>
      </c>
      <c r="V237" s="136">
        <f>_xlfn.XLOOKUP($D237,'Maximum Demand Forecast'!$T$68:$T$494,'Maximum Demand Forecast'!Y$68:Y$494,"NA")</f>
        <v>154.12299269698028</v>
      </c>
      <c r="W237" s="136">
        <f>_xlfn.XLOOKUP($D237,'Maximum Demand Forecast'!$T$68:$T$494,'Maximum Demand Forecast'!Z$68:Z$494,"NA")</f>
        <v>154.02514151963138</v>
      </c>
      <c r="X237" s="136">
        <f>_xlfn.XLOOKUP($D237,'Maximum Demand Forecast'!$T$68:$T$494,'Maximum Demand Forecast'!AA$68:AA$494,"NA")</f>
        <v>154.25232136439129</v>
      </c>
      <c r="Y237" s="136">
        <f>_xlfn.XLOOKUP($D237,'Maximum Demand Forecast'!$T$68:$T$494,'Maximum Demand Forecast'!AB$68:AB$494,"NA")</f>
        <v>154.94176021133615</v>
      </c>
      <c r="Z237" s="136">
        <f>_xlfn.XLOOKUP($D237,'Maximum Demand Forecast'!$T$68:$T$494,'Maximum Demand Forecast'!AC$68:AC$494,"NA")</f>
        <v>156.99403079932299</v>
      </c>
      <c r="AA237" s="136">
        <f>_xlfn.XLOOKUP($D237,'Maximum Demand Forecast'!$T$68:$T$494,'Maximum Demand Forecast'!AD$68:AD$494,"NA")</f>
        <v>163.47615066821527</v>
      </c>
      <c r="AB237" s="136">
        <f>_xlfn.XLOOKUP($D237,'Maximum Demand Forecast'!$T$68:$T$494,'Maximum Demand Forecast'!AE$68:AE$494,"NA")</f>
        <v>168.76953794030013</v>
      </c>
      <c r="AC237" s="136">
        <f>_xlfn.XLOOKUP($D237,'Maximum Demand Forecast'!$T$68:$T$494,'Maximum Demand Forecast'!AF$68:AF$494,"NA")</f>
        <v>172.29000386004728</v>
      </c>
      <c r="AD237" s="137"/>
      <c r="AE237" s="138">
        <v>921.86819617209096</v>
      </c>
      <c r="AF237" s="138">
        <v>1103.41543416902</v>
      </c>
      <c r="AG237" s="138">
        <v>1306.3764289610899</v>
      </c>
      <c r="AH237" s="138">
        <v>1378.8661158920099</v>
      </c>
      <c r="AI237" s="138">
        <v>1451.20090671404</v>
      </c>
      <c r="AJ237" s="138">
        <v>1625.05481518958</v>
      </c>
      <c r="AK237" s="138">
        <v>1799.9891711775899</v>
      </c>
      <c r="AL237" s="138">
        <v>1957.79704038257</v>
      </c>
      <c r="AM237" s="138">
        <v>2094.15360230226</v>
      </c>
      <c r="AN237" s="138">
        <v>2209.4061964314101</v>
      </c>
      <c r="AO237" s="138">
        <v>2315.5649028521002</v>
      </c>
      <c r="AP237" s="138">
        <v>2410.1593669241502</v>
      </c>
      <c r="AQ237" s="137"/>
      <c r="AR237" s="137"/>
      <c r="AS237" s="137"/>
      <c r="AT237" s="137"/>
      <c r="AU237" s="3"/>
      <c r="AV237" s="3"/>
      <c r="AW237" s="3"/>
      <c r="AX237" s="3"/>
    </row>
    <row r="238" spans="2:50" x14ac:dyDescent="0.25">
      <c r="B238" s="7" t="s">
        <v>9</v>
      </c>
      <c r="C238" s="7"/>
      <c r="D238" s="48">
        <v>28223</v>
      </c>
      <c r="E238" s="136">
        <f>_xlfn.XLOOKUP($D238,'Maximum Demand Forecast'!$D$68:$D$494,'Maximum Demand Forecast'!E$68:E$494,"NA")</f>
        <v>193.900136153912</v>
      </c>
      <c r="F238" s="136">
        <f>_xlfn.XLOOKUP($D238,'Maximum Demand Forecast'!$D$68:$D$494,'Maximum Demand Forecast'!F$68:F$494,"NA")</f>
        <v>119.6370573</v>
      </c>
      <c r="G238" s="136">
        <f>_xlfn.XLOOKUP($D238,'Maximum Demand Forecast'!$D$68:$D$494,'Maximum Demand Forecast'!G$68:G$494,"NA")</f>
        <v>123.02377398200295</v>
      </c>
      <c r="H238" s="136">
        <f>_xlfn.XLOOKUP($D238,'Maximum Demand Forecast'!$D$68:$D$494,'Maximum Demand Forecast'!H$68:H$494,"NA")</f>
        <v>122.64564727382862</v>
      </c>
      <c r="I238" s="136">
        <f>_xlfn.XLOOKUP($D238,'Maximum Demand Forecast'!$D$68:$D$494,'Maximum Demand Forecast'!I$68:I$494,"NA")</f>
        <v>120.57980907836038</v>
      </c>
      <c r="J238" s="136">
        <f>_xlfn.XLOOKUP($D238,'Maximum Demand Forecast'!$D$68:$D$494,'Maximum Demand Forecast'!J$68:J$494,"NA")</f>
        <v>119.11413371979314</v>
      </c>
      <c r="K238" s="136">
        <f>_xlfn.XLOOKUP($D238,'Maximum Demand Forecast'!$D$68:$D$494,'Maximum Demand Forecast'!K$68:K$494,"NA")</f>
        <v>119.1937582363748</v>
      </c>
      <c r="L238" s="136">
        <f>_xlfn.XLOOKUP($D238,'Maximum Demand Forecast'!$D$68:$D$494,'Maximum Demand Forecast'!L$68:L$494,"NA")</f>
        <v>118.96316384457523</v>
      </c>
      <c r="M238" s="136">
        <f>_xlfn.XLOOKUP($D238,'Maximum Demand Forecast'!$D$68:$D$494,'Maximum Demand Forecast'!M$68:M$494,"NA")</f>
        <v>121.6724460525416</v>
      </c>
      <c r="N238" s="136">
        <f>_xlfn.XLOOKUP($D238,'Maximum Demand Forecast'!$D$68:$D$494,'Maximum Demand Forecast'!N$68:N$494,"NA")</f>
        <v>129.00321495555764</v>
      </c>
      <c r="O238" s="136">
        <f>_xlfn.XLOOKUP($D238,'Maximum Demand Forecast'!$D$68:$D$494,'Maximum Demand Forecast'!O$68:O$494,"NA")</f>
        <v>135.50355431587991</v>
      </c>
      <c r="P238" s="136">
        <f>_xlfn.XLOOKUP($D238,'Maximum Demand Forecast'!$D$68:$D$494,'Maximum Demand Forecast'!P$68:P$494,"NA")</f>
        <v>139.00677892168522</v>
      </c>
      <c r="Q238" s="137"/>
      <c r="R238" s="136">
        <f>_xlfn.XLOOKUP($D238,'Maximum Demand Forecast'!$T$68:$T$494,'Maximum Demand Forecast'!U$68:U$494,"NA")</f>
        <v>294.10390124240598</v>
      </c>
      <c r="S238" s="136">
        <f>_xlfn.XLOOKUP($D238,'Maximum Demand Forecast'!$T$68:$T$494,'Maximum Demand Forecast'!V$68:V$494,"NA")</f>
        <v>272.09637182927901</v>
      </c>
      <c r="T238" s="136">
        <f>_xlfn.XLOOKUP($D238,'Maximum Demand Forecast'!$T$68:$T$494,'Maximum Demand Forecast'!W$68:W$494,"NA")</f>
        <v>262.71045434219792</v>
      </c>
      <c r="U238" s="136">
        <f>_xlfn.XLOOKUP($D238,'Maximum Demand Forecast'!$T$68:$T$494,'Maximum Demand Forecast'!X$68:X$494,"NA")</f>
        <v>264.81655295463059</v>
      </c>
      <c r="V238" s="136">
        <f>_xlfn.XLOOKUP($D238,'Maximum Demand Forecast'!$T$68:$T$494,'Maximum Demand Forecast'!Y$68:Y$494,"NA")</f>
        <v>260.50041784277681</v>
      </c>
      <c r="W238" s="136">
        <f>_xlfn.XLOOKUP($D238,'Maximum Demand Forecast'!$T$68:$T$494,'Maximum Demand Forecast'!Z$68:Z$494,"NA")</f>
        <v>260.33502868091495</v>
      </c>
      <c r="X238" s="136">
        <f>_xlfn.XLOOKUP($D238,'Maximum Demand Forecast'!$T$68:$T$494,'Maximum Demand Forecast'!AA$68:AA$494,"NA")</f>
        <v>260.71901061281113</v>
      </c>
      <c r="Y238" s="136">
        <f>_xlfn.XLOOKUP($D238,'Maximum Demand Forecast'!$T$68:$T$494,'Maximum Demand Forecast'!AB$68:AB$494,"NA")</f>
        <v>261.88430791572097</v>
      </c>
      <c r="Z238" s="136">
        <f>_xlfn.XLOOKUP($D238,'Maximum Demand Forecast'!$T$68:$T$494,'Maximum Demand Forecast'!AC$68:AC$494,"NA")</f>
        <v>265.35307877425288</v>
      </c>
      <c r="AA238" s="136">
        <f>_xlfn.XLOOKUP($D238,'Maximum Demand Forecast'!$T$68:$T$494,'Maximum Demand Forecast'!AD$68:AD$494,"NA")</f>
        <v>276.30923077211435</v>
      </c>
      <c r="AB238" s="136">
        <f>_xlfn.XLOOKUP($D238,'Maximum Demand Forecast'!$T$68:$T$494,'Maximum Demand Forecast'!AE$68:AE$494,"NA")</f>
        <v>285.25617354847765</v>
      </c>
      <c r="AC238" s="136">
        <f>_xlfn.XLOOKUP($D238,'Maximum Demand Forecast'!$T$68:$T$494,'Maximum Demand Forecast'!AF$68:AF$494,"NA")</f>
        <v>291.20650469016817</v>
      </c>
      <c r="AD238" s="137"/>
      <c r="AE238" s="138">
        <v>376.64088943905</v>
      </c>
      <c r="AF238" s="138">
        <v>474.08573882231099</v>
      </c>
      <c r="AG238" s="138">
        <v>616.18163422518705</v>
      </c>
      <c r="AH238" s="138">
        <v>666.08008418593204</v>
      </c>
      <c r="AI238" s="138">
        <v>718.04022373885198</v>
      </c>
      <c r="AJ238" s="138">
        <v>843.84967925386798</v>
      </c>
      <c r="AK238" s="138">
        <v>971.35822673037103</v>
      </c>
      <c r="AL238" s="138">
        <v>1087.23174728955</v>
      </c>
      <c r="AM238" s="138">
        <v>1188.13533212944</v>
      </c>
      <c r="AN238" s="138">
        <v>1274.1477928878401</v>
      </c>
      <c r="AO238" s="138">
        <v>1354.11494865911</v>
      </c>
      <c r="AP238" s="138">
        <v>1427.83360628779</v>
      </c>
      <c r="AQ238" s="137"/>
      <c r="AR238" s="137"/>
      <c r="AS238" s="137"/>
      <c r="AT238" s="137"/>
      <c r="AU238" s="3"/>
      <c r="AV238" s="3"/>
      <c r="AW238" s="3"/>
      <c r="AX238" s="3"/>
    </row>
    <row r="239" spans="2:50" x14ac:dyDescent="0.25">
      <c r="B239" s="7" t="s">
        <v>9</v>
      </c>
      <c r="C239" s="7"/>
      <c r="D239" s="48">
        <v>28224</v>
      </c>
      <c r="E239" s="136">
        <f>_xlfn.XLOOKUP($D239,'Maximum Demand Forecast'!$D$68:$D$494,'Maximum Demand Forecast'!E$68:E$494,"NA")</f>
        <v>85.9978712681025</v>
      </c>
      <c r="F239" s="136">
        <f>_xlfn.XLOOKUP($D239,'Maximum Demand Forecast'!$D$68:$D$494,'Maximum Demand Forecast'!F$68:F$494,"NA")</f>
        <v>86.849446130000004</v>
      </c>
      <c r="G239" s="136">
        <f>_xlfn.XLOOKUP($D239,'Maximum Demand Forecast'!$D$68:$D$494,'Maximum Demand Forecast'!G$68:G$494,"NA")</f>
        <v>89.308002656458356</v>
      </c>
      <c r="H239" s="136">
        <f>_xlfn.XLOOKUP($D239,'Maximum Demand Forecast'!$D$68:$D$494,'Maximum Demand Forecast'!H$68:H$494,"NA")</f>
        <v>89.033504972270507</v>
      </c>
      <c r="I239" s="136">
        <f>_xlfn.XLOOKUP($D239,'Maximum Demand Forecast'!$D$68:$D$494,'Maximum Demand Forecast'!I$68:I$494,"NA")</f>
        <v>87.533828307533483</v>
      </c>
      <c r="J239" s="136">
        <f>_xlfn.XLOOKUP($D239,'Maximum Demand Forecast'!$D$68:$D$494,'Maximum Demand Forecast'!J$68:J$494,"NA")</f>
        <v>86.469834458380575</v>
      </c>
      <c r="K239" s="136">
        <f>_xlfn.XLOOKUP($D239,'Maximum Demand Forecast'!$D$68:$D$494,'Maximum Demand Forecast'!K$68:K$494,"NA")</f>
        <v>86.527637160315535</v>
      </c>
      <c r="L239" s="136">
        <f>_xlfn.XLOOKUP($D239,'Maximum Demand Forecast'!$D$68:$D$494,'Maximum Demand Forecast'!L$68:L$494,"NA")</f>
        <v>86.360239234786008</v>
      </c>
      <c r="M239" s="136">
        <f>_xlfn.XLOOKUP($D239,'Maximum Demand Forecast'!$D$68:$D$494,'Maximum Demand Forecast'!M$68:M$494,"NA")</f>
        <v>88.327018295405225</v>
      </c>
      <c r="N239" s="136">
        <f>_xlfn.XLOOKUP($D239,'Maximum Demand Forecast'!$D$68:$D$494,'Maximum Demand Forecast'!N$68:N$494,"NA")</f>
        <v>93.648724072048154</v>
      </c>
      <c r="O239" s="136">
        <f>_xlfn.XLOOKUP($D239,'Maximum Demand Forecast'!$D$68:$D$494,'Maximum Demand Forecast'!O$68:O$494,"NA")</f>
        <v>98.367586988287968</v>
      </c>
      <c r="P239" s="136">
        <f>_xlfn.XLOOKUP($D239,'Maximum Demand Forecast'!$D$68:$D$494,'Maximum Demand Forecast'!P$68:P$494,"NA")</f>
        <v>100.91072139454671</v>
      </c>
      <c r="Q239" s="137"/>
      <c r="R239" s="136">
        <f>_xlfn.XLOOKUP($D239,'Maximum Demand Forecast'!$T$68:$T$494,'Maximum Demand Forecast'!U$68:U$494,"NA")</f>
        <v>156.363102249452</v>
      </c>
      <c r="S239" s="136">
        <f>_xlfn.XLOOKUP($D239,'Maximum Demand Forecast'!$T$68:$T$494,'Maximum Demand Forecast'!V$68:V$494,"NA")</f>
        <v>136.06283729195999</v>
      </c>
      <c r="T239" s="136">
        <f>_xlfn.XLOOKUP($D239,'Maximum Demand Forecast'!$T$68:$T$494,'Maximum Demand Forecast'!W$68:W$494,"NA")</f>
        <v>131.36937315168197</v>
      </c>
      <c r="U239" s="136">
        <f>_xlfn.XLOOKUP($D239,'Maximum Demand Forecast'!$T$68:$T$494,'Maximum Demand Forecast'!X$68:X$494,"NA")</f>
        <v>132.42253586347309</v>
      </c>
      <c r="V239" s="136">
        <f>_xlfn.XLOOKUP($D239,'Maximum Demand Forecast'!$T$68:$T$494,'Maximum Demand Forecast'!Y$68:Y$494,"NA")</f>
        <v>130.26423589972811</v>
      </c>
      <c r="W239" s="136">
        <f>_xlfn.XLOOKUP($D239,'Maximum Demand Forecast'!$T$68:$T$494,'Maximum Demand Forecast'!Z$68:Z$494,"NA")</f>
        <v>130.1815324132061</v>
      </c>
      <c r="X239" s="136">
        <f>_xlfn.XLOOKUP($D239,'Maximum Demand Forecast'!$T$68:$T$494,'Maximum Demand Forecast'!AA$68:AA$494,"NA")</f>
        <v>130.37354405515268</v>
      </c>
      <c r="Y239" s="136">
        <f>_xlfn.XLOOKUP($D239,'Maximum Demand Forecast'!$T$68:$T$494,'Maximum Demand Forecast'!AB$68:AB$494,"NA")</f>
        <v>130.95625545353201</v>
      </c>
      <c r="Z239" s="136">
        <f>_xlfn.XLOOKUP($D239,'Maximum Demand Forecast'!$T$68:$T$494,'Maximum Demand Forecast'!AC$68:AC$494,"NA")</f>
        <v>132.69082766320352</v>
      </c>
      <c r="AA239" s="136">
        <f>_xlfn.XLOOKUP($D239,'Maximum Demand Forecast'!$T$68:$T$494,'Maximum Demand Forecast'!AD$68:AD$494,"NA")</f>
        <v>138.16949361015827</v>
      </c>
      <c r="AB239" s="136">
        <f>_xlfn.XLOOKUP($D239,'Maximum Demand Forecast'!$T$68:$T$494,'Maximum Demand Forecast'!AE$68:AE$494,"NA")</f>
        <v>142.64344675792239</v>
      </c>
      <c r="AC239" s="136">
        <f>_xlfn.XLOOKUP($D239,'Maximum Demand Forecast'!$T$68:$T$494,'Maximum Demand Forecast'!AF$68:AF$494,"NA")</f>
        <v>145.61893273196213</v>
      </c>
      <c r="AD239" s="137"/>
      <c r="AE239" s="138">
        <v>1.52</v>
      </c>
      <c r="AF239" s="138">
        <v>1.52</v>
      </c>
      <c r="AG239" s="138">
        <v>1.52</v>
      </c>
      <c r="AH239" s="138">
        <v>1.71640128413166</v>
      </c>
      <c r="AI239" s="138">
        <v>2.0306433387423199</v>
      </c>
      <c r="AJ239" s="138">
        <v>2.7966083468558001</v>
      </c>
      <c r="AK239" s="138">
        <v>3.5822134833824402</v>
      </c>
      <c r="AL239" s="138">
        <v>4.3088982346695897</v>
      </c>
      <c r="AM239" s="138">
        <v>4.9570224723040797</v>
      </c>
      <c r="AN239" s="138">
        <v>5.5265861962859004</v>
      </c>
      <c r="AO239" s="138">
        <v>6.0765097918545496</v>
      </c>
      <c r="AP239" s="138">
        <v>6.6067932590100398</v>
      </c>
      <c r="AQ239" s="137"/>
      <c r="AR239" s="137"/>
      <c r="AS239" s="137"/>
      <c r="AT239" s="137"/>
      <c r="AU239" s="3"/>
      <c r="AV239" s="3"/>
      <c r="AW239" s="3"/>
      <c r="AX239" s="3"/>
    </row>
    <row r="240" spans="2:50" x14ac:dyDescent="0.25">
      <c r="B240" s="7" t="s">
        <v>9</v>
      </c>
      <c r="C240" s="7"/>
      <c r="D240" s="48">
        <v>28225</v>
      </c>
      <c r="E240" s="136">
        <f>_xlfn.XLOOKUP($D240,'Maximum Demand Forecast'!$D$68:$D$494,'Maximum Demand Forecast'!E$68:E$494,"NA")</f>
        <v>5.3218981257509297</v>
      </c>
      <c r="F240" s="136">
        <f>_xlfn.XLOOKUP($D240,'Maximum Demand Forecast'!$D$68:$D$494,'Maximum Demand Forecast'!F$68:F$494,"NA")</f>
        <v>3.7723635687857402</v>
      </c>
      <c r="G240" s="136">
        <f>_xlfn.XLOOKUP($D240,'Maximum Demand Forecast'!$D$68:$D$494,'Maximum Demand Forecast'!G$68:G$494,"NA")</f>
        <v>3.879152609884855</v>
      </c>
      <c r="H240" s="136">
        <f>_xlfn.XLOOKUP($D240,'Maximum Demand Forecast'!$D$68:$D$494,'Maximum Demand Forecast'!H$68:H$494,"NA")</f>
        <v>3.8672296200479783</v>
      </c>
      <c r="I240" s="136">
        <f>_xlfn.XLOOKUP($D240,'Maximum Demand Forecast'!$D$68:$D$494,'Maximum Demand Forecast'!I$68:I$494,"NA")</f>
        <v>3.8020901647364975</v>
      </c>
      <c r="J240" s="136">
        <f>_xlfn.XLOOKUP($D240,'Maximum Demand Forecast'!$D$68:$D$494,'Maximum Demand Forecast'!J$68:J$494,"NA")</f>
        <v>3.7558748828572259</v>
      </c>
      <c r="K240" s="136">
        <f>_xlfn.XLOOKUP($D240,'Maximum Demand Forecast'!$D$68:$D$494,'Maximum Demand Forecast'!K$68:K$494,"NA")</f>
        <v>3.758385581735264</v>
      </c>
      <c r="L240" s="136">
        <f>_xlfn.XLOOKUP($D240,'Maximum Demand Forecast'!$D$68:$D$494,'Maximum Demand Forecast'!L$68:L$494,"NA")</f>
        <v>3.7511145412865701</v>
      </c>
      <c r="M240" s="136">
        <f>_xlfn.XLOOKUP($D240,'Maximum Demand Forecast'!$D$68:$D$494,'Maximum Demand Forecast'!M$68:M$494,"NA")</f>
        <v>3.8365429004383937</v>
      </c>
      <c r="N240" s="136">
        <f>_xlfn.XLOOKUP($D240,'Maximum Demand Forecast'!$D$68:$D$494,'Maximum Demand Forecast'!N$68:N$494,"NA")</f>
        <v>4.0676947372106707</v>
      </c>
      <c r="O240" s="136">
        <f>_xlfn.XLOOKUP($D240,'Maximum Demand Forecast'!$D$68:$D$494,'Maximum Demand Forecast'!O$68:O$494,"NA")</f>
        <v>4.2726616926092271</v>
      </c>
      <c r="P240" s="136">
        <f>_xlfn.XLOOKUP($D240,'Maximum Demand Forecast'!$D$68:$D$494,'Maximum Demand Forecast'!P$68:P$494,"NA")</f>
        <v>4.383124430279838</v>
      </c>
      <c r="Q240" s="137"/>
      <c r="R240" s="136">
        <f>_xlfn.XLOOKUP($D240,'Maximum Demand Forecast'!$T$68:$T$494,'Maximum Demand Forecast'!U$68:U$494,"NA")</f>
        <v>6.2242302360594497</v>
      </c>
      <c r="S240" s="136">
        <f>_xlfn.XLOOKUP($D240,'Maximum Demand Forecast'!$T$68:$T$494,'Maximum Demand Forecast'!V$68:V$494,"NA")</f>
        <v>4.6109455537108603</v>
      </c>
      <c r="T240" s="136">
        <f>_xlfn.XLOOKUP($D240,'Maximum Demand Forecast'!$T$68:$T$494,'Maximum Demand Forecast'!W$68:W$494,"NA")</f>
        <v>4.451891780911172</v>
      </c>
      <c r="U240" s="136">
        <f>_xlfn.XLOOKUP($D240,'Maximum Demand Forecast'!$T$68:$T$494,'Maximum Demand Forecast'!X$68:X$494,"NA")</f>
        <v>4.4875817313775688</v>
      </c>
      <c r="V240" s="136">
        <f>_xlfn.XLOOKUP($D240,'Maximum Demand Forecast'!$T$68:$T$494,'Maximum Demand Forecast'!Y$68:Y$494,"NA")</f>
        <v>4.4144404988450585</v>
      </c>
      <c r="W240" s="136">
        <f>_xlfn.XLOOKUP($D240,'Maximum Demand Forecast'!$T$68:$T$494,'Maximum Demand Forecast'!Z$68:Z$494,"NA")</f>
        <v>4.4116378138427113</v>
      </c>
      <c r="X240" s="136">
        <f>_xlfn.XLOOKUP($D240,'Maximum Demand Forecast'!$T$68:$T$494,'Maximum Demand Forecast'!AA$68:AA$494,"NA")</f>
        <v>4.4181447722768841</v>
      </c>
      <c r="Y240" s="136">
        <f>_xlfn.XLOOKUP($D240,'Maximum Demand Forecast'!$T$68:$T$494,'Maximum Demand Forecast'!AB$68:AB$494,"NA")</f>
        <v>4.4378919022421979</v>
      </c>
      <c r="Z240" s="136">
        <f>_xlfn.XLOOKUP($D240,'Maximum Demand Forecast'!$T$68:$T$494,'Maximum Demand Forecast'!AC$68:AC$494,"NA")</f>
        <v>4.4966736987779665</v>
      </c>
      <c r="AA240" s="136">
        <f>_xlfn.XLOOKUP($D240,'Maximum Demand Forecast'!$T$68:$T$494,'Maximum Demand Forecast'!AD$68:AD$494,"NA")</f>
        <v>4.6823366681174337</v>
      </c>
      <c r="AB240" s="136">
        <f>_xlfn.XLOOKUP($D240,'Maximum Demand Forecast'!$T$68:$T$494,'Maximum Demand Forecast'!AE$68:AE$494,"NA")</f>
        <v>4.8339515747647805</v>
      </c>
      <c r="AC240" s="136">
        <f>_xlfn.XLOOKUP($D240,'Maximum Demand Forecast'!$T$68:$T$494,'Maximum Demand Forecast'!AF$68:AF$494,"NA")</f>
        <v>4.9347858958416513</v>
      </c>
      <c r="AD240" s="137"/>
      <c r="AE240" s="138">
        <v>213.79417115000001</v>
      </c>
      <c r="AF240" s="138">
        <v>280.52974185469998</v>
      </c>
      <c r="AG240" s="138">
        <v>320.85154383183499</v>
      </c>
      <c r="AH240" s="138">
        <v>354.99690729354597</v>
      </c>
      <c r="AI240" s="138">
        <v>395.20985515040002</v>
      </c>
      <c r="AJ240" s="138">
        <v>492.27204079582401</v>
      </c>
      <c r="AK240" s="138">
        <v>590.19975184822499</v>
      </c>
      <c r="AL240" s="138">
        <v>678.65852909795694</v>
      </c>
      <c r="AM240" s="138">
        <v>755.12583180507295</v>
      </c>
      <c r="AN240" s="138">
        <v>819.76905767623396</v>
      </c>
      <c r="AO240" s="138">
        <v>879.34495309106001</v>
      </c>
      <c r="AP240" s="138">
        <v>933.79721273385496</v>
      </c>
      <c r="AQ240" s="137"/>
      <c r="AR240" s="137"/>
      <c r="AS240" s="137"/>
      <c r="AT240" s="137"/>
      <c r="AU240" s="3"/>
      <c r="AV240" s="3"/>
      <c r="AW240" s="3"/>
      <c r="AX240" s="3"/>
    </row>
    <row r="241" spans="2:50" x14ac:dyDescent="0.25">
      <c r="B241" s="7" t="s">
        <v>9</v>
      </c>
      <c r="C241" s="7"/>
      <c r="D241" s="48">
        <v>28228</v>
      </c>
      <c r="E241" s="136">
        <f>_xlfn.XLOOKUP($D241,'Maximum Demand Forecast'!$D$68:$D$494,'Maximum Demand Forecast'!E$68:E$494,"NA")</f>
        <v>74.318257180152102</v>
      </c>
      <c r="F241" s="136">
        <f>_xlfn.XLOOKUP($D241,'Maximum Demand Forecast'!$D$68:$D$494,'Maximum Demand Forecast'!F$68:F$494,"NA")</f>
        <v>68.777334690000004</v>
      </c>
      <c r="G241" s="136">
        <f>_xlfn.XLOOKUP($D241,'Maximum Demand Forecast'!$D$68:$D$494,'Maximum Demand Forecast'!G$68:G$494,"NA")</f>
        <v>70.724301223573576</v>
      </c>
      <c r="H241" s="136">
        <f>_xlfn.XLOOKUP($D241,'Maximum Demand Forecast'!$D$68:$D$494,'Maximum Demand Forecast'!H$68:H$494,"NA")</f>
        <v>70.506922530464124</v>
      </c>
      <c r="I241" s="136">
        <f>_xlfn.XLOOKUP($D241,'Maximum Demand Forecast'!$D$68:$D$494,'Maximum Demand Forecast'!I$68:I$494,"NA")</f>
        <v>69.319306851913794</v>
      </c>
      <c r="J241" s="136">
        <f>_xlfn.XLOOKUP($D241,'Maximum Demand Forecast'!$D$68:$D$494,'Maximum Demand Forecast'!J$68:J$494,"NA")</f>
        <v>68.476714707321946</v>
      </c>
      <c r="K241" s="136">
        <f>_xlfn.XLOOKUP($D241,'Maximum Demand Forecast'!$D$68:$D$494,'Maximum Demand Forecast'!K$68:K$494,"NA")</f>
        <v>68.522489504446341</v>
      </c>
      <c r="L241" s="136">
        <f>_xlfn.XLOOKUP($D241,'Maximum Demand Forecast'!$D$68:$D$494,'Maximum Demand Forecast'!L$68:L$494,"NA")</f>
        <v>68.389924661910413</v>
      </c>
      <c r="M241" s="136">
        <f>_xlfn.XLOOKUP($D241,'Maximum Demand Forecast'!$D$68:$D$494,'Maximum Demand Forecast'!M$68:M$494,"NA")</f>
        <v>69.947445495273172</v>
      </c>
      <c r="N241" s="136">
        <f>_xlfn.XLOOKUP($D241,'Maximum Demand Forecast'!$D$68:$D$494,'Maximum Demand Forecast'!N$68:N$494,"NA")</f>
        <v>74.161781402194379</v>
      </c>
      <c r="O241" s="136">
        <f>_xlfn.XLOOKUP($D241,'Maximum Demand Forecast'!$D$68:$D$494,'Maximum Demand Forecast'!O$68:O$494,"NA")</f>
        <v>77.898717313802294</v>
      </c>
      <c r="P241" s="136">
        <f>_xlfn.XLOOKUP($D241,'Maximum Demand Forecast'!$D$68:$D$494,'Maximum Demand Forecast'!P$68:P$494,"NA")</f>
        <v>79.912662295778333</v>
      </c>
      <c r="Q241" s="137"/>
      <c r="R241" s="136">
        <f>_xlfn.XLOOKUP($D241,'Maximum Demand Forecast'!$T$68:$T$494,'Maximum Demand Forecast'!U$68:U$494,"NA")</f>
        <v>134.704393468794</v>
      </c>
      <c r="S241" s="136">
        <f>_xlfn.XLOOKUP($D241,'Maximum Demand Forecast'!$T$68:$T$494,'Maximum Demand Forecast'!V$68:V$494,"NA")</f>
        <v>121.673678786004</v>
      </c>
      <c r="T241" s="136">
        <f>_xlfn.XLOOKUP($D241,'Maximum Demand Forecast'!$T$68:$T$494,'Maximum Demand Forecast'!W$68:W$494,"NA")</f>
        <v>117.47656619035506</v>
      </c>
      <c r="U241" s="136">
        <f>_xlfn.XLOOKUP($D241,'Maximum Demand Forecast'!$T$68:$T$494,'Maximum Demand Forecast'!X$68:X$494,"NA")</f>
        <v>118.41835297103866</v>
      </c>
      <c r="V241" s="136">
        <f>_xlfn.XLOOKUP($D241,'Maximum Demand Forecast'!$T$68:$T$494,'Maximum Demand Forecast'!Y$68:Y$494,"NA")</f>
        <v>116.48830137326803</v>
      </c>
      <c r="W241" s="136">
        <f>_xlfn.XLOOKUP($D241,'Maximum Demand Forecast'!$T$68:$T$494,'Maximum Demand Forecast'!Z$68:Z$494,"NA")</f>
        <v>116.41434409254511</v>
      </c>
      <c r="X241" s="136">
        <f>_xlfn.XLOOKUP($D241,'Maximum Demand Forecast'!$T$68:$T$494,'Maximum Demand Forecast'!AA$68:AA$494,"NA")</f>
        <v>116.58604977875868</v>
      </c>
      <c r="Y241" s="136">
        <f>_xlfn.XLOOKUP($D241,'Maximum Demand Forecast'!$T$68:$T$494,'Maximum Demand Forecast'!AB$68:AB$494,"NA")</f>
        <v>117.1071372477728</v>
      </c>
      <c r="Z241" s="136">
        <f>_xlfn.XLOOKUP($D241,'Maximum Demand Forecast'!$T$68:$T$494,'Maximum Demand Forecast'!AC$68:AC$494,"NA")</f>
        <v>118.65827190049089</v>
      </c>
      <c r="AA241" s="136">
        <f>_xlfn.XLOOKUP($D241,'Maximum Demand Forecast'!$T$68:$T$494,'Maximum Demand Forecast'!AD$68:AD$494,"NA")</f>
        <v>123.55754824863287</v>
      </c>
      <c r="AB241" s="136">
        <f>_xlfn.XLOOKUP($D241,'Maximum Demand Forecast'!$T$68:$T$494,'Maximum Demand Forecast'!AE$68:AE$494,"NA")</f>
        <v>127.55836396759811</v>
      </c>
      <c r="AC241" s="136">
        <f>_xlfn.XLOOKUP($D241,'Maximum Demand Forecast'!$T$68:$T$494,'Maximum Demand Forecast'!AF$68:AF$494,"NA")</f>
        <v>130.21918107124793</v>
      </c>
      <c r="AD241" s="137"/>
      <c r="AE241" s="138">
        <v>31.201799999999999</v>
      </c>
      <c r="AF241" s="138">
        <v>37.442160000000001</v>
      </c>
      <c r="AG241" s="138">
        <v>57.660926400000001</v>
      </c>
      <c r="AH241" s="138">
        <v>64.032776535946297</v>
      </c>
      <c r="AI241" s="138">
        <v>67.754454046834894</v>
      </c>
      <c r="AJ241" s="138">
        <v>76.737002209439893</v>
      </c>
      <c r="AK241" s="138">
        <v>85.798822775820895</v>
      </c>
      <c r="AL241" s="138">
        <v>93.983327587881305</v>
      </c>
      <c r="AM241" s="138">
        <v>101.057052775736</v>
      </c>
      <c r="AN241" s="138">
        <v>107.03557532126401</v>
      </c>
      <c r="AO241" s="138">
        <v>112.54383180835799</v>
      </c>
      <c r="AP241" s="138">
        <v>117.576582817077</v>
      </c>
      <c r="AQ241" s="137"/>
      <c r="AR241" s="137"/>
      <c r="AS241" s="137"/>
      <c r="AT241" s="137"/>
      <c r="AU241" s="3"/>
      <c r="AV241" s="3"/>
      <c r="AW241" s="3"/>
      <c r="AX241" s="3"/>
    </row>
    <row r="242" spans="2:50" x14ac:dyDescent="0.25">
      <c r="B242" s="7" t="s">
        <v>9</v>
      </c>
      <c r="C242" s="7"/>
      <c r="D242" s="48">
        <v>28229</v>
      </c>
      <c r="E242" s="136">
        <f>_xlfn.XLOOKUP($D242,'Maximum Demand Forecast'!$D$68:$D$494,'Maximum Demand Forecast'!E$68:E$494,"NA")</f>
        <v>8.6528212556658293</v>
      </c>
      <c r="F242" s="136">
        <f>_xlfn.XLOOKUP($D242,'Maximum Demand Forecast'!$D$68:$D$494,'Maximum Demand Forecast'!F$68:F$494,"NA")</f>
        <v>5.9061439129962601</v>
      </c>
      <c r="G242" s="136">
        <f>_xlfn.XLOOKUP($D242,'Maximum Demand Forecast'!$D$68:$D$494,'Maximum Demand Forecast'!G$68:G$494,"NA")</f>
        <v>6.0733365585516985</v>
      </c>
      <c r="H242" s="136">
        <f>_xlfn.XLOOKUP($D242,'Maximum Demand Forecast'!$D$68:$D$494,'Maximum Demand Forecast'!H$68:H$494,"NA")</f>
        <v>6.0546695100115047</v>
      </c>
      <c r="I242" s="136">
        <f>_xlfn.XLOOKUP($D242,'Maximum Demand Forecast'!$D$68:$D$494,'Maximum Demand Forecast'!I$68:I$494,"NA")</f>
        <v>5.9526849079261783</v>
      </c>
      <c r="J242" s="136">
        <f>_xlfn.XLOOKUP($D242,'Maximum Demand Forecast'!$D$68:$D$494,'Maximum Demand Forecast'!J$68:J$494,"NA")</f>
        <v>5.8803286514886457</v>
      </c>
      <c r="K242" s="136">
        <f>_xlfn.XLOOKUP($D242,'Maximum Demand Forecast'!$D$68:$D$494,'Maximum Demand Forecast'!K$68:K$494,"NA")</f>
        <v>5.8842594891784668</v>
      </c>
      <c r="L242" s="136">
        <f>_xlfn.XLOOKUP($D242,'Maximum Demand Forecast'!$D$68:$D$494,'Maximum Demand Forecast'!L$68:L$494,"NA")</f>
        <v>5.8728756947736693</v>
      </c>
      <c r="M242" s="136">
        <f>_xlfn.XLOOKUP($D242,'Maximum Demand Forecast'!$D$68:$D$494,'Maximum Demand Forecast'!M$68:M$494,"NA")</f>
        <v>6.0066253120101143</v>
      </c>
      <c r="N242" s="136">
        <f>_xlfn.XLOOKUP($D242,'Maximum Demand Forecast'!$D$68:$D$494,'Maximum Demand Forecast'!N$68:N$494,"NA")</f>
        <v>6.3685246859270164</v>
      </c>
      <c r="O242" s="136">
        <f>_xlfn.XLOOKUP($D242,'Maximum Demand Forecast'!$D$68:$D$494,'Maximum Demand Forecast'!O$68:O$494,"NA")</f>
        <v>6.6894280967247788</v>
      </c>
      <c r="P242" s="136">
        <f>_xlfn.XLOOKUP($D242,'Maximum Demand Forecast'!$D$68:$D$494,'Maximum Demand Forecast'!P$68:P$494,"NA")</f>
        <v>6.8623724097025915</v>
      </c>
      <c r="Q242" s="137"/>
      <c r="R242" s="136">
        <f>_xlfn.XLOOKUP($D242,'Maximum Demand Forecast'!$T$68:$T$494,'Maximum Demand Forecast'!U$68:U$494,"NA")</f>
        <v>14.3596375281405</v>
      </c>
      <c r="S242" s="136">
        <f>_xlfn.XLOOKUP($D242,'Maximum Demand Forecast'!$T$68:$T$494,'Maximum Demand Forecast'!V$68:V$494,"NA")</f>
        <v>11.0101961423648</v>
      </c>
      <c r="T242" s="136">
        <f>_xlfn.XLOOKUP($D242,'Maximum Demand Forecast'!$T$68:$T$494,'Maximum Demand Forecast'!W$68:W$494,"NA")</f>
        <v>10.630401322558626</v>
      </c>
      <c r="U242" s="136">
        <f>_xlfn.XLOOKUP($D242,'Maximum Demand Forecast'!$T$68:$T$494,'Maximum Demand Forecast'!X$68:X$494,"NA")</f>
        <v>10.715623182233387</v>
      </c>
      <c r="V242" s="136">
        <f>_xlfn.XLOOKUP($D242,'Maximum Demand Forecast'!$T$68:$T$494,'Maximum Demand Forecast'!Y$68:Y$494,"NA")</f>
        <v>10.540973686398601</v>
      </c>
      <c r="W242" s="136">
        <f>_xlfn.XLOOKUP($D242,'Maximum Demand Forecast'!$T$68:$T$494,'Maximum Demand Forecast'!Z$68:Z$494,"NA")</f>
        <v>10.534281325527788</v>
      </c>
      <c r="X242" s="136">
        <f>_xlfn.XLOOKUP($D242,'Maximum Demand Forecast'!$T$68:$T$494,'Maximum Demand Forecast'!AA$68:AA$494,"NA")</f>
        <v>10.549818895385405</v>
      </c>
      <c r="Y242" s="136">
        <f>_xlfn.XLOOKUP($D242,'Maximum Demand Forecast'!$T$68:$T$494,'Maximum Demand Forecast'!AB$68:AB$494,"NA")</f>
        <v>10.596971864691646</v>
      </c>
      <c r="Z242" s="136">
        <f>_xlfn.XLOOKUP($D242,'Maximum Demand Forecast'!$T$68:$T$494,'Maximum Demand Forecast'!AC$68:AC$494,"NA")</f>
        <v>10.737333337608742</v>
      </c>
      <c r="AA242" s="136">
        <f>_xlfn.XLOOKUP($D242,'Maximum Demand Forecast'!$T$68:$T$494,'Maximum Demand Forecast'!AD$68:AD$494,"NA")</f>
        <v>11.18066663768561</v>
      </c>
      <c r="AB242" s="136">
        <f>_xlfn.XLOOKUP($D242,'Maximum Demand Forecast'!$T$68:$T$494,'Maximum Demand Forecast'!AE$68:AE$494,"NA")</f>
        <v>11.542698641934752</v>
      </c>
      <c r="AC242" s="136">
        <f>_xlfn.XLOOKUP($D242,'Maximum Demand Forecast'!$T$68:$T$494,'Maximum Demand Forecast'!AF$68:AF$494,"NA")</f>
        <v>11.783474777763347</v>
      </c>
      <c r="AD242" s="137"/>
      <c r="AE242" s="138">
        <v>0</v>
      </c>
      <c r="AF242" s="138">
        <v>0</v>
      </c>
      <c r="AG242" s="138">
        <v>0</v>
      </c>
      <c r="AH242" s="138">
        <v>0</v>
      </c>
      <c r="AI242" s="138">
        <v>0</v>
      </c>
      <c r="AJ242" s="138">
        <v>0</v>
      </c>
      <c r="AK242" s="138">
        <v>0</v>
      </c>
      <c r="AL242" s="138">
        <v>0</v>
      </c>
      <c r="AM242" s="138">
        <v>0</v>
      </c>
      <c r="AN242" s="138">
        <v>0</v>
      </c>
      <c r="AO242" s="138">
        <v>0</v>
      </c>
      <c r="AP242" s="138">
        <v>0</v>
      </c>
      <c r="AQ242" s="137"/>
      <c r="AR242" s="137"/>
      <c r="AS242" s="137"/>
      <c r="AT242" s="137"/>
      <c r="AU242" s="3"/>
      <c r="AV242" s="3"/>
      <c r="AW242" s="3"/>
      <c r="AX242" s="3"/>
    </row>
    <row r="243" spans="2:50" x14ac:dyDescent="0.25">
      <c r="B243" s="7" t="s">
        <v>9</v>
      </c>
      <c r="C243" s="7"/>
      <c r="D243" s="48">
        <v>28230</v>
      </c>
      <c r="E243" s="136">
        <f>_xlfn.XLOOKUP($D243,'Maximum Demand Forecast'!$D$68:$D$494,'Maximum Demand Forecast'!E$68:E$494,"NA")</f>
        <v>0</v>
      </c>
      <c r="F243" s="136">
        <f>_xlfn.XLOOKUP($D243,'Maximum Demand Forecast'!$D$68:$D$494,'Maximum Demand Forecast'!F$68:F$494,"NA")</f>
        <v>0</v>
      </c>
      <c r="G243" s="136">
        <f>_xlfn.XLOOKUP($D243,'Maximum Demand Forecast'!$D$68:$D$494,'Maximum Demand Forecast'!G$68:G$494,"NA")</f>
        <v>0</v>
      </c>
      <c r="H243" s="136">
        <f>_xlfn.XLOOKUP($D243,'Maximum Demand Forecast'!$D$68:$D$494,'Maximum Demand Forecast'!H$68:H$494,"NA")</f>
        <v>0</v>
      </c>
      <c r="I243" s="136">
        <f>_xlfn.XLOOKUP($D243,'Maximum Demand Forecast'!$D$68:$D$494,'Maximum Demand Forecast'!I$68:I$494,"NA")</f>
        <v>0</v>
      </c>
      <c r="J243" s="136">
        <f>_xlfn.XLOOKUP($D243,'Maximum Demand Forecast'!$D$68:$D$494,'Maximum Demand Forecast'!J$68:J$494,"NA")</f>
        <v>0</v>
      </c>
      <c r="K243" s="136">
        <f>_xlfn.XLOOKUP($D243,'Maximum Demand Forecast'!$D$68:$D$494,'Maximum Demand Forecast'!K$68:K$494,"NA")</f>
        <v>0</v>
      </c>
      <c r="L243" s="136">
        <f>_xlfn.XLOOKUP($D243,'Maximum Demand Forecast'!$D$68:$D$494,'Maximum Demand Forecast'!L$68:L$494,"NA")</f>
        <v>0</v>
      </c>
      <c r="M243" s="136">
        <f>_xlfn.XLOOKUP($D243,'Maximum Demand Forecast'!$D$68:$D$494,'Maximum Demand Forecast'!M$68:M$494,"NA")</f>
        <v>0</v>
      </c>
      <c r="N243" s="136">
        <f>_xlfn.XLOOKUP($D243,'Maximum Demand Forecast'!$D$68:$D$494,'Maximum Demand Forecast'!N$68:N$494,"NA")</f>
        <v>0</v>
      </c>
      <c r="O243" s="136">
        <f>_xlfn.XLOOKUP($D243,'Maximum Demand Forecast'!$D$68:$D$494,'Maximum Demand Forecast'!O$68:O$494,"NA")</f>
        <v>0</v>
      </c>
      <c r="P243" s="136">
        <f>_xlfn.XLOOKUP($D243,'Maximum Demand Forecast'!$D$68:$D$494,'Maximum Demand Forecast'!P$68:P$494,"NA")</f>
        <v>0</v>
      </c>
      <c r="Q243" s="137"/>
      <c r="R243" s="136">
        <f>_xlfn.XLOOKUP($D243,'Maximum Demand Forecast'!$T$68:$T$494,'Maximum Demand Forecast'!U$68:U$494,"NA")</f>
        <v>0</v>
      </c>
      <c r="S243" s="136">
        <f>_xlfn.XLOOKUP($D243,'Maximum Demand Forecast'!$T$68:$T$494,'Maximum Demand Forecast'!V$68:V$494,"NA")</f>
        <v>0</v>
      </c>
      <c r="T243" s="136">
        <f>_xlfn.XLOOKUP($D243,'Maximum Demand Forecast'!$T$68:$T$494,'Maximum Demand Forecast'!W$68:W$494,"NA")</f>
        <v>0</v>
      </c>
      <c r="U243" s="136">
        <f>_xlfn.XLOOKUP($D243,'Maximum Demand Forecast'!$T$68:$T$494,'Maximum Demand Forecast'!X$68:X$494,"NA")</f>
        <v>0</v>
      </c>
      <c r="V243" s="136">
        <f>_xlfn.XLOOKUP($D243,'Maximum Demand Forecast'!$T$68:$T$494,'Maximum Demand Forecast'!Y$68:Y$494,"NA")</f>
        <v>0</v>
      </c>
      <c r="W243" s="136">
        <f>_xlfn.XLOOKUP($D243,'Maximum Demand Forecast'!$T$68:$T$494,'Maximum Demand Forecast'!Z$68:Z$494,"NA")</f>
        <v>0</v>
      </c>
      <c r="X243" s="136">
        <f>_xlfn.XLOOKUP($D243,'Maximum Demand Forecast'!$T$68:$T$494,'Maximum Demand Forecast'!AA$68:AA$494,"NA")</f>
        <v>0</v>
      </c>
      <c r="Y243" s="136">
        <f>_xlfn.XLOOKUP($D243,'Maximum Demand Forecast'!$T$68:$T$494,'Maximum Demand Forecast'!AB$68:AB$494,"NA")</f>
        <v>0</v>
      </c>
      <c r="Z243" s="136">
        <f>_xlfn.XLOOKUP($D243,'Maximum Demand Forecast'!$T$68:$T$494,'Maximum Demand Forecast'!AC$68:AC$494,"NA")</f>
        <v>0</v>
      </c>
      <c r="AA243" s="136">
        <f>_xlfn.XLOOKUP($D243,'Maximum Demand Forecast'!$T$68:$T$494,'Maximum Demand Forecast'!AD$68:AD$494,"NA")</f>
        <v>0</v>
      </c>
      <c r="AB243" s="136">
        <f>_xlfn.XLOOKUP($D243,'Maximum Demand Forecast'!$T$68:$T$494,'Maximum Demand Forecast'!AE$68:AE$494,"NA")</f>
        <v>0</v>
      </c>
      <c r="AC243" s="136">
        <f>_xlfn.XLOOKUP($D243,'Maximum Demand Forecast'!$T$68:$T$494,'Maximum Demand Forecast'!AF$68:AF$494,"NA")</f>
        <v>0</v>
      </c>
      <c r="AD243" s="137"/>
      <c r="AE243" s="138">
        <v>799.04426200029297</v>
      </c>
      <c r="AF243" s="138">
        <v>972.19244179261898</v>
      </c>
      <c r="AG243" s="138">
        <v>1165.8349543919401</v>
      </c>
      <c r="AH243" s="138">
        <v>1252.0011455732299</v>
      </c>
      <c r="AI243" s="138">
        <v>1309.5152815971001</v>
      </c>
      <c r="AJ243" s="138">
        <v>1447.2658901791101</v>
      </c>
      <c r="AK243" s="138">
        <v>1585.39608301762</v>
      </c>
      <c r="AL243" s="138">
        <v>1709.62235940747</v>
      </c>
      <c r="AM243" s="138">
        <v>1816.7028374317299</v>
      </c>
      <c r="AN243" s="138">
        <v>1907.0720056171399</v>
      </c>
      <c r="AO243" s="138">
        <v>1990.2742902601999</v>
      </c>
      <c r="AP243" s="138">
        <v>2066.2613697113402</v>
      </c>
      <c r="AQ243" s="137"/>
      <c r="AR243" s="137"/>
      <c r="AS243" s="137"/>
      <c r="AT243" s="137"/>
      <c r="AU243" s="3"/>
      <c r="AV243" s="3"/>
      <c r="AW243" s="3"/>
      <c r="AX243" s="3"/>
    </row>
    <row r="244" spans="2:50" x14ac:dyDescent="0.25">
      <c r="B244" s="7" t="s">
        <v>9</v>
      </c>
      <c r="C244" s="7"/>
      <c r="D244" s="48">
        <v>28231</v>
      </c>
      <c r="E244" s="136">
        <f>_xlfn.XLOOKUP($D244,'Maximum Demand Forecast'!$D$68:$D$494,'Maximum Demand Forecast'!E$68:E$494,"NA")</f>
        <v>187.774582789183</v>
      </c>
      <c r="F244" s="136">
        <f>_xlfn.XLOOKUP($D244,'Maximum Demand Forecast'!$D$68:$D$494,'Maximum Demand Forecast'!F$68:F$494,"NA")</f>
        <v>152.06608679999999</v>
      </c>
      <c r="G244" s="136">
        <f>_xlfn.XLOOKUP($D244,'Maximum Demand Forecast'!$D$68:$D$494,'Maximum Demand Forecast'!G$68:G$494,"NA")</f>
        <v>156.37081281512633</v>
      </c>
      <c r="H244" s="136">
        <f>_xlfn.XLOOKUP($D244,'Maximum Demand Forecast'!$D$68:$D$494,'Maximum Demand Forecast'!H$68:H$494,"NA")</f>
        <v>155.89019042166132</v>
      </c>
      <c r="I244" s="136">
        <f>_xlfn.XLOOKUP($D244,'Maximum Demand Forecast'!$D$68:$D$494,'Maximum Demand Forecast'!I$68:I$494,"NA")</f>
        <v>153.26438252035959</v>
      </c>
      <c r="J244" s="136">
        <f>_xlfn.XLOOKUP($D244,'Maximum Demand Forecast'!$D$68:$D$494,'Maximum Demand Forecast'!J$68:J$494,"NA")</f>
        <v>151.40141864172105</v>
      </c>
      <c r="K244" s="136">
        <f>_xlfn.XLOOKUP($D244,'Maximum Demand Forecast'!$D$68:$D$494,'Maximum Demand Forecast'!K$68:K$494,"NA")</f>
        <v>151.5026263186999</v>
      </c>
      <c r="L244" s="136">
        <f>_xlfn.XLOOKUP($D244,'Maximum Demand Forecast'!$D$68:$D$494,'Maximum Demand Forecast'!L$68:L$494,"NA")</f>
        <v>151.20952660870736</v>
      </c>
      <c r="M244" s="136">
        <f>_xlfn.XLOOKUP($D244,'Maximum Demand Forecast'!$D$68:$D$494,'Maximum Demand Forecast'!M$68:M$494,"NA")</f>
        <v>154.6531915792458</v>
      </c>
      <c r="N244" s="136">
        <f>_xlfn.XLOOKUP($D244,'Maximum Demand Forecast'!$D$68:$D$494,'Maximum Demand Forecast'!N$68:N$494,"NA")</f>
        <v>163.97105149217748</v>
      </c>
      <c r="O244" s="136">
        <f>_xlfn.XLOOKUP($D244,'Maximum Demand Forecast'!$D$68:$D$494,'Maximum Demand Forecast'!O$68:O$494,"NA")</f>
        <v>172.23338418160097</v>
      </c>
      <c r="P244" s="136">
        <f>_xlfn.XLOOKUP($D244,'Maximum Demand Forecast'!$D$68:$D$494,'Maximum Demand Forecast'!P$68:P$494,"NA")</f>
        <v>176.68619896164392</v>
      </c>
      <c r="Q244" s="137"/>
      <c r="R244" s="136">
        <f>_xlfn.XLOOKUP($D244,'Maximum Demand Forecast'!$T$68:$T$494,'Maximum Demand Forecast'!U$68:U$494,"NA")</f>
        <v>290.67177392190803</v>
      </c>
      <c r="S244" s="136">
        <f>_xlfn.XLOOKUP($D244,'Maximum Demand Forecast'!$T$68:$T$494,'Maximum Demand Forecast'!V$68:V$494,"NA")</f>
        <v>214.20610625108699</v>
      </c>
      <c r="T244" s="136">
        <f>_xlfn.XLOOKUP($D244,'Maximum Demand Forecast'!$T$68:$T$494,'Maximum Demand Forecast'!W$68:W$494,"NA")</f>
        <v>206.81710350553371</v>
      </c>
      <c r="U244" s="136">
        <f>_xlfn.XLOOKUP($D244,'Maximum Demand Forecast'!$T$68:$T$494,'Maximum Demand Forecast'!X$68:X$494,"NA")</f>
        <v>208.47511599617096</v>
      </c>
      <c r="V244" s="136">
        <f>_xlfn.XLOOKUP($D244,'Maximum Demand Forecast'!$T$68:$T$494,'Maximum Demand Forecast'!Y$68:Y$494,"NA")</f>
        <v>205.07726658660997</v>
      </c>
      <c r="W244" s="136">
        <f>_xlfn.XLOOKUP($D244,'Maximum Demand Forecast'!$T$68:$T$494,'Maximum Demand Forecast'!Z$68:Z$494,"NA")</f>
        <v>204.94706504022261</v>
      </c>
      <c r="X244" s="136">
        <f>_xlfn.XLOOKUP($D244,'Maximum Demand Forecast'!$T$68:$T$494,'Maximum Demand Forecast'!AA$68:AA$494,"NA")</f>
        <v>205.24935232891116</v>
      </c>
      <c r="Y244" s="136">
        <f>_xlfn.XLOOKUP($D244,'Maximum Demand Forecast'!$T$68:$T$494,'Maximum Demand Forecast'!AB$68:AB$494,"NA")</f>
        <v>206.16672508255382</v>
      </c>
      <c r="Z244" s="136">
        <f>_xlfn.XLOOKUP($D244,'Maximum Demand Forecast'!$T$68:$T$494,'Maximum Demand Forecast'!AC$68:AC$494,"NA")</f>
        <v>208.89749247238714</v>
      </c>
      <c r="AA244" s="136">
        <f>_xlfn.XLOOKUP($D244,'Maximum Demand Forecast'!$T$68:$T$494,'Maximum Demand Forecast'!AD$68:AD$494,"NA")</f>
        <v>217.52265216554713</v>
      </c>
      <c r="AB244" s="136">
        <f>_xlfn.XLOOKUP($D244,'Maximum Demand Forecast'!$T$68:$T$494,'Maximum Demand Forecast'!AE$68:AE$494,"NA")</f>
        <v>224.56607491349374</v>
      </c>
      <c r="AC244" s="136">
        <f>_xlfn.XLOOKUP($D244,'Maximum Demand Forecast'!$T$68:$T$494,'Maximum Demand Forecast'!AF$68:AF$494,"NA")</f>
        <v>229.25043456223548</v>
      </c>
      <c r="AD244" s="137"/>
      <c r="AE244" s="138">
        <v>535.26687765199995</v>
      </c>
      <c r="AF244" s="138">
        <v>605.88223865160001</v>
      </c>
      <c r="AG244" s="138">
        <v>673.55657549731598</v>
      </c>
      <c r="AH244" s="138">
        <v>743.13345482760803</v>
      </c>
      <c r="AI244" s="138">
        <v>810.31070871810402</v>
      </c>
      <c r="AJ244" s="138">
        <v>972.97822251131902</v>
      </c>
      <c r="AK244" s="138">
        <v>1139.41272681338</v>
      </c>
      <c r="AL244" s="138">
        <v>1293.47601198749</v>
      </c>
      <c r="AM244" s="138">
        <v>1431.4003794095499</v>
      </c>
      <c r="AN244" s="138">
        <v>1553.32324860006</v>
      </c>
      <c r="AO244" s="138">
        <v>1671.76501708613</v>
      </c>
      <c r="AP244" s="138">
        <v>1782.8457217698999</v>
      </c>
      <c r="AQ244" s="137"/>
      <c r="AR244" s="137"/>
      <c r="AS244" s="137"/>
      <c r="AT244" s="137"/>
      <c r="AU244" s="3"/>
      <c r="AV244" s="3"/>
      <c r="AW244" s="3"/>
      <c r="AX244" s="3"/>
    </row>
    <row r="245" spans="2:50" x14ac:dyDescent="0.25">
      <c r="B245" s="7" t="s">
        <v>9</v>
      </c>
      <c r="C245" s="7"/>
      <c r="D245" s="48">
        <v>28232</v>
      </c>
      <c r="E245" s="136">
        <f>_xlfn.XLOOKUP($D245,'Maximum Demand Forecast'!$D$68:$D$494,'Maximum Demand Forecast'!E$68:E$494,"NA")</f>
        <v>121.429031049524</v>
      </c>
      <c r="F245" s="136">
        <f>_xlfn.XLOOKUP($D245,'Maximum Demand Forecast'!$D$68:$D$494,'Maximum Demand Forecast'!F$68:F$494,"NA")</f>
        <v>98.591279220000004</v>
      </c>
      <c r="G245" s="136">
        <f>_xlfn.XLOOKUP($D245,'Maximum Demand Forecast'!$D$68:$D$494,'Maximum Demand Forecast'!G$68:G$494,"NA")</f>
        <v>101.38222658672686</v>
      </c>
      <c r="H245" s="136">
        <f>_xlfn.XLOOKUP($D245,'Maximum Demand Forecast'!$D$68:$D$494,'Maximum Demand Forecast'!H$68:H$494,"NA")</f>
        <v>101.07061748577186</v>
      </c>
      <c r="I245" s="136">
        <f>_xlfn.XLOOKUP($D245,'Maximum Demand Forecast'!$D$68:$D$494,'Maximum Demand Forecast'!I$68:I$494,"NA")</f>
        <v>99.368188197144164</v>
      </c>
      <c r="J245" s="136">
        <f>_xlfn.XLOOKUP($D245,'Maximum Demand Forecast'!$D$68:$D$494,'Maximum Demand Forecast'!J$68:J$494,"NA")</f>
        <v>98.160344977128958</v>
      </c>
      <c r="K245" s="136">
        <f>_xlfn.XLOOKUP($D245,'Maximum Demand Forecast'!$D$68:$D$494,'Maximum Demand Forecast'!K$68:K$494,"NA")</f>
        <v>98.225962463250966</v>
      </c>
      <c r="L245" s="136">
        <f>_xlfn.XLOOKUP($D245,'Maximum Demand Forecast'!$D$68:$D$494,'Maximum Demand Forecast'!L$68:L$494,"NA")</f>
        <v>98.035932746860752</v>
      </c>
      <c r="M245" s="136">
        <f>_xlfn.XLOOKUP($D245,'Maximum Demand Forecast'!$D$68:$D$494,'Maximum Demand Forecast'!M$68:M$494,"NA")</f>
        <v>100.26861553495029</v>
      </c>
      <c r="N245" s="136">
        <f>_xlfn.XLOOKUP($D245,'Maximum Demand Forecast'!$D$68:$D$494,'Maximum Demand Forecast'!N$68:N$494,"NA")</f>
        <v>106.30980294064007</v>
      </c>
      <c r="O245" s="136">
        <f>_xlfn.XLOOKUP($D245,'Maximum Demand Forecast'!$D$68:$D$494,'Maximum Demand Forecast'!O$68:O$494,"NA")</f>
        <v>111.66664460292901</v>
      </c>
      <c r="P245" s="136">
        <f>_xlfn.XLOOKUP($D245,'Maximum Demand Forecast'!$D$68:$D$494,'Maximum Demand Forecast'!P$68:P$494,"NA")</f>
        <v>114.55360457232409</v>
      </c>
      <c r="Q245" s="137"/>
      <c r="R245" s="136">
        <f>_xlfn.XLOOKUP($D245,'Maximum Demand Forecast'!$T$68:$T$494,'Maximum Demand Forecast'!U$68:U$494,"NA")</f>
        <v>210.47112407548201</v>
      </c>
      <c r="S245" s="136">
        <f>_xlfn.XLOOKUP($D245,'Maximum Demand Forecast'!$T$68:$T$494,'Maximum Demand Forecast'!V$68:V$494,"NA")</f>
        <v>214.17770518416299</v>
      </c>
      <c r="T245" s="136">
        <f>_xlfn.XLOOKUP($D245,'Maximum Demand Forecast'!$T$68:$T$494,'Maximum Demand Forecast'!W$68:W$494,"NA")</f>
        <v>206.78968212852214</v>
      </c>
      <c r="U245" s="136">
        <f>_xlfn.XLOOKUP($D245,'Maximum Demand Forecast'!$T$68:$T$494,'Maximum Demand Forecast'!X$68:X$494,"NA")</f>
        <v>208.44747478731364</v>
      </c>
      <c r="V245" s="136">
        <f>_xlfn.XLOOKUP($D245,'Maximum Demand Forecast'!$T$68:$T$494,'Maximum Demand Forecast'!Y$68:Y$494,"NA")</f>
        <v>205.05007589034619</v>
      </c>
      <c r="W245" s="136">
        <f>_xlfn.XLOOKUP($D245,'Maximum Demand Forecast'!$T$68:$T$494,'Maximum Demand Forecast'!Z$68:Z$494,"NA")</f>
        <v>204.91989160706538</v>
      </c>
      <c r="X245" s="136">
        <f>_xlfn.XLOOKUP($D245,'Maximum Demand Forecast'!$T$68:$T$494,'Maximum Demand Forecast'!AA$68:AA$494,"NA")</f>
        <v>205.22213881621713</v>
      </c>
      <c r="Y245" s="136">
        <f>_xlfn.XLOOKUP($D245,'Maximum Demand Forecast'!$T$68:$T$494,'Maximum Demand Forecast'!AB$68:AB$494,"NA")</f>
        <v>206.13938993763639</v>
      </c>
      <c r="Z245" s="136">
        <f>_xlfn.XLOOKUP($D245,'Maximum Demand Forecast'!$T$68:$T$494,'Maximum Demand Forecast'!AC$68:AC$494,"NA")</f>
        <v>208.86979526165959</v>
      </c>
      <c r="AA245" s="136">
        <f>_xlfn.XLOOKUP($D245,'Maximum Demand Forecast'!$T$68:$T$494,'Maximum Demand Forecast'!AD$68:AD$494,"NA")</f>
        <v>217.49381136586237</v>
      </c>
      <c r="AB245" s="136">
        <f>_xlfn.XLOOKUP($D245,'Maximum Demand Forecast'!$T$68:$T$494,'Maximum Demand Forecast'!AE$68:AE$494,"NA")</f>
        <v>224.53630024350835</v>
      </c>
      <c r="AC245" s="136">
        <f>_xlfn.XLOOKUP($D245,'Maximum Demand Forecast'!$T$68:$T$494,'Maximum Demand Forecast'!AF$68:AF$494,"NA")</f>
        <v>229.22003880439129</v>
      </c>
      <c r="AD245" s="137"/>
      <c r="AE245" s="138">
        <v>66.439030000000002</v>
      </c>
      <c r="AF245" s="138">
        <v>84.663132499999904</v>
      </c>
      <c r="AG245" s="138">
        <v>86.334052499999999</v>
      </c>
      <c r="AH245" s="138">
        <v>99.714560215388602</v>
      </c>
      <c r="AI245" s="138">
        <v>121.916385169723</v>
      </c>
      <c r="AJ245" s="138">
        <v>178.371365654123</v>
      </c>
      <c r="AK245" s="138">
        <v>239.17563705626699</v>
      </c>
      <c r="AL245" s="138">
        <v>298.650028908325</v>
      </c>
      <c r="AM245" s="138">
        <v>355.11529851393198</v>
      </c>
      <c r="AN245" s="138">
        <v>408.238123819311</v>
      </c>
      <c r="AO245" s="138">
        <v>463.40673808729099</v>
      </c>
      <c r="AP245" s="138">
        <v>520.96352010545399</v>
      </c>
      <c r="AQ245" s="137"/>
      <c r="AR245" s="137"/>
      <c r="AS245" s="137"/>
      <c r="AT245" s="137"/>
      <c r="AU245" s="3"/>
      <c r="AV245" s="3"/>
      <c r="AW245" s="3"/>
      <c r="AX245" s="3"/>
    </row>
    <row r="246" spans="2:50" x14ac:dyDescent="0.25">
      <c r="B246" s="7" t="s">
        <v>75</v>
      </c>
      <c r="C246" s="7"/>
      <c r="D246" s="48">
        <v>97001</v>
      </c>
      <c r="E246" s="136">
        <f>_xlfn.XLOOKUP($D246,'Maximum Demand Forecast'!$D$68:$D$494,'Maximum Demand Forecast'!E$68:E$494,"NA")</f>
        <v>28.0568322695039</v>
      </c>
      <c r="F246" s="136">
        <f>_xlfn.XLOOKUP($D246,'Maximum Demand Forecast'!$D$68:$D$494,'Maximum Demand Forecast'!F$68:F$494,"NA")</f>
        <v>17.7701300298523</v>
      </c>
      <c r="G246" s="136">
        <f>_xlfn.XLOOKUP($D246,'Maximum Demand Forecast'!$D$68:$D$494,'Maximum Demand Forecast'!G$68:G$494,"NA")</f>
        <v>18.273171455073498</v>
      </c>
      <c r="H246" s="136">
        <f>_xlfn.XLOOKUP($D246,'Maximum Demand Forecast'!$D$68:$D$494,'Maximum Demand Forecast'!H$68:H$494,"NA")</f>
        <v>18.217006911046237</v>
      </c>
      <c r="I246" s="136">
        <f>_xlfn.XLOOKUP($D246,'Maximum Demand Forecast'!$D$68:$D$494,'Maximum Demand Forecast'!I$68:I$494,"NA")</f>
        <v>17.910160402258814</v>
      </c>
      <c r="J246" s="136">
        <f>_xlfn.XLOOKUP($D246,'Maximum Demand Forecast'!$D$68:$D$494,'Maximum Demand Forecast'!J$68:J$494,"NA")</f>
        <v>17.692458276420165</v>
      </c>
      <c r="K246" s="136">
        <f>_xlfn.XLOOKUP($D246,'Maximum Demand Forecast'!$D$68:$D$494,'Maximum Demand Forecast'!K$68:K$494,"NA")</f>
        <v>17.704285197318701</v>
      </c>
      <c r="L246" s="136">
        <f>_xlfn.XLOOKUP($D246,'Maximum Demand Forecast'!$D$68:$D$494,'Maximum Demand Forecast'!L$68:L$494,"NA")</f>
        <v>17.670034168257043</v>
      </c>
      <c r="M246" s="136">
        <f>_xlfn.XLOOKUP($D246,'Maximum Demand Forecast'!$D$68:$D$494,'Maximum Demand Forecast'!M$68:M$494,"NA")</f>
        <v>18.072453771427337</v>
      </c>
      <c r="N246" s="136">
        <f>_xlfn.XLOOKUP($D246,'Maximum Demand Forecast'!$D$68:$D$494,'Maximum Demand Forecast'!N$68:N$494,"NA")</f>
        <v>19.161319709501466</v>
      </c>
      <c r="O246" s="136">
        <f>_xlfn.XLOOKUP($D246,'Maximum Demand Forecast'!$D$68:$D$494,'Maximum Demand Forecast'!O$68:O$494,"NA")</f>
        <v>20.126838907967187</v>
      </c>
      <c r="P246" s="136">
        <f>_xlfn.XLOOKUP($D246,'Maximum Demand Forecast'!$D$68:$D$494,'Maximum Demand Forecast'!P$68:P$494,"NA")</f>
        <v>20.647185681566228</v>
      </c>
      <c r="Q246" s="139"/>
      <c r="R246" s="136">
        <f>_xlfn.XLOOKUP($D246,'Maximum Demand Forecast'!$T$68:$T$494,'Maximum Demand Forecast'!U$68:U$494,"NA")</f>
        <v>35.222252394020003</v>
      </c>
      <c r="S246" s="136">
        <f>_xlfn.XLOOKUP($D246,'Maximum Demand Forecast'!$T$68:$T$494,'Maximum Demand Forecast'!V$68:V$494,"NA")</f>
        <v>33.262657609327398</v>
      </c>
      <c r="T246" s="136">
        <f>_xlfn.XLOOKUP($D246,'Maximum Demand Forecast'!$T$68:$T$494,'Maximum Demand Forecast'!W$68:W$494,"NA")</f>
        <v>32.115267963433624</v>
      </c>
      <c r="U246" s="136">
        <f>_xlfn.XLOOKUP($D246,'Maximum Demand Forecast'!$T$68:$T$494,'Maximum Demand Forecast'!X$68:X$494,"NA")</f>
        <v>32.37272981992902</v>
      </c>
      <c r="V246" s="136">
        <f>_xlfn.XLOOKUP($D246,'Maximum Demand Forecast'!$T$68:$T$494,'Maximum Demand Forecast'!Y$68:Y$494,"NA")</f>
        <v>31.84510012955128</v>
      </c>
      <c r="W246" s="136">
        <f>_xlfn.XLOOKUP($D246,'Maximum Demand Forecast'!$T$68:$T$494,'Maximum Demand Forecast'!Z$68:Z$494,"NA")</f>
        <v>31.824881987624874</v>
      </c>
      <c r="X246" s="136">
        <f>_xlfn.XLOOKUP($D246,'Maximum Demand Forecast'!$T$68:$T$494,'Maximum Demand Forecast'!AA$68:AA$494,"NA")</f>
        <v>31.87182219282851</v>
      </c>
      <c r="Y246" s="136">
        <f>_xlfn.XLOOKUP($D246,'Maximum Demand Forecast'!$T$68:$T$494,'Maximum Demand Forecast'!AB$68:AB$494,"NA")</f>
        <v>32.014274975051137</v>
      </c>
      <c r="Z246" s="136">
        <f>_xlfn.XLOOKUP($D246,'Maximum Demand Forecast'!$T$68:$T$494,'Maximum Demand Forecast'!AC$68:AC$494,"NA")</f>
        <v>32.43831788535114</v>
      </c>
      <c r="AA246" s="136">
        <f>_xlfn.XLOOKUP($D246,'Maximum Demand Forecast'!$T$68:$T$494,'Maximum Demand Forecast'!AD$68:AD$494,"NA")</f>
        <v>33.777662214606906</v>
      </c>
      <c r="AB246" s="136">
        <f>_xlfn.XLOOKUP($D246,'Maximum Demand Forecast'!$T$68:$T$494,'Maximum Demand Forecast'!AE$68:AE$494,"NA")</f>
        <v>34.871389015224224</v>
      </c>
      <c r="AC246" s="136">
        <f>_xlfn.XLOOKUP($D246,'Maximum Demand Forecast'!$T$68:$T$494,'Maximum Demand Forecast'!AF$68:AF$494,"NA")</f>
        <v>35.59879242048666</v>
      </c>
      <c r="AD246" s="137"/>
      <c r="AE246" s="138">
        <v>130.365249379072</v>
      </c>
      <c r="AF246" s="138">
        <v>148.33375035225799</v>
      </c>
      <c r="AG246" s="138">
        <v>166.780291007458</v>
      </c>
      <c r="AH246" s="138">
        <v>198.67487961248199</v>
      </c>
      <c r="AI246" s="138">
        <v>224.18190431560299</v>
      </c>
      <c r="AJ246" s="138">
        <v>287.35900542020102</v>
      </c>
      <c r="AK246" s="138">
        <v>353.021984677322</v>
      </c>
      <c r="AL246" s="138">
        <v>414.19386472581499</v>
      </c>
      <c r="AM246" s="138">
        <v>468.63340246178399</v>
      </c>
      <c r="AN246" s="138">
        <v>515.81457814519604</v>
      </c>
      <c r="AO246" s="138">
        <v>560.14194473451096</v>
      </c>
      <c r="AP246" s="138">
        <v>601.18432341693301</v>
      </c>
      <c r="AQ246" s="137"/>
      <c r="AR246" s="137"/>
      <c r="AS246" s="137"/>
      <c r="AT246" s="137"/>
      <c r="AU246" s="3"/>
      <c r="AV246" s="3"/>
      <c r="AW246" s="3"/>
      <c r="AX246" s="3"/>
    </row>
    <row r="247" spans="2:50" x14ac:dyDescent="0.25">
      <c r="B247" s="7" t="s">
        <v>75</v>
      </c>
      <c r="C247" s="7"/>
      <c r="D247" s="48">
        <v>97002</v>
      </c>
      <c r="E247" s="136">
        <f>_xlfn.XLOOKUP($D247,'Maximum Demand Forecast'!$D$68:$D$494,'Maximum Demand Forecast'!E$68:E$494,"NA")</f>
        <v>29.352158382244401</v>
      </c>
      <c r="F247" s="136">
        <f>_xlfn.XLOOKUP($D247,'Maximum Demand Forecast'!$D$68:$D$494,'Maximum Demand Forecast'!F$68:F$494,"NA")</f>
        <v>22.2817796679027</v>
      </c>
      <c r="G247" s="136">
        <f>_xlfn.XLOOKUP($D247,'Maximum Demand Forecast'!$D$68:$D$494,'Maximum Demand Forecast'!G$68:G$494,"NA")</f>
        <v>22.912538034992696</v>
      </c>
      <c r="H247" s="136">
        <f>_xlfn.XLOOKUP($D247,'Maximum Demand Forecast'!$D$68:$D$494,'Maximum Demand Forecast'!H$68:H$494,"NA")</f>
        <v>22.842113902301413</v>
      </c>
      <c r="I247" s="136">
        <f>_xlfn.XLOOKUP($D247,'Maximum Demand Forecast'!$D$68:$D$494,'Maximum Demand Forecast'!I$68:I$494,"NA")</f>
        <v>22.457362283197849</v>
      </c>
      <c r="J247" s="136">
        <f>_xlfn.XLOOKUP($D247,'Maximum Demand Forecast'!$D$68:$D$494,'Maximum Demand Forecast'!J$68:J$494,"NA")</f>
        <v>22.184387870910381</v>
      </c>
      <c r="K247" s="136">
        <f>_xlfn.XLOOKUP($D247,'Maximum Demand Forecast'!$D$68:$D$494,'Maximum Demand Forecast'!K$68:K$494,"NA")</f>
        <v>22.199217522982039</v>
      </c>
      <c r="L247" s="136">
        <f>_xlfn.XLOOKUP($D247,'Maximum Demand Forecast'!$D$68:$D$494,'Maximum Demand Forecast'!L$68:L$494,"NA")</f>
        <v>22.156270516872986</v>
      </c>
      <c r="M247" s="136">
        <f>_xlfn.XLOOKUP($D247,'Maximum Demand Forecast'!$D$68:$D$494,'Maximum Demand Forecast'!M$68:M$494,"NA")</f>
        <v>22.660860236634303</v>
      </c>
      <c r="N247" s="136">
        <f>_xlfn.XLOOKUP($D247,'Maximum Demand Forecast'!$D$68:$D$494,'Maximum Demand Forecast'!N$68:N$494,"NA")</f>
        <v>24.026177816150831</v>
      </c>
      <c r="O247" s="136">
        <f>_xlfn.XLOOKUP($D247,'Maximum Demand Forecast'!$D$68:$D$494,'Maximum Demand Forecast'!O$68:O$494,"NA")</f>
        <v>25.236832212556621</v>
      </c>
      <c r="P247" s="136">
        <f>_xlfn.XLOOKUP($D247,'Maximum Demand Forecast'!$D$68:$D$494,'Maximum Demand Forecast'!P$68:P$494,"NA")</f>
        <v>25.889289574475779</v>
      </c>
      <c r="Q247" s="139"/>
      <c r="R247" s="136">
        <f>_xlfn.XLOOKUP($D247,'Maximum Demand Forecast'!$T$68:$T$494,'Maximum Demand Forecast'!U$68:U$494,"NA")</f>
        <v>38.592945013952999</v>
      </c>
      <c r="S247" s="136">
        <f>_xlfn.XLOOKUP($D247,'Maximum Demand Forecast'!$T$68:$T$494,'Maximum Demand Forecast'!V$68:V$494,"NA")</f>
        <v>36.0322273506399</v>
      </c>
      <c r="T247" s="136">
        <f>_xlfn.XLOOKUP($D247,'Maximum Demand Forecast'!$T$68:$T$494,'Maximum Demand Forecast'!W$68:W$494,"NA")</f>
        <v>34.789301873481953</v>
      </c>
      <c r="U247" s="136">
        <f>_xlfn.XLOOKUP($D247,'Maximum Demand Forecast'!$T$68:$T$494,'Maximum Demand Forecast'!X$68:X$494,"NA")</f>
        <v>35.068200939705648</v>
      </c>
      <c r="V247" s="136">
        <f>_xlfn.XLOOKUP($D247,'Maximum Demand Forecast'!$T$68:$T$494,'Maximum Demand Forecast'!Y$68:Y$494,"NA")</f>
        <v>34.496638884023504</v>
      </c>
      <c r="W247" s="136">
        <f>_xlfn.XLOOKUP($D247,'Maximum Demand Forecast'!$T$68:$T$494,'Maximum Demand Forecast'!Z$68:Z$494,"NA")</f>
        <v>34.474737306132283</v>
      </c>
      <c r="X247" s="136">
        <f>_xlfn.XLOOKUP($D247,'Maximum Demand Forecast'!$T$68:$T$494,'Maximum Demand Forecast'!AA$68:AA$494,"NA")</f>
        <v>34.525585923390963</v>
      </c>
      <c r="Y247" s="136">
        <f>_xlfn.XLOOKUP($D247,'Maximum Demand Forecast'!$T$68:$T$494,'Maximum Demand Forecast'!AB$68:AB$494,"NA")</f>
        <v>34.679899841901708</v>
      </c>
      <c r="Z247" s="136">
        <f>_xlfn.XLOOKUP($D247,'Maximum Demand Forecast'!$T$68:$T$494,'Maximum Demand Forecast'!AC$68:AC$494,"NA")</f>
        <v>35.13925010578658</v>
      </c>
      <c r="AA247" s="136">
        <f>_xlfn.XLOOKUP($D247,'Maximum Demand Forecast'!$T$68:$T$494,'Maximum Demand Forecast'!AD$68:AD$494,"NA")</f>
        <v>36.590113110761912</v>
      </c>
      <c r="AB247" s="136">
        <f>_xlfn.XLOOKUP($D247,'Maximum Demand Forecast'!$T$68:$T$494,'Maximum Demand Forecast'!AE$68:AE$494,"NA")</f>
        <v>37.774907579147389</v>
      </c>
      <c r="AC247" s="136">
        <f>_xlfn.XLOOKUP($D247,'Maximum Demand Forecast'!$T$68:$T$494,'Maximum Demand Forecast'!AF$68:AF$494,"NA")</f>
        <v>38.562877235146729</v>
      </c>
      <c r="AD247" s="137"/>
      <c r="AE247" s="138">
        <v>0</v>
      </c>
      <c r="AF247" s="138">
        <v>0</v>
      </c>
      <c r="AG247" s="138">
        <v>0</v>
      </c>
      <c r="AH247" s="138">
        <v>0</v>
      </c>
      <c r="AI247" s="138">
        <v>0</v>
      </c>
      <c r="AJ247" s="138">
        <v>0</v>
      </c>
      <c r="AK247" s="138">
        <v>0</v>
      </c>
      <c r="AL247" s="138">
        <v>0</v>
      </c>
      <c r="AM247" s="138">
        <v>0</v>
      </c>
      <c r="AN247" s="138">
        <v>0</v>
      </c>
      <c r="AO247" s="138">
        <v>0</v>
      </c>
      <c r="AP247" s="138">
        <v>0</v>
      </c>
      <c r="AQ247" s="137"/>
      <c r="AR247" s="137"/>
      <c r="AS247" s="137"/>
      <c r="AT247" s="137"/>
      <c r="AU247" s="3"/>
      <c r="AV247" s="3"/>
      <c r="AW247" s="3"/>
      <c r="AX247" s="3"/>
    </row>
    <row r="248" spans="2:50" x14ac:dyDescent="0.25">
      <c r="B248" s="7" t="s">
        <v>75</v>
      </c>
      <c r="C248" s="7"/>
      <c r="D248" s="48">
        <v>97014</v>
      </c>
      <c r="E248" s="136">
        <f>_xlfn.XLOOKUP($D248,'Maximum Demand Forecast'!$D$68:$D$494,'Maximum Demand Forecast'!E$68:E$494,"NA")</f>
        <v>0</v>
      </c>
      <c r="F248" s="136">
        <f>_xlfn.XLOOKUP($D248,'Maximum Demand Forecast'!$D$68:$D$494,'Maximum Demand Forecast'!F$68:F$494,"NA")</f>
        <v>33.694165489448899</v>
      </c>
      <c r="G248" s="136">
        <f>_xlfn.XLOOKUP($D248,'Maximum Demand Forecast'!$D$68:$D$494,'Maximum Demand Forecast'!G$68:G$494,"NA")</f>
        <v>34.647988618541234</v>
      </c>
      <c r="H248" s="136">
        <f>_xlfn.XLOOKUP($D248,'Maximum Demand Forecast'!$D$68:$D$494,'Maximum Demand Forecast'!H$68:H$494,"NA")</f>
        <v>34.541494325144676</v>
      </c>
      <c r="I248" s="136">
        <f>_xlfn.XLOOKUP($D248,'Maximum Demand Forecast'!$D$68:$D$494,'Maximum Demand Forecast'!I$68:I$494,"NA")</f>
        <v>33.959678827476708</v>
      </c>
      <c r="J248" s="136">
        <f>_xlfn.XLOOKUP($D248,'Maximum Demand Forecast'!$D$68:$D$494,'Maximum Demand Forecast'!J$68:J$494,"NA")</f>
        <v>33.54689110768571</v>
      </c>
      <c r="K248" s="136">
        <f>_xlfn.XLOOKUP($D248,'Maximum Demand Forecast'!$D$68:$D$494,'Maximum Demand Forecast'!K$68:K$494,"NA")</f>
        <v>33.569316280113618</v>
      </c>
      <c r="L248" s="136">
        <f>_xlfn.XLOOKUP($D248,'Maximum Demand Forecast'!$D$68:$D$494,'Maximum Demand Forecast'!L$68:L$494,"NA")</f>
        <v>33.504372476131962</v>
      </c>
      <c r="M248" s="136">
        <f>_xlfn.XLOOKUP($D248,'Maximum Demand Forecast'!$D$68:$D$494,'Maximum Demand Forecast'!M$68:M$494,"NA")</f>
        <v>34.267405311718413</v>
      </c>
      <c r="N248" s="136">
        <f>_xlfn.XLOOKUP($D248,'Maximum Demand Forecast'!$D$68:$D$494,'Maximum Demand Forecast'!N$68:N$494,"NA")</f>
        <v>36.332017616280076</v>
      </c>
      <c r="O248" s="136">
        <f>_xlfn.XLOOKUP($D248,'Maximum Demand Forecast'!$D$68:$D$494,'Maximum Demand Forecast'!O$68:O$494,"NA")</f>
        <v>38.162750627332471</v>
      </c>
      <c r="P248" s="136">
        <f>_xlfn.XLOOKUP($D248,'Maximum Demand Forecast'!$D$68:$D$494,'Maximum Demand Forecast'!P$68:P$494,"NA")</f>
        <v>39.149386643618982</v>
      </c>
      <c r="Q248" s="139"/>
      <c r="R248" s="136">
        <f>_xlfn.XLOOKUP($D248,'Maximum Demand Forecast'!$T$68:$T$494,'Maximum Demand Forecast'!U$68:U$494,"NA")</f>
        <v>0</v>
      </c>
      <c r="S248" s="136">
        <f>_xlfn.XLOOKUP($D248,'Maximum Demand Forecast'!$T$68:$T$494,'Maximum Demand Forecast'!V$68:V$494,"NA")</f>
        <v>243.02853193917699</v>
      </c>
      <c r="T248" s="136">
        <f>_xlfn.XLOOKUP($D248,'Maximum Demand Forecast'!$T$68:$T$494,'Maximum Demand Forecast'!W$68:W$494,"NA")</f>
        <v>234.64530458317694</v>
      </c>
      <c r="U248" s="136">
        <f>_xlfn.XLOOKUP($D248,'Maximum Demand Forecast'!$T$68:$T$494,'Maximum Demand Forecast'!X$68:X$494,"NA")</f>
        <v>236.52641034896715</v>
      </c>
      <c r="V248" s="136">
        <f>_xlfn.XLOOKUP($D248,'Maximum Demand Forecast'!$T$68:$T$494,'Maximum Demand Forecast'!Y$68:Y$494,"NA")</f>
        <v>232.67136453254187</v>
      </c>
      <c r="W248" s="136">
        <f>_xlfn.XLOOKUP($D248,'Maximum Demand Forecast'!$T$68:$T$494,'Maximum Demand Forecast'!Z$68:Z$494,"NA")</f>
        <v>232.52364376384614</v>
      </c>
      <c r="X248" s="136">
        <f>_xlfn.XLOOKUP($D248,'Maximum Demand Forecast'!$T$68:$T$494,'Maximum Demand Forecast'!AA$68:AA$494,"NA")</f>
        <v>232.86660521008864</v>
      </c>
      <c r="Y248" s="136">
        <f>_xlfn.XLOOKUP($D248,'Maximum Demand Forecast'!$T$68:$T$494,'Maximum Demand Forecast'!AB$68:AB$494,"NA")</f>
        <v>233.90741472509586</v>
      </c>
      <c r="Z248" s="136">
        <f>_xlfn.XLOOKUP($D248,'Maximum Demand Forecast'!$T$68:$T$494,'Maximum Demand Forecast'!AC$68:AC$494,"NA")</f>
        <v>237.00561954023146</v>
      </c>
      <c r="AA248" s="136">
        <f>_xlfn.XLOOKUP($D248,'Maximum Demand Forecast'!$T$68:$T$494,'Maximum Demand Forecast'!AD$68:AD$494,"NA")</f>
        <v>246.79133449792073</v>
      </c>
      <c r="AB248" s="136">
        <f>_xlfn.XLOOKUP($D248,'Maximum Demand Forecast'!$T$68:$T$494,'Maximum Demand Forecast'!AE$68:AE$494,"NA")</f>
        <v>254.78248246386147</v>
      </c>
      <c r="AC248" s="136">
        <f>_xlfn.XLOOKUP($D248,'Maximum Demand Forecast'!$T$68:$T$494,'Maximum Demand Forecast'!AF$68:AF$494,"NA")</f>
        <v>260.09714444261192</v>
      </c>
      <c r="AD248" s="137"/>
      <c r="AE248" s="138">
        <v>0</v>
      </c>
      <c r="AF248" s="138">
        <v>0</v>
      </c>
      <c r="AG248" s="138">
        <v>0</v>
      </c>
      <c r="AH248" s="138">
        <v>0</v>
      </c>
      <c r="AI248" s="138">
        <v>0</v>
      </c>
      <c r="AJ248" s="138">
        <v>0</v>
      </c>
      <c r="AK248" s="138">
        <v>0</v>
      </c>
      <c r="AL248" s="138">
        <v>0</v>
      </c>
      <c r="AM248" s="138">
        <v>0</v>
      </c>
      <c r="AN248" s="138">
        <v>0</v>
      </c>
      <c r="AO248" s="138">
        <v>0</v>
      </c>
      <c r="AP248" s="138">
        <v>0</v>
      </c>
      <c r="AQ248" s="137"/>
      <c r="AR248" s="137"/>
      <c r="AS248" s="137"/>
      <c r="AT248" s="137"/>
      <c r="AU248" s="3"/>
      <c r="AV248" s="3"/>
      <c r="AW248" s="3"/>
      <c r="AX248" s="3"/>
    </row>
    <row r="249" spans="2:50" x14ac:dyDescent="0.25">
      <c r="B249" s="7" t="s">
        <v>74</v>
      </c>
      <c r="C249" s="7"/>
      <c r="D249" s="48">
        <v>97013</v>
      </c>
      <c r="E249" s="136">
        <f>_xlfn.XLOOKUP($D249,'Maximum Demand Forecast'!$D$68:$D$494,'Maximum Demand Forecast'!E$68:E$494,"NA")</f>
        <v>0</v>
      </c>
      <c r="F249" s="136">
        <f>_xlfn.XLOOKUP($D249,'Maximum Demand Forecast'!$D$68:$D$494,'Maximum Demand Forecast'!F$68:F$494,"NA")</f>
        <v>50.849797620832398</v>
      </c>
      <c r="G249" s="136">
        <f>_xlfn.XLOOKUP($D249,'Maximum Demand Forecast'!$D$68:$D$494,'Maximum Demand Forecast'!G$68:G$494,"NA")</f>
        <v>52.289266810107975</v>
      </c>
      <c r="H249" s="136">
        <f>_xlfn.XLOOKUP($D249,'Maximum Demand Forecast'!$D$68:$D$494,'Maximum Demand Forecast'!H$68:H$494,"NA")</f>
        <v>52.128550164115246</v>
      </c>
      <c r="I249" s="136">
        <f>_xlfn.XLOOKUP($D249,'Maximum Demand Forecast'!$D$68:$D$494,'Maximum Demand Forecast'!I$68:I$494,"NA")</f>
        <v>51.250499027388187</v>
      </c>
      <c r="J249" s="136">
        <f>_xlfn.XLOOKUP($D249,'Maximum Demand Forecast'!$D$68:$D$494,'Maximum Demand Forecast'!J$68:J$494,"NA")</f>
        <v>50.627537404601888</v>
      </c>
      <c r="K249" s="136">
        <f>_xlfn.XLOOKUP($D249,'Maximum Demand Forecast'!$D$68:$D$494,'Maximum Demand Forecast'!K$68:K$494,"NA")</f>
        <v>50.661380518476562</v>
      </c>
      <c r="L249" s="136">
        <f>_xlfn.XLOOKUP($D249,'Maximum Demand Forecast'!$D$68:$D$494,'Maximum Demand Forecast'!L$68:L$494,"NA")</f>
        <v>50.563370099128782</v>
      </c>
      <c r="M249" s="136">
        <f>_xlfn.XLOOKUP($D249,'Maximum Demand Forecast'!$D$68:$D$494,'Maximum Demand Forecast'!M$68:M$494,"NA")</f>
        <v>51.714906713970038</v>
      </c>
      <c r="N249" s="136">
        <f>_xlfn.XLOOKUP($D249,'Maximum Demand Forecast'!$D$68:$D$494,'Maximum Demand Forecast'!N$68:N$494,"NA")</f>
        <v>54.830731555671974</v>
      </c>
      <c r="O249" s="136">
        <f>_xlfn.XLOOKUP($D249,'Maximum Demand Forecast'!$D$68:$D$494,'Maximum Demand Forecast'!O$68:O$494,"NA")</f>
        <v>57.593595741726453</v>
      </c>
      <c r="P249" s="136">
        <f>_xlfn.XLOOKUP($D249,'Maximum Demand Forecast'!$D$68:$D$494,'Maximum Demand Forecast'!P$68:P$494,"NA")</f>
        <v>59.082584741003025</v>
      </c>
      <c r="Q249" s="139"/>
      <c r="R249" s="136">
        <f>_xlfn.XLOOKUP($D249,'Maximum Demand Forecast'!$T$68:$T$494,'Maximum Demand Forecast'!U$68:U$494,"NA")</f>
        <v>0</v>
      </c>
      <c r="S249" s="136">
        <f>_xlfn.XLOOKUP($D249,'Maximum Demand Forecast'!$T$68:$T$494,'Maximum Demand Forecast'!V$68:V$494,"NA")</f>
        <v>123.72364890786901</v>
      </c>
      <c r="T249" s="136">
        <f>_xlfn.XLOOKUP($D249,'Maximum Demand Forecast'!$T$68:$T$494,'Maximum Demand Forecast'!W$68:W$494,"NA")</f>
        <v>119.45582294590264</v>
      </c>
      <c r="U249" s="136">
        <f>_xlfn.XLOOKUP($D249,'Maximum Demand Forecast'!$T$68:$T$494,'Maximum Demand Forecast'!X$68:X$494,"NA")</f>
        <v>120.41347704300858</v>
      </c>
      <c r="V249" s="136">
        <f>_xlfn.XLOOKUP($D249,'Maximum Demand Forecast'!$T$68:$T$494,'Maximum Demand Forecast'!Y$68:Y$494,"NA")</f>
        <v>118.45090774585906</v>
      </c>
      <c r="W249" s="136">
        <f>_xlfn.XLOOKUP($D249,'Maximum Demand Forecast'!$T$68:$T$494,'Maximum Demand Forecast'!Z$68:Z$494,"NA")</f>
        <v>118.37570442558766</v>
      </c>
      <c r="X249" s="136">
        <f>_xlfn.XLOOKUP($D249,'Maximum Demand Forecast'!$T$68:$T$494,'Maximum Demand Forecast'!AA$68:AA$494,"NA")</f>
        <v>118.55030302611108</v>
      </c>
      <c r="Y249" s="136">
        <f>_xlfn.XLOOKUP($D249,'Maximum Demand Forecast'!$T$68:$T$494,'Maximum Demand Forecast'!AB$68:AB$494,"NA")</f>
        <v>119.08016982811665</v>
      </c>
      <c r="Z249" s="136">
        <f>_xlfn.XLOOKUP($D249,'Maximum Demand Forecast'!$T$68:$T$494,'Maximum Demand Forecast'!AC$68:AC$494,"NA")</f>
        <v>120.65743815020997</v>
      </c>
      <c r="AA249" s="136">
        <f>_xlfn.XLOOKUP($D249,'Maximum Demand Forecast'!$T$68:$T$494,'Maximum Demand Forecast'!AD$68:AD$494,"NA")</f>
        <v>125.63925798871617</v>
      </c>
      <c r="AB249" s="136">
        <f>_xlfn.XLOOKUP($D249,'Maximum Demand Forecast'!$T$68:$T$494,'Maximum Demand Forecast'!AE$68:AE$494,"NA")</f>
        <v>129.70747984489034</v>
      </c>
      <c r="AC249" s="136">
        <f>_xlfn.XLOOKUP($D249,'Maximum Demand Forecast'!$T$68:$T$494,'Maximum Demand Forecast'!AF$68:AF$494,"NA")</f>
        <v>132.41312665712343</v>
      </c>
      <c r="AD249" s="137"/>
      <c r="AE249" s="138">
        <v>111.75369464000001</v>
      </c>
      <c r="AF249" s="138">
        <v>137.17939866079999</v>
      </c>
      <c r="AG249" s="138">
        <v>144.2691486608</v>
      </c>
      <c r="AH249" s="138">
        <v>150.110802979737</v>
      </c>
      <c r="AI249" s="138">
        <v>159.68859795396401</v>
      </c>
      <c r="AJ249" s="138">
        <v>183.735067937319</v>
      </c>
      <c r="AK249" s="138">
        <v>209.23307061271399</v>
      </c>
      <c r="AL249" s="138">
        <v>233.64443362848999</v>
      </c>
      <c r="AM249" s="138">
        <v>256.12435891074801</v>
      </c>
      <c r="AN249" s="138">
        <v>276.38772165153699</v>
      </c>
      <c r="AO249" s="138">
        <v>296.23526865446502</v>
      </c>
      <c r="AP249" s="138">
        <v>315.38560300459</v>
      </c>
      <c r="AQ249" s="137"/>
      <c r="AR249" s="137"/>
      <c r="AS249" s="137"/>
      <c r="AT249" s="137"/>
      <c r="AU249" s="3"/>
      <c r="AV249" s="3"/>
      <c r="AW249" s="3"/>
      <c r="AX249" s="3"/>
    </row>
    <row r="250" spans="2:50" x14ac:dyDescent="0.25">
      <c r="B250" s="7" t="s">
        <v>142</v>
      </c>
      <c r="C250" s="7"/>
      <c r="D250" s="48">
        <v>95001</v>
      </c>
      <c r="E250" s="136">
        <f>_xlfn.XLOOKUP($D250,'Maximum Demand Forecast'!$D$68:$D$494,'Maximum Demand Forecast'!E$68:E$494,"NA")</f>
        <v>25.0935413702117</v>
      </c>
      <c r="F250" s="136">
        <f>_xlfn.XLOOKUP($D250,'Maximum Demand Forecast'!$D$68:$D$494,'Maximum Demand Forecast'!F$68:F$494,"NA")</f>
        <v>22.396781380003802</v>
      </c>
      <c r="G250" s="136">
        <f>_xlfn.XLOOKUP($D250,'Maximum Demand Forecast'!$D$68:$D$494,'Maximum Demand Forecast'!G$68:G$494,"NA")</f>
        <v>23.030795245228084</v>
      </c>
      <c r="H250" s="136">
        <f>_xlfn.XLOOKUP($D250,'Maximum Demand Forecast'!$D$68:$D$494,'Maximum Demand Forecast'!H$68:H$494,"NA")</f>
        <v>22.960007636371369</v>
      </c>
      <c r="I250" s="136">
        <f>_xlfn.XLOOKUP($D250,'Maximum Demand Forecast'!$D$68:$D$494,'Maximum Demand Forecast'!I$68:I$494,"NA")</f>
        <v>22.573270220101236</v>
      </c>
      <c r="J250" s="136">
        <f>_xlfn.XLOOKUP($D250,'Maximum Demand Forecast'!$D$68:$D$494,'Maximum Demand Forecast'!J$68:J$494,"NA")</f>
        <v>22.298886920137797</v>
      </c>
      <c r="K250" s="136">
        <f>_xlfn.XLOOKUP($D250,'Maximum Demand Forecast'!$D$68:$D$494,'Maximum Demand Forecast'!K$68:K$494,"NA")</f>
        <v>22.313793111669206</v>
      </c>
      <c r="L250" s="136">
        <f>_xlfn.XLOOKUP($D250,'Maximum Demand Forecast'!$D$68:$D$494,'Maximum Demand Forecast'!L$68:L$494,"NA")</f>
        <v>22.270624445562355</v>
      </c>
      <c r="M250" s="136">
        <f>_xlfn.XLOOKUP($D250,'Maximum Demand Forecast'!$D$68:$D$494,'Maximum Demand Forecast'!M$68:M$494,"NA")</f>
        <v>22.777818476224599</v>
      </c>
      <c r="N250" s="136">
        <f>_xlfn.XLOOKUP($D250,'Maximum Demand Forecast'!$D$68:$D$494,'Maximum Demand Forecast'!N$68:N$494,"NA")</f>
        <v>24.150182793548712</v>
      </c>
      <c r="O250" s="136">
        <f>_xlfn.XLOOKUP($D250,'Maximum Demand Forecast'!$D$68:$D$494,'Maximum Demand Forecast'!O$68:O$494,"NA")</f>
        <v>25.367085673263489</v>
      </c>
      <c r="P250" s="136">
        <f>_xlfn.XLOOKUP($D250,'Maximum Demand Forecast'!$D$68:$D$494,'Maximum Demand Forecast'!P$68:P$494,"NA")</f>
        <v>26.022910527134009</v>
      </c>
      <c r="Q250" s="139"/>
      <c r="R250" s="136">
        <f>_xlfn.XLOOKUP($D250,'Maximum Demand Forecast'!$T$68:$T$494,'Maximum Demand Forecast'!U$68:U$494,"NA")</f>
        <v>33.2275320118043</v>
      </c>
      <c r="S250" s="136">
        <f>_xlfn.XLOOKUP($D250,'Maximum Demand Forecast'!$T$68:$T$494,'Maximum Demand Forecast'!V$68:V$494,"NA")</f>
        <v>32.283421617621997</v>
      </c>
      <c r="T250" s="136">
        <f>_xlfn.XLOOKUP($D250,'Maximum Demand Forecast'!$T$68:$T$494,'Maximum Demand Forecast'!W$68:W$494,"NA")</f>
        <v>31.169810548622635</v>
      </c>
      <c r="U250" s="136">
        <f>_xlfn.XLOOKUP($D250,'Maximum Demand Forecast'!$T$68:$T$494,'Maximum Demand Forecast'!X$68:X$494,"NA")</f>
        <v>31.419692856925202</v>
      </c>
      <c r="V250" s="136">
        <f>_xlfn.XLOOKUP($D250,'Maximum Demand Forecast'!$T$68:$T$494,'Maximum Demand Forecast'!Y$68:Y$494,"NA")</f>
        <v>30.907596320547924</v>
      </c>
      <c r="W250" s="136">
        <f>_xlfn.XLOOKUP($D250,'Maximum Demand Forecast'!$T$68:$T$494,'Maximum Demand Forecast'!Z$68:Z$494,"NA")</f>
        <v>30.887973390600433</v>
      </c>
      <c r="X250" s="136">
        <f>_xlfn.XLOOKUP($D250,'Maximum Demand Forecast'!$T$68:$T$494,'Maximum Demand Forecast'!AA$68:AA$494,"NA")</f>
        <v>30.93353169965695</v>
      </c>
      <c r="Y250" s="136">
        <f>_xlfn.XLOOKUP($D250,'Maximum Demand Forecast'!$T$68:$T$494,'Maximum Demand Forecast'!AB$68:AB$494,"NA")</f>
        <v>31.071790743270068</v>
      </c>
      <c r="Z250" s="136">
        <f>_xlfn.XLOOKUP($D250,'Maximum Demand Forecast'!$T$68:$T$494,'Maximum Demand Forecast'!AC$68:AC$494,"NA")</f>
        <v>31.483350042528816</v>
      </c>
      <c r="AA250" s="136">
        <f>_xlfn.XLOOKUP($D250,'Maximum Demand Forecast'!$T$68:$T$494,'Maximum Demand Forecast'!AD$68:AD$494,"NA")</f>
        <v>32.783264745087344</v>
      </c>
      <c r="AB250" s="136">
        <f>_xlfn.XLOOKUP($D250,'Maximum Demand Forecast'!$T$68:$T$494,'Maximum Demand Forecast'!AE$68:AE$494,"NA")</f>
        <v>33.844792776116364</v>
      </c>
      <c r="AC250" s="136">
        <f>_xlfn.XLOOKUP($D250,'Maximum Demand Forecast'!$T$68:$T$494,'Maximum Demand Forecast'!AF$68:AF$494,"NA")</f>
        <v>34.550781789200997</v>
      </c>
      <c r="AD250" s="137"/>
      <c r="AE250" s="138">
        <v>577.36954518120001</v>
      </c>
      <c r="AF250" s="138">
        <v>653.35566455768003</v>
      </c>
      <c r="AG250" s="138">
        <v>695.45366802198396</v>
      </c>
      <c r="AH250" s="138">
        <v>778.59680761123104</v>
      </c>
      <c r="AI250" s="138">
        <v>888.01364975899605</v>
      </c>
      <c r="AJ250" s="138">
        <v>1155.8923224597299</v>
      </c>
      <c r="AK250" s="138">
        <v>1432.2981613371801</v>
      </c>
      <c r="AL250" s="138">
        <v>1689.96620555001</v>
      </c>
      <c r="AM250" s="138">
        <v>1922.1611454661499</v>
      </c>
      <c r="AN250" s="138">
        <v>2129.17201871828</v>
      </c>
      <c r="AO250" s="138">
        <v>2333.1129506782199</v>
      </c>
      <c r="AP250" s="138">
        <v>2535.3370666880501</v>
      </c>
      <c r="AQ250" s="137"/>
      <c r="AR250" s="137"/>
      <c r="AS250" s="137"/>
      <c r="AT250" s="137"/>
      <c r="AU250" s="3"/>
      <c r="AV250" s="3"/>
      <c r="AW250" s="3"/>
      <c r="AX250" s="3"/>
    </row>
    <row r="251" spans="2:50" x14ac:dyDescent="0.25">
      <c r="B251" s="7" t="s">
        <v>59</v>
      </c>
      <c r="C251" s="7"/>
      <c r="D251" s="48">
        <v>54003</v>
      </c>
      <c r="E251" s="136">
        <f>_xlfn.XLOOKUP($D251,'Maximum Demand Forecast'!$D$68:$D$494,'Maximum Demand Forecast'!E$68:E$494,"NA")</f>
        <v>168.33332820000001</v>
      </c>
      <c r="F251" s="136">
        <f>_xlfn.XLOOKUP($D251,'Maximum Demand Forecast'!$D$68:$D$494,'Maximum Demand Forecast'!F$68:F$494,"NA")</f>
        <v>168.54444480000001</v>
      </c>
      <c r="G251" s="136">
        <f>_xlfn.XLOOKUP($D251,'Maximum Demand Forecast'!$D$68:$D$494,'Maximum Demand Forecast'!G$68:G$494,"NA")</f>
        <v>173.31564442447527</v>
      </c>
      <c r="H251" s="136">
        <f>_xlfn.XLOOKUP($D251,'Maximum Demand Forecast'!$D$68:$D$494,'Maximum Demand Forecast'!H$68:H$494,"NA")</f>
        <v>172.78294028136446</v>
      </c>
      <c r="I251" s="136">
        <f>_xlfn.XLOOKUP($D251,'Maximum Demand Forecast'!$D$68:$D$494,'Maximum Demand Forecast'!I$68:I$494,"NA")</f>
        <v>169.87259160211937</v>
      </c>
      <c r="J251" s="136">
        <f>_xlfn.XLOOKUP($D251,'Maximum Demand Forecast'!$D$68:$D$494,'Maximum Demand Forecast'!J$68:J$494,"NA")</f>
        <v>167.80775111588684</v>
      </c>
      <c r="K251" s="136">
        <f>_xlfn.XLOOKUP($D251,'Maximum Demand Forecast'!$D$68:$D$494,'Maximum Demand Forecast'!K$68:K$494,"NA")</f>
        <v>167.91992597410052</v>
      </c>
      <c r="L251" s="136">
        <f>_xlfn.XLOOKUP($D251,'Maximum Demand Forecast'!$D$68:$D$494,'Maximum Demand Forecast'!L$68:L$494,"NA")</f>
        <v>167.59506506045906</v>
      </c>
      <c r="M251" s="136">
        <f>_xlfn.XLOOKUP($D251,'Maximum Demand Forecast'!$D$68:$D$494,'Maximum Demand Forecast'!M$68:M$494,"NA")</f>
        <v>171.41189636552167</v>
      </c>
      <c r="N251" s="136">
        <f>_xlfn.XLOOKUP($D251,'Maximum Demand Forecast'!$D$68:$D$494,'Maximum Demand Forecast'!N$68:N$494,"NA")</f>
        <v>181.73946879667628</v>
      </c>
      <c r="O251" s="136">
        <f>_xlfn.XLOOKUP($D251,'Maximum Demand Forecast'!$D$68:$D$494,'Maximum Demand Forecast'!O$68:O$494,"NA")</f>
        <v>190.89713376456163</v>
      </c>
      <c r="P251" s="136">
        <f>_xlfn.XLOOKUP($D251,'Maximum Demand Forecast'!$D$68:$D$494,'Maximum Demand Forecast'!P$68:P$494,"NA")</f>
        <v>195.83246951688253</v>
      </c>
      <c r="Q251" s="137"/>
      <c r="R251" s="136">
        <f>_xlfn.XLOOKUP($D251,'Maximum Demand Forecast'!$T$68:$T$494,'Maximum Demand Forecast'!U$68:U$494,"NA")</f>
        <v>137.058147649213</v>
      </c>
      <c r="S251" s="136">
        <f>_xlfn.XLOOKUP($D251,'Maximum Demand Forecast'!$T$68:$T$494,'Maximum Demand Forecast'!V$68:V$494,"NA")</f>
        <v>127.127641080294</v>
      </c>
      <c r="T251" s="136">
        <f>_xlfn.XLOOKUP($D251,'Maximum Demand Forecast'!$T$68:$T$494,'Maximum Demand Forecast'!W$68:W$494,"NA")</f>
        <v>122.7423949945595</v>
      </c>
      <c r="U251" s="136">
        <f>_xlfn.XLOOKUP($D251,'Maximum Demand Forecast'!$T$68:$T$494,'Maximum Demand Forecast'!X$68:X$494,"NA")</f>
        <v>123.72639690050568</v>
      </c>
      <c r="V251" s="136">
        <f>_xlfn.XLOOKUP($D251,'Maximum Demand Forecast'!$T$68:$T$494,'Maximum Demand Forecast'!Y$68:Y$494,"NA")</f>
        <v>121.70983169728395</v>
      </c>
      <c r="W251" s="136">
        <f>_xlfn.XLOOKUP($D251,'Maximum Demand Forecast'!$T$68:$T$494,'Maximum Demand Forecast'!Z$68:Z$494,"NA")</f>
        <v>121.63255931813978</v>
      </c>
      <c r="X251" s="136">
        <f>_xlfn.XLOOKUP($D251,'Maximum Demand Forecast'!$T$68:$T$494,'Maximum Demand Forecast'!AA$68:AA$494,"NA")</f>
        <v>121.81196162656177</v>
      </c>
      <c r="Y251" s="136">
        <f>_xlfn.XLOOKUP($D251,'Maximum Demand Forecast'!$T$68:$T$494,'Maximum Demand Forecast'!AB$68:AB$494,"NA")</f>
        <v>122.35640658288446</v>
      </c>
      <c r="Z251" s="136">
        <f>_xlfn.XLOOKUP($D251,'Maximum Demand Forecast'!$T$68:$T$494,'Maximum Demand Forecast'!AC$68:AC$494,"NA")</f>
        <v>123.97707007695672</v>
      </c>
      <c r="AA251" s="136">
        <f>_xlfn.XLOOKUP($D251,'Maximum Demand Forecast'!$T$68:$T$494,'Maximum Demand Forecast'!AD$68:AD$494,"NA")</f>
        <v>129.09595405707529</v>
      </c>
      <c r="AB251" s="136">
        <f>_xlfn.XLOOKUP($D251,'Maximum Demand Forecast'!$T$68:$T$494,'Maximum Demand Forecast'!AE$68:AE$494,"NA")</f>
        <v>133.27610435600351</v>
      </c>
      <c r="AC251" s="136">
        <f>_xlfn.XLOOKUP($D251,'Maximum Demand Forecast'!$T$68:$T$494,'Maximum Demand Forecast'!AF$68:AF$494,"NA")</f>
        <v>136.05619126640283</v>
      </c>
      <c r="AD251" s="137"/>
      <c r="AE251" s="138">
        <v>12.58</v>
      </c>
      <c r="AF251" s="138">
        <v>12.58</v>
      </c>
      <c r="AG251" s="138">
        <v>16.2942</v>
      </c>
      <c r="AH251" s="138">
        <v>23.628917349455101</v>
      </c>
      <c r="AI251" s="138">
        <v>32.749219452258103</v>
      </c>
      <c r="AJ251" s="138">
        <v>54.975679119144303</v>
      </c>
      <c r="AK251" s="138">
        <v>77.657805597601694</v>
      </c>
      <c r="AL251" s="138">
        <v>98.412488092741498</v>
      </c>
      <c r="AM251" s="138">
        <v>116.620963328908</v>
      </c>
      <c r="AN251" s="138">
        <v>132.28931568095101</v>
      </c>
      <c r="AO251" s="138">
        <v>147.05567365751199</v>
      </c>
      <c r="AP251" s="138">
        <v>160.93248329502401</v>
      </c>
      <c r="AQ251" s="137"/>
      <c r="AR251" s="137"/>
      <c r="AS251" s="137"/>
      <c r="AT251" s="137"/>
      <c r="AU251" s="3"/>
      <c r="AV251" s="3"/>
      <c r="AW251" s="3"/>
      <c r="AX251" s="3"/>
    </row>
    <row r="252" spans="2:50" x14ac:dyDescent="0.25">
      <c r="B252" s="7" t="s">
        <v>59</v>
      </c>
      <c r="C252" s="7"/>
      <c r="D252" s="48">
        <v>54004</v>
      </c>
      <c r="E252" s="136">
        <f>_xlfn.XLOOKUP($D252,'Maximum Demand Forecast'!$D$68:$D$494,'Maximum Demand Forecast'!E$68:E$494,"NA")</f>
        <v>22.4171468740929</v>
      </c>
      <c r="F252" s="136">
        <f>_xlfn.XLOOKUP($D252,'Maximum Demand Forecast'!$D$68:$D$494,'Maximum Demand Forecast'!F$68:F$494,"NA")</f>
        <v>1.1317565620602601</v>
      </c>
      <c r="G252" s="136">
        <f>_xlfn.XLOOKUP($D252,'Maximum Demand Forecast'!$D$68:$D$494,'Maximum Demand Forecast'!G$68:G$494,"NA")</f>
        <v>1.1637946187894921</v>
      </c>
      <c r="H252" s="136">
        <f>_xlfn.XLOOKUP($D252,'Maximum Demand Forecast'!$D$68:$D$494,'Maximum Demand Forecast'!H$68:H$494,"NA")</f>
        <v>1.1602175717363084</v>
      </c>
      <c r="I252" s="136">
        <f>_xlfn.XLOOKUP($D252,'Maximum Demand Forecast'!$D$68:$D$494,'Maximum Demand Forecast'!I$68:I$494,"NA")</f>
        <v>1.1406749150825837</v>
      </c>
      <c r="J252" s="136">
        <f>_xlfn.XLOOKUP($D252,'Maximum Demand Forecast'!$D$68:$D$494,'Maximum Demand Forecast'!J$68:J$494,"NA")</f>
        <v>1.1268097487006576</v>
      </c>
      <c r="K252" s="136">
        <f>_xlfn.XLOOKUP($D252,'Maximum Demand Forecast'!$D$68:$D$494,'Maximum Demand Forecast'!K$68:K$494,"NA")</f>
        <v>1.1275629899720157</v>
      </c>
      <c r="L252" s="136">
        <f>_xlfn.XLOOKUP($D252,'Maximum Demand Forecast'!$D$68:$D$494,'Maximum Demand Forecast'!L$68:L$494,"NA")</f>
        <v>1.1253815863000829</v>
      </c>
      <c r="M252" s="136">
        <f>_xlfn.XLOOKUP($D252,'Maximum Demand Forecast'!$D$68:$D$494,'Maximum Demand Forecast'!M$68:M$494,"NA")</f>
        <v>1.1510111695290499</v>
      </c>
      <c r="N252" s="136">
        <f>_xlfn.XLOOKUP($D252,'Maximum Demand Forecast'!$D$68:$D$494,'Maximum Demand Forecast'!N$68:N$494,"NA")</f>
        <v>1.2203596306010334</v>
      </c>
      <c r="O252" s="136">
        <f>_xlfn.XLOOKUP($D252,'Maximum Demand Forecast'!$D$68:$D$494,'Maximum Demand Forecast'!O$68:O$494,"NA")</f>
        <v>1.2818522976115192</v>
      </c>
      <c r="P252" s="136">
        <f>_xlfn.XLOOKUP($D252,'Maximum Demand Forecast'!$D$68:$D$494,'Maximum Demand Forecast'!P$68:P$494,"NA")</f>
        <v>1.3149925095614758</v>
      </c>
      <c r="Q252" s="137"/>
      <c r="R252" s="136">
        <f>_xlfn.XLOOKUP($D252,'Maximum Demand Forecast'!$T$68:$T$494,'Maximum Demand Forecast'!U$68:U$494,"NA")</f>
        <v>22.3880028775068</v>
      </c>
      <c r="S252" s="136">
        <f>_xlfn.XLOOKUP($D252,'Maximum Demand Forecast'!$T$68:$T$494,'Maximum Demand Forecast'!V$68:V$494,"NA")</f>
        <v>1.2286784299548501</v>
      </c>
      <c r="T252" s="136">
        <f>_xlfn.XLOOKUP($D252,'Maximum Demand Forecast'!$T$68:$T$494,'Maximum Demand Forecast'!W$68:W$494,"NA")</f>
        <v>1.1862953791108342</v>
      </c>
      <c r="U252" s="136">
        <f>_xlfn.XLOOKUP($D252,'Maximum Demand Forecast'!$T$68:$T$494,'Maximum Demand Forecast'!X$68:X$494,"NA")</f>
        <v>1.1958056784178661</v>
      </c>
      <c r="V252" s="136">
        <f>_xlfn.XLOOKUP($D252,'Maximum Demand Forecast'!$T$68:$T$494,'Maximum Demand Forecast'!Y$68:Y$494,"NA")</f>
        <v>1.1763157378609488</v>
      </c>
      <c r="W252" s="136">
        <f>_xlfn.XLOOKUP($D252,'Maximum Demand Forecast'!$T$68:$T$494,'Maximum Demand Forecast'!Z$68:Z$494,"NA")</f>
        <v>1.1755689065292341</v>
      </c>
      <c r="X252" s="136">
        <f>_xlfn.XLOOKUP($D252,'Maximum Demand Forecast'!$T$68:$T$494,'Maximum Demand Forecast'!AA$68:AA$494,"NA")</f>
        <v>1.1773028154161533</v>
      </c>
      <c r="Y252" s="136">
        <f>_xlfn.XLOOKUP($D252,'Maximum Demand Forecast'!$T$68:$T$494,'Maximum Demand Forecast'!AB$68:AB$494,"NA")</f>
        <v>1.1825648321455355</v>
      </c>
      <c r="Z252" s="136">
        <f>_xlfn.XLOOKUP($D252,'Maximum Demand Forecast'!$T$68:$T$494,'Maximum Demand Forecast'!AC$68:AC$494,"NA")</f>
        <v>1.1982284145140951</v>
      </c>
      <c r="AA252" s="136">
        <f>_xlfn.XLOOKUP($D252,'Maximum Demand Forecast'!$T$68:$T$494,'Maximum Demand Forecast'!AD$68:AD$494,"NA")</f>
        <v>1.2477020166227086</v>
      </c>
      <c r="AB252" s="136">
        <f>_xlfn.XLOOKUP($D252,'Maximum Demand Forecast'!$T$68:$T$494,'Maximum Demand Forecast'!AE$68:AE$494,"NA")</f>
        <v>1.2881028331769817</v>
      </c>
      <c r="AC252" s="136">
        <f>_xlfn.XLOOKUP($D252,'Maximum Demand Forecast'!$T$68:$T$494,'Maximum Demand Forecast'!AF$68:AF$494,"NA")</f>
        <v>1.3149721496464821</v>
      </c>
      <c r="AD252" s="137"/>
      <c r="AE252" s="138">
        <v>208.16579999999999</v>
      </c>
      <c r="AF252" s="138">
        <v>219.6515</v>
      </c>
      <c r="AG252" s="138">
        <v>226.659875</v>
      </c>
      <c r="AH252" s="138">
        <v>274.12176337077</v>
      </c>
      <c r="AI252" s="138">
        <v>346.22088217521099</v>
      </c>
      <c r="AJ252" s="138">
        <v>521.97363996537604</v>
      </c>
      <c r="AK252" s="138">
        <v>702.95797294262502</v>
      </c>
      <c r="AL252" s="138">
        <v>872.03982947427096</v>
      </c>
      <c r="AM252" s="138">
        <v>1025.58426744331</v>
      </c>
      <c r="AN252" s="138">
        <v>1164.2745635725801</v>
      </c>
      <c r="AO252" s="138">
        <v>1303.1012605948099</v>
      </c>
      <c r="AP252" s="138">
        <v>1442.14587710093</v>
      </c>
      <c r="AQ252" s="137"/>
      <c r="AR252" s="137"/>
      <c r="AS252" s="137"/>
      <c r="AT252" s="137"/>
      <c r="AU252" s="3"/>
      <c r="AV252" s="3"/>
      <c r="AW252" s="3"/>
      <c r="AX252" s="3"/>
    </row>
    <row r="253" spans="2:50" x14ac:dyDescent="0.25">
      <c r="B253" s="7" t="s">
        <v>59</v>
      </c>
      <c r="C253" s="7"/>
      <c r="D253" s="48">
        <v>54005</v>
      </c>
      <c r="E253" s="136">
        <f>_xlfn.XLOOKUP($D253,'Maximum Demand Forecast'!$D$68:$D$494,'Maximum Demand Forecast'!E$68:E$494,"NA")</f>
        <v>84.666664119999993</v>
      </c>
      <c r="F253" s="136">
        <f>_xlfn.XLOOKUP($D253,'Maximum Demand Forecast'!$D$68:$D$494,'Maximum Demand Forecast'!F$68:F$494,"NA")</f>
        <v>80.620863477420102</v>
      </c>
      <c r="G253" s="136">
        <f>_xlfn.XLOOKUP($D253,'Maximum Demand Forecast'!$D$68:$D$494,'Maximum Demand Forecast'!G$68:G$494,"NA")</f>
        <v>82.903099679300183</v>
      </c>
      <c r="H253" s="136">
        <f>_xlfn.XLOOKUP($D253,'Maximum Demand Forecast'!$D$68:$D$494,'Maximum Demand Forecast'!H$68:H$494,"NA")</f>
        <v>82.64828814845113</v>
      </c>
      <c r="I253" s="136">
        <f>_xlfn.XLOOKUP($D253,'Maximum Demand Forecast'!$D$68:$D$494,'Maximum Demand Forecast'!I$68:I$494,"NA")</f>
        <v>81.25616381104247</v>
      </c>
      <c r="J253" s="136">
        <f>_xlfn.XLOOKUP($D253,'Maximum Demand Forecast'!$D$68:$D$494,'Maximum Demand Forecast'!J$68:J$494,"NA")</f>
        <v>80.268476420095013</v>
      </c>
      <c r="K253" s="136">
        <f>_xlfn.XLOOKUP($D253,'Maximum Demand Forecast'!$D$68:$D$494,'Maximum Demand Forecast'!K$68:K$494,"NA")</f>
        <v>80.322133685040015</v>
      </c>
      <c r="L253" s="136">
        <f>_xlfn.XLOOKUP($D253,'Maximum Demand Forecast'!$D$68:$D$494,'Maximum Demand Forecast'!L$68:L$494,"NA")</f>
        <v>80.166741038317554</v>
      </c>
      <c r="M253" s="136">
        <f>_xlfn.XLOOKUP($D253,'Maximum Demand Forecast'!$D$68:$D$494,'Maximum Demand Forecast'!M$68:M$494,"NA")</f>
        <v>81.992468584110838</v>
      </c>
      <c r="N253" s="136">
        <f>_xlfn.XLOOKUP($D253,'Maximum Demand Forecast'!$D$68:$D$494,'Maximum Demand Forecast'!N$68:N$494,"NA")</f>
        <v>86.932517530923022</v>
      </c>
      <c r="O253" s="136">
        <f>_xlfn.XLOOKUP($D253,'Maximum Demand Forecast'!$D$68:$D$494,'Maximum Demand Forecast'!O$68:O$494,"NA")</f>
        <v>91.312957705168614</v>
      </c>
      <c r="P253" s="136">
        <f>_xlfn.XLOOKUP($D253,'Maximum Demand Forecast'!$D$68:$D$494,'Maximum Demand Forecast'!P$68:P$494,"NA")</f>
        <v>93.67370611414313</v>
      </c>
      <c r="Q253" s="137"/>
      <c r="R253" s="136">
        <f>_xlfn.XLOOKUP($D253,'Maximum Demand Forecast'!$T$68:$T$494,'Maximum Demand Forecast'!U$68:U$494,"NA")</f>
        <v>104.999870586047</v>
      </c>
      <c r="S253" s="136">
        <f>_xlfn.XLOOKUP($D253,'Maximum Demand Forecast'!$T$68:$T$494,'Maximum Demand Forecast'!V$68:V$494,"NA")</f>
        <v>86.472847960346698</v>
      </c>
      <c r="T253" s="136">
        <f>_xlfn.XLOOKUP($D253,'Maximum Demand Forecast'!$T$68:$T$494,'Maximum Demand Forecast'!W$68:W$494,"NA")</f>
        <v>83.48998196190567</v>
      </c>
      <c r="U253" s="136">
        <f>_xlfn.XLOOKUP($D253,'Maximum Demand Forecast'!$T$68:$T$494,'Maximum Demand Forecast'!X$68:X$494,"NA")</f>
        <v>84.15930490758852</v>
      </c>
      <c r="V253" s="136">
        <f>_xlfn.XLOOKUP($D253,'Maximum Demand Forecast'!$T$68:$T$494,'Maximum Demand Forecast'!Y$68:Y$494,"NA")</f>
        <v>82.787627318525253</v>
      </c>
      <c r="W253" s="136">
        <f>_xlfn.XLOOKUP($D253,'Maximum Demand Forecast'!$T$68:$T$494,'Maximum Demand Forecast'!Z$68:Z$494,"NA")</f>
        <v>82.735066265425488</v>
      </c>
      <c r="X253" s="136">
        <f>_xlfn.XLOOKUP($D253,'Maximum Demand Forecast'!$T$68:$T$494,'Maximum Demand Forecast'!AA$68:AA$494,"NA")</f>
        <v>82.857096599726376</v>
      </c>
      <c r="Y253" s="136">
        <f>_xlfn.XLOOKUP($D253,'Maximum Demand Forecast'!$T$68:$T$494,'Maximum Demand Forecast'!AB$68:AB$494,"NA")</f>
        <v>83.227430742095407</v>
      </c>
      <c r="Z253" s="136">
        <f>_xlfn.XLOOKUP($D253,'Maximum Demand Forecast'!$T$68:$T$494,'Maximum Demand Forecast'!AC$68:AC$494,"NA")</f>
        <v>84.329814037552609</v>
      </c>
      <c r="AA253" s="136">
        <f>_xlfn.XLOOKUP($D253,'Maximum Demand Forecast'!$T$68:$T$494,'Maximum Demand Forecast'!AD$68:AD$494,"NA")</f>
        <v>87.811704147193453</v>
      </c>
      <c r="AB253" s="136">
        <f>_xlfn.XLOOKUP($D253,'Maximum Demand Forecast'!$T$68:$T$494,'Maximum Demand Forecast'!AE$68:AE$494,"NA")</f>
        <v>90.655062980716636</v>
      </c>
      <c r="AC253" s="136">
        <f>_xlfn.XLOOKUP($D253,'Maximum Demand Forecast'!$T$68:$T$494,'Maximum Demand Forecast'!AF$68:AF$494,"NA")</f>
        <v>92.546091797712251</v>
      </c>
      <c r="AD253" s="137"/>
      <c r="AE253" s="138">
        <v>4.0199999999999996</v>
      </c>
      <c r="AF253" s="138">
        <v>4.0199999999999996</v>
      </c>
      <c r="AG253" s="138">
        <v>4.0199999999999996</v>
      </c>
      <c r="AH253" s="138">
        <v>8.6203953424799291</v>
      </c>
      <c r="AI253" s="138">
        <v>15.9810278904478</v>
      </c>
      <c r="AJ253" s="138">
        <v>33.922569726119498</v>
      </c>
      <c r="AK253" s="138">
        <v>52.324151096039301</v>
      </c>
      <c r="AL253" s="138">
        <v>69.345613863215107</v>
      </c>
      <c r="AM253" s="138">
        <v>84.526918493398895</v>
      </c>
      <c r="AN253" s="138">
        <v>97.868064986590696</v>
      </c>
      <c r="AO253" s="138">
        <v>110.749171945534</v>
      </c>
      <c r="AP253" s="138">
        <v>123.17023937022999</v>
      </c>
      <c r="AQ253" s="137"/>
      <c r="AR253" s="137"/>
      <c r="AS253" s="137"/>
      <c r="AT253" s="137"/>
      <c r="AU253" s="3"/>
      <c r="AV253" s="3"/>
      <c r="AW253" s="3"/>
      <c r="AX253" s="3"/>
    </row>
    <row r="254" spans="2:50" x14ac:dyDescent="0.25">
      <c r="B254" s="7" t="s">
        <v>59</v>
      </c>
      <c r="C254" s="7"/>
      <c r="D254" s="48">
        <v>54006</v>
      </c>
      <c r="E254" s="136">
        <f>_xlfn.XLOOKUP($D254,'Maximum Demand Forecast'!$D$68:$D$494,'Maximum Demand Forecast'!E$68:E$494,"NA")</f>
        <v>9.0789693088301693</v>
      </c>
      <c r="F254" s="136">
        <f>_xlfn.XLOOKUP($D254,'Maximum Demand Forecast'!$D$68:$D$494,'Maximum Demand Forecast'!F$68:F$494,"NA")</f>
        <v>0</v>
      </c>
      <c r="G254" s="136">
        <f>_xlfn.XLOOKUP($D254,'Maximum Demand Forecast'!$D$68:$D$494,'Maximum Demand Forecast'!G$68:G$494,"NA")</f>
        <v>0</v>
      </c>
      <c r="H254" s="136">
        <f>_xlfn.XLOOKUP($D254,'Maximum Demand Forecast'!$D$68:$D$494,'Maximum Demand Forecast'!H$68:H$494,"NA")</f>
        <v>0</v>
      </c>
      <c r="I254" s="136">
        <f>_xlfn.XLOOKUP($D254,'Maximum Demand Forecast'!$D$68:$D$494,'Maximum Demand Forecast'!I$68:I$494,"NA")</f>
        <v>0</v>
      </c>
      <c r="J254" s="136">
        <f>_xlfn.XLOOKUP($D254,'Maximum Demand Forecast'!$D$68:$D$494,'Maximum Demand Forecast'!J$68:J$494,"NA")</f>
        <v>0</v>
      </c>
      <c r="K254" s="136">
        <f>_xlfn.XLOOKUP($D254,'Maximum Demand Forecast'!$D$68:$D$494,'Maximum Demand Forecast'!K$68:K$494,"NA")</f>
        <v>0</v>
      </c>
      <c r="L254" s="136">
        <f>_xlfn.XLOOKUP($D254,'Maximum Demand Forecast'!$D$68:$D$494,'Maximum Demand Forecast'!L$68:L$494,"NA")</f>
        <v>0</v>
      </c>
      <c r="M254" s="136">
        <f>_xlfn.XLOOKUP($D254,'Maximum Demand Forecast'!$D$68:$D$494,'Maximum Demand Forecast'!M$68:M$494,"NA")</f>
        <v>0</v>
      </c>
      <c r="N254" s="136">
        <f>_xlfn.XLOOKUP($D254,'Maximum Demand Forecast'!$D$68:$D$494,'Maximum Demand Forecast'!N$68:N$494,"NA")</f>
        <v>0</v>
      </c>
      <c r="O254" s="136">
        <f>_xlfn.XLOOKUP($D254,'Maximum Demand Forecast'!$D$68:$D$494,'Maximum Demand Forecast'!O$68:O$494,"NA")</f>
        <v>0</v>
      </c>
      <c r="P254" s="136">
        <f>_xlfn.XLOOKUP($D254,'Maximum Demand Forecast'!$D$68:$D$494,'Maximum Demand Forecast'!P$68:P$494,"NA")</f>
        <v>0</v>
      </c>
      <c r="Q254" s="137"/>
      <c r="R254" s="136">
        <f>_xlfn.XLOOKUP($D254,'Maximum Demand Forecast'!$T$68:$T$494,'Maximum Demand Forecast'!U$68:U$494,"NA")</f>
        <v>6.2111430913176502</v>
      </c>
      <c r="S254" s="136">
        <f>_xlfn.XLOOKUP($D254,'Maximum Demand Forecast'!$T$68:$T$494,'Maximum Demand Forecast'!V$68:V$494,"NA")</f>
        <v>0</v>
      </c>
      <c r="T254" s="136">
        <f>_xlfn.XLOOKUP($D254,'Maximum Demand Forecast'!$T$68:$T$494,'Maximum Demand Forecast'!W$68:W$494,"NA")</f>
        <v>0</v>
      </c>
      <c r="U254" s="136">
        <f>_xlfn.XLOOKUP($D254,'Maximum Demand Forecast'!$T$68:$T$494,'Maximum Demand Forecast'!X$68:X$494,"NA")</f>
        <v>0</v>
      </c>
      <c r="V254" s="136">
        <f>_xlfn.XLOOKUP($D254,'Maximum Demand Forecast'!$T$68:$T$494,'Maximum Demand Forecast'!Y$68:Y$494,"NA")</f>
        <v>0</v>
      </c>
      <c r="W254" s="136">
        <f>_xlfn.XLOOKUP($D254,'Maximum Demand Forecast'!$T$68:$T$494,'Maximum Demand Forecast'!Z$68:Z$494,"NA")</f>
        <v>0</v>
      </c>
      <c r="X254" s="136">
        <f>_xlfn.XLOOKUP($D254,'Maximum Demand Forecast'!$T$68:$T$494,'Maximum Demand Forecast'!AA$68:AA$494,"NA")</f>
        <v>0</v>
      </c>
      <c r="Y254" s="136">
        <f>_xlfn.XLOOKUP($D254,'Maximum Demand Forecast'!$T$68:$T$494,'Maximum Demand Forecast'!AB$68:AB$494,"NA")</f>
        <v>0</v>
      </c>
      <c r="Z254" s="136">
        <f>_xlfn.XLOOKUP($D254,'Maximum Demand Forecast'!$T$68:$T$494,'Maximum Demand Forecast'!AC$68:AC$494,"NA")</f>
        <v>0</v>
      </c>
      <c r="AA254" s="136">
        <f>_xlfn.XLOOKUP($D254,'Maximum Demand Forecast'!$T$68:$T$494,'Maximum Demand Forecast'!AD$68:AD$494,"NA")</f>
        <v>0</v>
      </c>
      <c r="AB254" s="136">
        <f>_xlfn.XLOOKUP($D254,'Maximum Demand Forecast'!$T$68:$T$494,'Maximum Demand Forecast'!AE$68:AE$494,"NA")</f>
        <v>0</v>
      </c>
      <c r="AC254" s="136">
        <f>_xlfn.XLOOKUP($D254,'Maximum Demand Forecast'!$T$68:$T$494,'Maximum Demand Forecast'!AF$68:AF$494,"NA")</f>
        <v>0</v>
      </c>
      <c r="AD254" s="137"/>
      <c r="AE254" s="138">
        <v>436.98981068796098</v>
      </c>
      <c r="AF254" s="138">
        <v>513.78432633915202</v>
      </c>
      <c r="AG254" s="138">
        <v>562.07190870161196</v>
      </c>
      <c r="AH254" s="138">
        <v>613.88067567888197</v>
      </c>
      <c r="AI254" s="138">
        <v>670.62164690423594</v>
      </c>
      <c r="AJ254" s="138">
        <v>807.61417378251599</v>
      </c>
      <c r="AK254" s="138">
        <v>947.95535965907698</v>
      </c>
      <c r="AL254" s="138">
        <v>1079.17042180978</v>
      </c>
      <c r="AM254" s="138">
        <v>1199.2226277684999</v>
      </c>
      <c r="AN254" s="138">
        <v>1309.1886093891901</v>
      </c>
      <c r="AO254" s="138">
        <v>1421.42177175291</v>
      </c>
      <c r="AP254" s="138">
        <v>1536.93897931128</v>
      </c>
      <c r="AQ254" s="137"/>
      <c r="AR254" s="137"/>
      <c r="AS254" s="137"/>
      <c r="AT254" s="137"/>
      <c r="AU254" s="3"/>
      <c r="AV254" s="3"/>
      <c r="AW254" s="3"/>
      <c r="AX254" s="3"/>
    </row>
    <row r="255" spans="2:50" x14ac:dyDescent="0.25">
      <c r="B255" s="7" t="s">
        <v>59</v>
      </c>
      <c r="C255" s="7"/>
      <c r="D255" s="48">
        <v>54007</v>
      </c>
      <c r="E255" s="136">
        <f>_xlfn.XLOOKUP($D255,'Maximum Demand Forecast'!$D$68:$D$494,'Maximum Demand Forecast'!E$68:E$494,"NA")</f>
        <v>69.531430551980705</v>
      </c>
      <c r="F255" s="136">
        <f>_xlfn.XLOOKUP($D255,'Maximum Demand Forecast'!$D$68:$D$494,'Maximum Demand Forecast'!F$68:F$494,"NA")</f>
        <v>49.683333519999998</v>
      </c>
      <c r="G255" s="136">
        <f>_xlfn.XLOOKUP($D255,'Maximum Demand Forecast'!$D$68:$D$494,'Maximum Demand Forecast'!G$68:G$494,"NA")</f>
        <v>51.089782142584937</v>
      </c>
      <c r="H255" s="136">
        <f>_xlfn.XLOOKUP($D255,'Maximum Demand Forecast'!$D$68:$D$494,'Maximum Demand Forecast'!H$68:H$494,"NA")</f>
        <v>50.932752240821841</v>
      </c>
      <c r="I255" s="136">
        <f>_xlfn.XLOOKUP($D255,'Maximum Demand Forecast'!$D$68:$D$494,'Maximum Demand Forecast'!I$68:I$494,"NA")</f>
        <v>50.074843074714302</v>
      </c>
      <c r="J255" s="136">
        <f>_xlfn.XLOOKUP($D255,'Maximum Demand Forecast'!$D$68:$D$494,'Maximum Demand Forecast'!J$68:J$494,"NA")</f>
        <v>49.466171820880795</v>
      </c>
      <c r="K255" s="136">
        <f>_xlfn.XLOOKUP($D255,'Maximum Demand Forecast'!$D$68:$D$494,'Maximum Demand Forecast'!K$68:K$494,"NA")</f>
        <v>49.499238593860468</v>
      </c>
      <c r="L255" s="136">
        <f>_xlfn.XLOOKUP($D255,'Maximum Demand Forecast'!$D$68:$D$494,'Maximum Demand Forecast'!L$68:L$494,"NA")</f>
        <v>49.403476475214482</v>
      </c>
      <c r="M255" s="136">
        <f>_xlfn.XLOOKUP($D255,'Maximum Demand Forecast'!$D$68:$D$494,'Maximum Demand Forecast'!M$68:M$494,"NA")</f>
        <v>50.528597525297307</v>
      </c>
      <c r="N255" s="136">
        <f>_xlfn.XLOOKUP($D255,'Maximum Demand Forecast'!$D$68:$D$494,'Maximum Demand Forecast'!N$68:N$494,"NA")</f>
        <v>53.572947199105194</v>
      </c>
      <c r="O255" s="136">
        <f>_xlfn.XLOOKUP($D255,'Maximum Demand Forecast'!$D$68:$D$494,'Maximum Demand Forecast'!O$68:O$494,"NA")</f>
        <v>56.272432924687934</v>
      </c>
      <c r="P255" s="136">
        <f>_xlfn.XLOOKUP($D255,'Maximum Demand Forecast'!$D$68:$D$494,'Maximum Demand Forecast'!P$68:P$494,"NA")</f>
        <v>57.727265402297661</v>
      </c>
      <c r="Q255" s="137"/>
      <c r="R255" s="136">
        <f>_xlfn.XLOOKUP($D255,'Maximum Demand Forecast'!$T$68:$T$494,'Maximum Demand Forecast'!U$68:U$494,"NA")</f>
        <v>105.931591769726</v>
      </c>
      <c r="S255" s="136">
        <f>_xlfn.XLOOKUP($D255,'Maximum Demand Forecast'!$T$68:$T$494,'Maximum Demand Forecast'!V$68:V$494,"NA")</f>
        <v>97.812923808611103</v>
      </c>
      <c r="T255" s="136">
        <f>_xlfn.XLOOKUP($D255,'Maximum Demand Forecast'!$T$68:$T$494,'Maximum Demand Forecast'!W$68:W$494,"NA")</f>
        <v>94.438883846719236</v>
      </c>
      <c r="U255" s="136">
        <f>_xlfn.XLOOKUP($D255,'Maximum Demand Forecast'!$T$68:$T$494,'Maximum Demand Forecast'!X$68:X$494,"NA")</f>
        <v>95.195982009132635</v>
      </c>
      <c r="V255" s="136">
        <f>_xlfn.XLOOKUP($D255,'Maximum Demand Forecast'!$T$68:$T$494,'Maximum Demand Forecast'!Y$68:Y$494,"NA")</f>
        <v>93.644422199624003</v>
      </c>
      <c r="W255" s="136">
        <f>_xlfn.XLOOKUP($D255,'Maximum Demand Forecast'!$T$68:$T$494,'Maximum Demand Forecast'!Z$68:Z$494,"NA")</f>
        <v>93.584968273872605</v>
      </c>
      <c r="X255" s="136">
        <f>_xlfn.XLOOKUP($D255,'Maximum Demand Forecast'!$T$68:$T$494,'Maximum Demand Forecast'!AA$68:AA$494,"NA")</f>
        <v>93.723001703704639</v>
      </c>
      <c r="Y255" s="136">
        <f>_xlfn.XLOOKUP($D255,'Maximum Demand Forecast'!$T$68:$T$494,'Maximum Demand Forecast'!AB$68:AB$494,"NA")</f>
        <v>94.141901579280386</v>
      </c>
      <c r="Z255" s="136">
        <f>_xlfn.XLOOKUP($D255,'Maximum Demand Forecast'!$T$68:$T$494,'Maximum Demand Forecast'!AC$68:AC$494,"NA")</f>
        <v>95.388851758785137</v>
      </c>
      <c r="AA255" s="136">
        <f>_xlfn.XLOOKUP($D255,'Maximum Demand Forecast'!$T$68:$T$494,'Maximum Demand Forecast'!AD$68:AD$494,"NA")</f>
        <v>99.327358007132943</v>
      </c>
      <c r="AB255" s="136">
        <f>_xlfn.XLOOKUP($D255,'Maximum Demand Forecast'!$T$68:$T$494,'Maximum Demand Forecast'!AE$68:AE$494,"NA")</f>
        <v>102.54359579163935</v>
      </c>
      <c r="AC255" s="136">
        <f>_xlfn.XLOOKUP($D255,'Maximum Demand Forecast'!$T$68:$T$494,'Maximum Demand Forecast'!AF$68:AF$494,"NA")</f>
        <v>104.6826147086698</v>
      </c>
      <c r="AD255" s="137"/>
      <c r="AE255" s="138">
        <v>80.260000000000005</v>
      </c>
      <c r="AF255" s="138">
        <v>83.773600000000002</v>
      </c>
      <c r="AG255" s="138">
        <v>95.476743999999997</v>
      </c>
      <c r="AH255" s="138">
        <v>125.417957090635</v>
      </c>
      <c r="AI255" s="138">
        <v>168.477623576306</v>
      </c>
      <c r="AJ255" s="138">
        <v>272.71409910296302</v>
      </c>
      <c r="AK255" s="138">
        <v>379.09875004205901</v>
      </c>
      <c r="AL255" s="138">
        <v>477.29997959560802</v>
      </c>
      <c r="AM255" s="138">
        <v>565.01032420499803</v>
      </c>
      <c r="AN255" s="138">
        <v>642.47555987135695</v>
      </c>
      <c r="AO255" s="138">
        <v>717.83511879426999</v>
      </c>
      <c r="AP255" s="138">
        <v>791.09534200713404</v>
      </c>
      <c r="AQ255" s="137"/>
      <c r="AR255" s="137"/>
      <c r="AS255" s="137"/>
      <c r="AT255" s="137"/>
      <c r="AU255" s="3"/>
      <c r="AV255" s="3"/>
      <c r="AW255" s="3"/>
      <c r="AX255" s="3"/>
    </row>
    <row r="256" spans="2:50" x14ac:dyDescent="0.25">
      <c r="B256" s="7" t="s">
        <v>61</v>
      </c>
      <c r="C256" s="7"/>
      <c r="D256" s="48">
        <v>93001</v>
      </c>
      <c r="E256" s="136">
        <f>_xlfn.XLOOKUP($D256,'Maximum Demand Forecast'!$D$68:$D$494,'Maximum Demand Forecast'!E$68:E$494,"NA")</f>
        <v>134.45599369999999</v>
      </c>
      <c r="F256" s="136">
        <f>_xlfn.XLOOKUP($D256,'Maximum Demand Forecast'!$D$68:$D$494,'Maximum Demand Forecast'!F$68:F$494,"NA")</f>
        <v>134.05104030000001</v>
      </c>
      <c r="G256" s="136">
        <f>_xlfn.XLOOKUP($D256,'Maximum Demand Forecast'!$D$68:$D$494,'Maximum Demand Forecast'!G$68:G$494,"NA")</f>
        <v>137.84579173128466</v>
      </c>
      <c r="H256" s="136">
        <f>_xlfn.XLOOKUP($D256,'Maximum Demand Forecast'!$D$68:$D$494,'Maximum Demand Forecast'!H$68:H$494,"NA")</f>
        <v>137.42210796857827</v>
      </c>
      <c r="I256" s="136">
        <f>_xlfn.XLOOKUP($D256,'Maximum Demand Forecast'!$D$68:$D$494,'Maximum Demand Forecast'!I$68:I$494,"NA")</f>
        <v>135.10737568207969</v>
      </c>
      <c r="J256" s="136">
        <f>_xlfn.XLOOKUP($D256,'Maximum Demand Forecast'!$D$68:$D$494,'Maximum Demand Forecast'!J$68:J$494,"NA")</f>
        <v>133.46511440457823</v>
      </c>
      <c r="K256" s="136">
        <f>_xlfn.XLOOKUP($D256,'Maximum Demand Forecast'!$D$68:$D$494,'Maximum Demand Forecast'!K$68:K$494,"NA")</f>
        <v>133.55433215635219</v>
      </c>
      <c r="L256" s="136">
        <f>_xlfn.XLOOKUP($D256,'Maximum Demand Forecast'!$D$68:$D$494,'Maximum Demand Forecast'!L$68:L$494,"NA")</f>
        <v>133.29595553956057</v>
      </c>
      <c r="M256" s="136">
        <f>_xlfn.XLOOKUP($D256,'Maximum Demand Forecast'!$D$68:$D$494,'Maximum Demand Forecast'!M$68:M$494,"NA")</f>
        <v>136.33165456660586</v>
      </c>
      <c r="N256" s="136">
        <f>_xlfn.XLOOKUP($D256,'Maximum Demand Forecast'!$D$68:$D$494,'Maximum Demand Forecast'!N$68:N$494,"NA")</f>
        <v>144.54564126793366</v>
      </c>
      <c r="O256" s="136">
        <f>_xlfn.XLOOKUP($D256,'Maximum Demand Forecast'!$D$68:$D$494,'Maximum Demand Forecast'!O$68:O$494,"NA")</f>
        <v>151.82914750939179</v>
      </c>
      <c r="P256" s="136">
        <f>_xlfn.XLOOKUP($D256,'Maximum Demand Forecast'!$D$68:$D$494,'Maximum Demand Forecast'!P$68:P$494,"NA")</f>
        <v>155.75444384658914</v>
      </c>
      <c r="Q256" s="137"/>
      <c r="R256" s="136">
        <f>_xlfn.XLOOKUP($D256,'Maximum Demand Forecast'!$T$68:$T$494,'Maximum Demand Forecast'!U$68:U$494,"NA")</f>
        <v>127.875833119761</v>
      </c>
      <c r="S256" s="136">
        <f>_xlfn.XLOOKUP($D256,'Maximum Demand Forecast'!$T$68:$T$494,'Maximum Demand Forecast'!V$68:V$494,"NA")</f>
        <v>143.13797563009899</v>
      </c>
      <c r="T256" s="136">
        <f>_xlfn.XLOOKUP($D256,'Maximum Demand Forecast'!$T$68:$T$494,'Maximum Demand Forecast'!W$68:W$494,"NA")</f>
        <v>138.20045581129423</v>
      </c>
      <c r="U256" s="136">
        <f>_xlfn.XLOOKUP($D256,'Maximum Demand Forecast'!$T$68:$T$494,'Maximum Demand Forecast'!X$68:X$494,"NA")</f>
        <v>139.30838198404791</v>
      </c>
      <c r="V256" s="136">
        <f>_xlfn.XLOOKUP($D256,'Maximum Demand Forecast'!$T$68:$T$494,'Maximum Demand Forecast'!Y$68:Y$494,"NA")</f>
        <v>137.03785247164276</v>
      </c>
      <c r="W256" s="136">
        <f>_xlfn.XLOOKUP($D256,'Maximum Demand Forecast'!$T$68:$T$494,'Maximum Demand Forecast'!Z$68:Z$494,"NA")</f>
        <v>136.95084848235427</v>
      </c>
      <c r="X256" s="136">
        <f>_xlfn.XLOOKUP($D256,'Maximum Demand Forecast'!$T$68:$T$494,'Maximum Demand Forecast'!AA$68:AA$494,"NA")</f>
        <v>137.15284454735379</v>
      </c>
      <c r="Y256" s="136">
        <f>_xlfn.XLOOKUP($D256,'Maximum Demand Forecast'!$T$68:$T$494,'Maximum Demand Forecast'!AB$68:AB$494,"NA")</f>
        <v>137.76585638512421</v>
      </c>
      <c r="Z256" s="136">
        <f>_xlfn.XLOOKUP($D256,'Maximum Demand Forecast'!$T$68:$T$494,'Maximum Demand Forecast'!AC$68:AC$494,"NA")</f>
        <v>139.59062470260278</v>
      </c>
      <c r="AA256" s="136">
        <f>_xlfn.XLOOKUP($D256,'Maximum Demand Forecast'!$T$68:$T$494,'Maximum Demand Forecast'!AD$68:AD$494,"NA")</f>
        <v>145.35417607642819</v>
      </c>
      <c r="AB256" s="136">
        <f>_xlfn.XLOOKUP($D256,'Maximum Demand Forecast'!$T$68:$T$494,'Maximum Demand Forecast'!AE$68:AE$494,"NA")</f>
        <v>150.06077053954914</v>
      </c>
      <c r="AC256" s="136">
        <f>_xlfn.XLOOKUP($D256,'Maximum Demand Forecast'!$T$68:$T$494,'Maximum Demand Forecast'!AF$68:AF$494,"NA")</f>
        <v>153.19097895880992</v>
      </c>
      <c r="AD256" s="137"/>
      <c r="AE256" s="138">
        <v>64.432000000000002</v>
      </c>
      <c r="AF256" s="138">
        <v>69.424840000000003</v>
      </c>
      <c r="AG256" s="138">
        <v>71.164839999999998</v>
      </c>
      <c r="AH256" s="138">
        <v>102.214670220645</v>
      </c>
      <c r="AI256" s="138">
        <v>152.22141995095899</v>
      </c>
      <c r="AJ256" s="138">
        <v>275.64953752675501</v>
      </c>
      <c r="AK256" s="138">
        <v>404.81474383524602</v>
      </c>
      <c r="AL256" s="138">
        <v>527.76843635171701</v>
      </c>
      <c r="AM256" s="138">
        <v>641.55754483990404</v>
      </c>
      <c r="AN256" s="138">
        <v>745.94486374491703</v>
      </c>
      <c r="AO256" s="138">
        <v>851.30767883984402</v>
      </c>
      <c r="AP256" s="138">
        <v>955.661815954232</v>
      </c>
      <c r="AQ256" s="137"/>
      <c r="AR256" s="137"/>
      <c r="AS256" s="137"/>
      <c r="AT256" s="137"/>
      <c r="AU256" s="3"/>
      <c r="AV256" s="3"/>
      <c r="AW256" s="3"/>
      <c r="AX256" s="3"/>
    </row>
    <row r="257" spans="2:50" x14ac:dyDescent="0.25">
      <c r="B257" s="7" t="s">
        <v>61</v>
      </c>
      <c r="C257" s="7"/>
      <c r="D257" s="48">
        <v>93002</v>
      </c>
      <c r="E257" s="136">
        <f>_xlfn.XLOOKUP($D257,'Maximum Demand Forecast'!$D$68:$D$494,'Maximum Demand Forecast'!E$68:E$494,"NA")</f>
        <v>183.20703130000001</v>
      </c>
      <c r="F257" s="136">
        <f>_xlfn.XLOOKUP($D257,'Maximum Demand Forecast'!$D$68:$D$494,'Maximum Demand Forecast'!F$68:F$494,"NA")</f>
        <v>189.50925699999999</v>
      </c>
      <c r="G257" s="136">
        <f>_xlfn.XLOOKUP($D257,'Maximum Demand Forecast'!$D$68:$D$494,'Maximum Demand Forecast'!G$68:G$494,"NA")</f>
        <v>194.87393393673275</v>
      </c>
      <c r="H257" s="136">
        <f>_xlfn.XLOOKUP($D257,'Maximum Demand Forecast'!$D$68:$D$494,'Maximum Demand Forecast'!H$68:H$494,"NA")</f>
        <v>194.27496808839794</v>
      </c>
      <c r="I257" s="136">
        <f>_xlfn.XLOOKUP($D257,'Maximum Demand Forecast'!$D$68:$D$494,'Maximum Demand Forecast'!I$68:I$494,"NA")</f>
        <v>191.00260858423781</v>
      </c>
      <c r="J257" s="136">
        <f>_xlfn.XLOOKUP($D257,'Maximum Demand Forecast'!$D$68:$D$494,'Maximum Demand Forecast'!J$68:J$494,"NA")</f>
        <v>188.68092787364677</v>
      </c>
      <c r="K257" s="136">
        <f>_xlfn.XLOOKUP($D257,'Maximum Demand Forecast'!$D$68:$D$494,'Maximum Demand Forecast'!K$68:K$494,"NA")</f>
        <v>188.80705587542917</v>
      </c>
      <c r="L257" s="136">
        <f>_xlfn.XLOOKUP($D257,'Maximum Demand Forecast'!$D$68:$D$494,'Maximum Demand Forecast'!L$68:L$494,"NA")</f>
        <v>188.44178634402701</v>
      </c>
      <c r="M257" s="136">
        <f>_xlfn.XLOOKUP($D257,'Maximum Demand Forecast'!$D$68:$D$494,'Maximum Demand Forecast'!M$68:M$494,"NA")</f>
        <v>192.73338352823009</v>
      </c>
      <c r="N257" s="136">
        <f>_xlfn.XLOOKUP($D257,'Maximum Demand Forecast'!$D$68:$D$494,'Maximum Demand Forecast'!N$68:N$494,"NA")</f>
        <v>204.34557626685304</v>
      </c>
      <c r="O257" s="136">
        <f>_xlfn.XLOOKUP($D257,'Maximum Demand Forecast'!$D$68:$D$494,'Maximum Demand Forecast'!O$68:O$494,"NA")</f>
        <v>214.6423397465289</v>
      </c>
      <c r="P257" s="136">
        <f>_xlfn.XLOOKUP($D257,'Maximum Demand Forecast'!$D$68:$D$494,'Maximum Demand Forecast'!P$68:P$494,"NA")</f>
        <v>220.19156928404178</v>
      </c>
      <c r="Q257" s="137"/>
      <c r="R257" s="136">
        <f>_xlfn.XLOOKUP($D257,'Maximum Demand Forecast'!$T$68:$T$494,'Maximum Demand Forecast'!U$68:U$494,"NA")</f>
        <v>120.37918293334</v>
      </c>
      <c r="S257" s="136">
        <f>_xlfn.XLOOKUP($D257,'Maximum Demand Forecast'!$T$68:$T$494,'Maximum Demand Forecast'!V$68:V$494,"NA")</f>
        <v>120.30892256435</v>
      </c>
      <c r="T257" s="136">
        <f>_xlfn.XLOOKUP($D257,'Maximum Demand Forecast'!$T$68:$T$494,'Maximum Demand Forecast'!W$68:W$494,"NA")</f>
        <v>116.15888699953506</v>
      </c>
      <c r="U257" s="136">
        <f>_xlfn.XLOOKUP($D257,'Maximum Demand Forecast'!$T$68:$T$494,'Maximum Demand Forecast'!X$68:X$494,"NA")</f>
        <v>117.09011020244871</v>
      </c>
      <c r="V257" s="136">
        <f>_xlfn.XLOOKUP($D257,'Maximum Demand Forecast'!$T$68:$T$494,'Maximum Demand Forecast'!Y$68:Y$494,"NA")</f>
        <v>115.18170708241338</v>
      </c>
      <c r="W257" s="136">
        <f>_xlfn.XLOOKUP($D257,'Maximum Demand Forecast'!$T$68:$T$494,'Maximum Demand Forecast'!Z$68:Z$494,"NA")</f>
        <v>115.10857934559849</v>
      </c>
      <c r="X257" s="136">
        <f>_xlfn.XLOOKUP($D257,'Maximum Demand Forecast'!$T$68:$T$494,'Maximum Demand Forecast'!AA$68:AA$494,"NA")</f>
        <v>115.27835909017955</v>
      </c>
      <c r="Y257" s="136">
        <f>_xlfn.XLOOKUP($D257,'Maximum Demand Forecast'!$T$68:$T$494,'Maximum Demand Forecast'!AB$68:AB$494,"NA")</f>
        <v>115.79360176702122</v>
      </c>
      <c r="Z257" s="136">
        <f>_xlfn.XLOOKUP($D257,'Maximum Demand Forecast'!$T$68:$T$494,'Maximum Demand Forecast'!AC$68:AC$494,"NA")</f>
        <v>117.32733807451756</v>
      </c>
      <c r="AA257" s="136">
        <f>_xlfn.XLOOKUP($D257,'Maximum Demand Forecast'!$T$68:$T$494,'Maximum Demand Forecast'!AD$68:AD$494,"NA")</f>
        <v>122.17166155245422</v>
      </c>
      <c r="AB257" s="136">
        <f>_xlfn.XLOOKUP($D257,'Maximum Demand Forecast'!$T$68:$T$494,'Maximum Demand Forecast'!AE$68:AE$494,"NA")</f>
        <v>126.12760200999377</v>
      </c>
      <c r="AC257" s="136">
        <f>_xlfn.XLOOKUP($D257,'Maximum Demand Forecast'!$T$68:$T$494,'Maximum Demand Forecast'!AF$68:AF$494,"NA")</f>
        <v>128.75857398417006</v>
      </c>
      <c r="AD257" s="137"/>
      <c r="AE257" s="138">
        <v>159.3584616</v>
      </c>
      <c r="AF257" s="138">
        <v>179.8626064</v>
      </c>
      <c r="AG257" s="138">
        <v>203.79435280000001</v>
      </c>
      <c r="AH257" s="138">
        <v>230.364633928898</v>
      </c>
      <c r="AI257" s="138">
        <v>267.72246369832902</v>
      </c>
      <c r="AJ257" s="138">
        <v>359.82813832449398</v>
      </c>
      <c r="AK257" s="138">
        <v>455.12910806764597</v>
      </c>
      <c r="AL257" s="138">
        <v>543.695486393686</v>
      </c>
      <c r="AM257" s="138">
        <v>622.63168753601894</v>
      </c>
      <c r="AN257" s="138">
        <v>691.51200718101302</v>
      </c>
      <c r="AO257" s="138">
        <v>757.07257133555902</v>
      </c>
      <c r="AP257" s="138">
        <v>818.95277975555302</v>
      </c>
      <c r="AQ257" s="137"/>
      <c r="AR257" s="137"/>
      <c r="AS257" s="137"/>
      <c r="AT257" s="137"/>
      <c r="AU257" s="3"/>
      <c r="AV257" s="3"/>
      <c r="AW257" s="3"/>
      <c r="AX257" s="3"/>
    </row>
    <row r="258" spans="2:50" x14ac:dyDescent="0.25">
      <c r="B258" s="7" t="s">
        <v>61</v>
      </c>
      <c r="C258" s="7"/>
      <c r="D258" s="48">
        <v>93003</v>
      </c>
      <c r="E258" s="136">
        <f>_xlfn.XLOOKUP($D258,'Maximum Demand Forecast'!$D$68:$D$494,'Maximum Demand Forecast'!E$68:E$494,"NA")</f>
        <v>142.11241150000001</v>
      </c>
      <c r="F258" s="136">
        <f>_xlfn.XLOOKUP($D258,'Maximum Demand Forecast'!$D$68:$D$494,'Maximum Demand Forecast'!F$68:F$494,"NA")</f>
        <v>131.233866478864</v>
      </c>
      <c r="G258" s="136">
        <f>_xlfn.XLOOKUP($D258,'Maximum Demand Forecast'!$D$68:$D$494,'Maximum Demand Forecast'!G$68:G$494,"NA")</f>
        <v>134.94886862684575</v>
      </c>
      <c r="H258" s="136">
        <f>_xlfn.XLOOKUP($D258,'Maximum Demand Forecast'!$D$68:$D$494,'Maximum Demand Forecast'!H$68:H$494,"NA")</f>
        <v>134.53408886668993</v>
      </c>
      <c r="I258" s="136">
        <f>_xlfn.XLOOKUP($D258,'Maximum Demand Forecast'!$D$68:$D$494,'Maximum Demand Forecast'!I$68:I$494,"NA")</f>
        <v>132.26800225415158</v>
      </c>
      <c r="J258" s="136">
        <f>_xlfn.XLOOKUP($D258,'Maximum Demand Forecast'!$D$68:$D$494,'Maximum Demand Forecast'!J$68:J$494,"NA")</f>
        <v>130.66025421480245</v>
      </c>
      <c r="K258" s="136">
        <f>_xlfn.XLOOKUP($D258,'Maximum Demand Forecast'!$D$68:$D$494,'Maximum Demand Forecast'!K$68:K$494,"NA")</f>
        <v>130.74759699481851</v>
      </c>
      <c r="L258" s="136">
        <f>_xlfn.XLOOKUP($D258,'Maximum Demand Forecast'!$D$68:$D$494,'Maximum Demand Forecast'!L$68:L$494,"NA")</f>
        <v>130.49465033842995</v>
      </c>
      <c r="M258" s="136">
        <f>_xlfn.XLOOKUP($D258,'Maximum Demand Forecast'!$D$68:$D$494,'Maximum Demand Forecast'!M$68:M$494,"NA")</f>
        <v>133.4665520849118</v>
      </c>
      <c r="N258" s="136">
        <f>_xlfn.XLOOKUP($D258,'Maximum Demand Forecast'!$D$68:$D$494,'Maximum Demand Forecast'!N$68:N$494,"NA")</f>
        <v>141.50791626685927</v>
      </c>
      <c r="O258" s="136">
        <f>_xlfn.XLOOKUP($D258,'Maximum Demand Forecast'!$D$68:$D$494,'Maximum Demand Forecast'!O$68:O$494,"NA")</f>
        <v>148.63835466890643</v>
      </c>
      <c r="P258" s="136">
        <f>_xlfn.XLOOKUP($D258,'Maximum Demand Forecast'!$D$68:$D$494,'Maximum Demand Forecast'!P$68:P$494,"NA")</f>
        <v>152.48115823277948</v>
      </c>
      <c r="Q258" s="137"/>
      <c r="R258" s="136">
        <f>_xlfn.XLOOKUP($D258,'Maximum Demand Forecast'!$T$68:$T$494,'Maximum Demand Forecast'!U$68:U$494,"NA")</f>
        <v>132.42469790000001</v>
      </c>
      <c r="S258" s="136">
        <f>_xlfn.XLOOKUP($D258,'Maximum Demand Forecast'!$T$68:$T$494,'Maximum Demand Forecast'!V$68:V$494,"NA")</f>
        <v>116.51960833625699</v>
      </c>
      <c r="T258" s="136">
        <f>_xlfn.XLOOKUP($D258,'Maximum Demand Forecast'!$T$68:$T$494,'Maximum Demand Forecast'!W$68:W$494,"NA")</f>
        <v>112.50028451316207</v>
      </c>
      <c r="U258" s="136">
        <f>_xlfn.XLOOKUP($D258,'Maximum Demand Forecast'!$T$68:$T$494,'Maximum Demand Forecast'!X$68:X$494,"NA")</f>
        <v>113.4021774115803</v>
      </c>
      <c r="V258" s="136">
        <f>_xlfn.XLOOKUP($D258,'Maximum Demand Forecast'!$T$68:$T$494,'Maximum Demand Forecast'!Y$68:Y$494,"NA")</f>
        <v>111.5538823778078</v>
      </c>
      <c r="W258" s="136">
        <f>_xlfn.XLOOKUP($D258,'Maximum Demand Forecast'!$T$68:$T$494,'Maximum Demand Forecast'!Z$68:Z$494,"NA")</f>
        <v>111.48305791133788</v>
      </c>
      <c r="X258" s="136">
        <f>_xlfn.XLOOKUP($D258,'Maximum Demand Forecast'!$T$68:$T$494,'Maximum Demand Forecast'!AA$68:AA$494,"NA")</f>
        <v>111.64749018219823</v>
      </c>
      <c r="Y258" s="136">
        <f>_xlfn.XLOOKUP($D258,'Maximum Demand Forecast'!$T$68:$T$494,'Maximum Demand Forecast'!AB$68:AB$494,"NA")</f>
        <v>112.14650449987366</v>
      </c>
      <c r="Z258" s="136">
        <f>_xlfn.XLOOKUP($D258,'Maximum Demand Forecast'!$T$68:$T$494,'Maximum Demand Forecast'!AC$68:AC$494,"NA")</f>
        <v>113.63193342759914</v>
      </c>
      <c r="AA258" s="136">
        <f>_xlfn.XLOOKUP($D258,'Maximum Demand Forecast'!$T$68:$T$494,'Maximum Demand Forecast'!AD$68:AD$494,"NA")</f>
        <v>118.32367750004232</v>
      </c>
      <c r="AB258" s="136">
        <f>_xlfn.XLOOKUP($D258,'Maximum Demand Forecast'!$T$68:$T$494,'Maximum Demand Forecast'!AE$68:AE$494,"NA")</f>
        <v>122.15501953926234</v>
      </c>
      <c r="AC258" s="136">
        <f>_xlfn.XLOOKUP($D258,'Maximum Demand Forecast'!$T$68:$T$494,'Maximum Demand Forecast'!AF$68:AF$494,"NA")</f>
        <v>124.70312501174482</v>
      </c>
      <c r="AD258" s="137"/>
      <c r="AE258" s="138">
        <v>107.67135392</v>
      </c>
      <c r="AF258" s="138">
        <v>114.57347024000001</v>
      </c>
      <c r="AG258" s="138">
        <v>131.16093718400001</v>
      </c>
      <c r="AH258" s="138">
        <v>146.50818229138699</v>
      </c>
      <c r="AI258" s="138">
        <v>161.93754807311299</v>
      </c>
      <c r="AJ258" s="138">
        <v>198.06187963743801</v>
      </c>
      <c r="AK258" s="138">
        <v>233.43266586726</v>
      </c>
      <c r="AL258" s="138">
        <v>264.479012979326</v>
      </c>
      <c r="AM258" s="138">
        <v>290.602340924695</v>
      </c>
      <c r="AN258" s="138">
        <v>312.14125687075</v>
      </c>
      <c r="AO258" s="138">
        <v>331.54240897936103</v>
      </c>
      <c r="AP258" s="138">
        <v>348.90816635445202</v>
      </c>
      <c r="AQ258" s="137"/>
      <c r="AR258" s="137"/>
      <c r="AS258" s="137"/>
      <c r="AT258" s="137"/>
      <c r="AU258" s="3"/>
      <c r="AV258" s="3"/>
      <c r="AW258" s="3"/>
      <c r="AX258" s="3"/>
    </row>
    <row r="259" spans="2:50" x14ac:dyDescent="0.25">
      <c r="B259" s="7" t="s">
        <v>61</v>
      </c>
      <c r="C259" s="7"/>
      <c r="D259" s="48">
        <v>93004</v>
      </c>
      <c r="E259" s="136">
        <f>_xlfn.XLOOKUP($D259,'Maximum Demand Forecast'!$D$68:$D$494,'Maximum Demand Forecast'!E$68:E$494,"NA")</f>
        <v>104.377354709703</v>
      </c>
      <c r="F259" s="136">
        <f>_xlfn.XLOOKUP($D259,'Maximum Demand Forecast'!$D$68:$D$494,'Maximum Demand Forecast'!F$68:F$494,"NA")</f>
        <v>98.438526436640998</v>
      </c>
      <c r="G259" s="136">
        <f>_xlfn.XLOOKUP($D259,'Maximum Demand Forecast'!$D$68:$D$494,'Maximum Demand Forecast'!G$68:G$494,"NA")</f>
        <v>101.22514963816938</v>
      </c>
      <c r="H259" s="136">
        <f>_xlfn.XLOOKUP($D259,'Maximum Demand Forecast'!$D$68:$D$494,'Maximum Demand Forecast'!H$68:H$494,"NA")</f>
        <v>100.91402332999147</v>
      </c>
      <c r="I259" s="136">
        <f>_xlfn.XLOOKUP($D259,'Maximum Demand Forecast'!$D$68:$D$494,'Maximum Demand Forecast'!I$68:I$494,"NA")</f>
        <v>99.214231706828372</v>
      </c>
      <c r="J259" s="136">
        <f>_xlfn.XLOOKUP($D259,'Maximum Demand Forecast'!$D$68:$D$494,'Maximum Demand Forecast'!J$68:J$494,"NA")</f>
        <v>98.0082598634215</v>
      </c>
      <c r="K259" s="136">
        <f>_xlfn.XLOOKUP($D259,'Maximum Demand Forecast'!$D$68:$D$494,'Maximum Demand Forecast'!K$68:K$494,"NA")</f>
        <v>98.073775684835226</v>
      </c>
      <c r="L259" s="136">
        <f>_xlfn.XLOOKUP($D259,'Maximum Demand Forecast'!$D$68:$D$494,'Maximum Demand Forecast'!L$68:L$494,"NA")</f>
        <v>97.884040391727979</v>
      </c>
      <c r="M259" s="136">
        <f>_xlfn.XLOOKUP($D259,'Maximum Demand Forecast'!$D$68:$D$494,'Maximum Demand Forecast'!M$68:M$494,"NA")</f>
        <v>100.1132639640234</v>
      </c>
      <c r="N259" s="136">
        <f>_xlfn.XLOOKUP($D259,'Maximum Demand Forecast'!$D$68:$D$494,'Maximum Demand Forecast'!N$68:N$494,"NA")</f>
        <v>106.14509143242144</v>
      </c>
      <c r="O259" s="136">
        <f>_xlfn.XLOOKUP($D259,'Maximum Demand Forecast'!$D$68:$D$494,'Maximum Demand Forecast'!O$68:O$494,"NA")</f>
        <v>111.49363345116785</v>
      </c>
      <c r="P259" s="136">
        <f>_xlfn.XLOOKUP($D259,'Maximum Demand Forecast'!$D$68:$D$494,'Maximum Demand Forecast'!P$68:P$494,"NA")</f>
        <v>114.37612049786368</v>
      </c>
      <c r="Q259" s="137"/>
      <c r="R259" s="136">
        <f>_xlfn.XLOOKUP($D259,'Maximum Demand Forecast'!$T$68:$T$494,'Maximum Demand Forecast'!U$68:U$494,"NA")</f>
        <v>120.63858594125701</v>
      </c>
      <c r="S259" s="136">
        <f>_xlfn.XLOOKUP($D259,'Maximum Demand Forecast'!$T$68:$T$494,'Maximum Demand Forecast'!V$68:V$494,"NA")</f>
        <v>115.656806170023</v>
      </c>
      <c r="T259" s="136">
        <f>_xlfn.XLOOKUP($D259,'Maximum Demand Forecast'!$T$68:$T$494,'Maximum Demand Forecast'!W$68:W$494,"NA")</f>
        <v>111.66724455906454</v>
      </c>
      <c r="U259" s="136">
        <f>_xlfn.XLOOKUP($D259,'Maximum Demand Forecast'!$T$68:$T$494,'Maximum Demand Forecast'!X$68:X$494,"NA")</f>
        <v>112.56245913820607</v>
      </c>
      <c r="V259" s="136">
        <f>_xlfn.XLOOKUP($D259,'Maximum Demand Forecast'!$T$68:$T$494,'Maximum Demand Forecast'!Y$68:Y$494,"NA")</f>
        <v>110.72785032413297</v>
      </c>
      <c r="W259" s="136">
        <f>_xlfn.XLOOKUP($D259,'Maximum Demand Forecast'!$T$68:$T$494,'Maximum Demand Forecast'!Z$68:Z$494,"NA")</f>
        <v>110.65755029731717</v>
      </c>
      <c r="X259" s="136">
        <f>_xlfn.XLOOKUP($D259,'Maximum Demand Forecast'!$T$68:$T$494,'Maximum Demand Forecast'!AA$68:AA$494,"NA")</f>
        <v>110.82076498324462</v>
      </c>
      <c r="Y259" s="136">
        <f>_xlfn.XLOOKUP($D259,'Maximum Demand Forecast'!$T$68:$T$494,'Maximum Demand Forecast'!AB$68:AB$494,"NA")</f>
        <v>111.31608420924904</v>
      </c>
      <c r="Z259" s="136">
        <f>_xlfn.XLOOKUP($D259,'Maximum Demand Forecast'!$T$68:$T$494,'Maximum Demand Forecast'!AC$68:AC$494,"NA")</f>
        <v>112.79051386127382</v>
      </c>
      <c r="AA259" s="136">
        <f>_xlfn.XLOOKUP($D259,'Maximum Demand Forecast'!$T$68:$T$494,'Maximum Demand Forecast'!AD$68:AD$494,"NA")</f>
        <v>117.44751659698476</v>
      </c>
      <c r="AB259" s="136">
        <f>_xlfn.XLOOKUP($D259,'Maximum Demand Forecast'!$T$68:$T$494,'Maximum Demand Forecast'!AE$68:AE$494,"NA")</f>
        <v>121.25048838798455</v>
      </c>
      <c r="AC259" s="136">
        <f>_xlfn.XLOOKUP($D259,'Maximum Demand Forecast'!$T$68:$T$494,'Maximum Demand Forecast'!AF$68:AF$494,"NA")</f>
        <v>123.77972569782177</v>
      </c>
      <c r="AD259" s="137"/>
      <c r="AE259" s="138">
        <v>250.99204476003999</v>
      </c>
      <c r="AF259" s="138">
        <v>278.44408376984399</v>
      </c>
      <c r="AG259" s="138">
        <v>301.45170656960403</v>
      </c>
      <c r="AH259" s="138">
        <v>355.49062873703002</v>
      </c>
      <c r="AI259" s="138">
        <v>434.13414125677002</v>
      </c>
      <c r="AJ259" s="138">
        <v>625.20503663893305</v>
      </c>
      <c r="AK259" s="138">
        <v>819.720635638825</v>
      </c>
      <c r="AL259" s="138">
        <v>997.42733784525399</v>
      </c>
      <c r="AM259" s="138">
        <v>1153.13244677066</v>
      </c>
      <c r="AN259" s="138">
        <v>1286.35318940408</v>
      </c>
      <c r="AO259" s="138">
        <v>1411.2240744788801</v>
      </c>
      <c r="AP259" s="138">
        <v>1527.5549306662599</v>
      </c>
      <c r="AQ259" s="137"/>
      <c r="AR259" s="137"/>
      <c r="AS259" s="137"/>
      <c r="AT259" s="137"/>
      <c r="AU259" s="3"/>
      <c r="AV259" s="3"/>
      <c r="AW259" s="3"/>
      <c r="AX259" s="3"/>
    </row>
    <row r="260" spans="2:50" x14ac:dyDescent="0.25">
      <c r="B260" s="7" t="s">
        <v>61</v>
      </c>
      <c r="C260" s="7"/>
      <c r="D260" s="48">
        <v>93005</v>
      </c>
      <c r="E260" s="136">
        <f>_xlfn.XLOOKUP($D260,'Maximum Demand Forecast'!$D$68:$D$494,'Maximum Demand Forecast'!E$68:E$494,"NA")</f>
        <v>101.650965659745</v>
      </c>
      <c r="F260" s="136">
        <f>_xlfn.XLOOKUP($D260,'Maximum Demand Forecast'!$D$68:$D$494,'Maximum Demand Forecast'!F$68:F$494,"NA")</f>
        <v>94.9672967760972</v>
      </c>
      <c r="G260" s="136">
        <f>_xlfn.XLOOKUP($D260,'Maximum Demand Forecast'!$D$68:$D$494,'Maximum Demand Forecast'!G$68:G$494,"NA")</f>
        <v>97.655655512887478</v>
      </c>
      <c r="H260" s="136">
        <f>_xlfn.XLOOKUP($D260,'Maximum Demand Forecast'!$D$68:$D$494,'Maximum Demand Forecast'!H$68:H$494,"NA")</f>
        <v>97.355500426122731</v>
      </c>
      <c r="I260" s="136">
        <f>_xlfn.XLOOKUP($D260,'Maximum Demand Forecast'!$D$68:$D$494,'Maximum Demand Forecast'!I$68:I$494,"NA")</f>
        <v>95.715648415148621</v>
      </c>
      <c r="J260" s="136">
        <f>_xlfn.XLOOKUP($D260,'Maximum Demand Forecast'!$D$68:$D$494,'Maximum Demand Forecast'!J$68:J$494,"NA")</f>
        <v>94.552202657656991</v>
      </c>
      <c r="K260" s="136">
        <f>_xlfn.XLOOKUP($D260,'Maximum Demand Forecast'!$D$68:$D$494,'Maximum Demand Forecast'!K$68:K$494,"NA")</f>
        <v>94.615408200049288</v>
      </c>
      <c r="L260" s="136">
        <f>_xlfn.XLOOKUP($D260,'Maximum Demand Forecast'!$D$68:$D$494,'Maximum Demand Forecast'!L$68:L$494,"NA")</f>
        <v>94.432363526975962</v>
      </c>
      <c r="M260" s="136">
        <f>_xlfn.XLOOKUP($D260,'Maximum Demand Forecast'!$D$68:$D$494,'Maximum Demand Forecast'!M$68:M$494,"NA")</f>
        <v>96.582978171809273</v>
      </c>
      <c r="N260" s="136">
        <f>_xlfn.XLOOKUP($D260,'Maximum Demand Forecast'!$D$68:$D$494,'Maximum Demand Forecast'!N$68:N$494,"NA")</f>
        <v>102.40210580434515</v>
      </c>
      <c r="O260" s="136">
        <f>_xlfn.XLOOKUP($D260,'Maximum Demand Forecast'!$D$68:$D$494,'Maximum Demand Forecast'!O$68:O$494,"NA")</f>
        <v>107.56204262583591</v>
      </c>
      <c r="P260" s="136">
        <f>_xlfn.XLOOKUP($D260,'Maximum Demand Forecast'!$D$68:$D$494,'Maximum Demand Forecast'!P$68:P$494,"NA")</f>
        <v>110.34288476890691</v>
      </c>
      <c r="Q260" s="137"/>
      <c r="R260" s="136">
        <f>_xlfn.XLOOKUP($D260,'Maximum Demand Forecast'!$T$68:$T$494,'Maximum Demand Forecast'!U$68:U$494,"NA")</f>
        <v>131.291111752501</v>
      </c>
      <c r="S260" s="136">
        <f>_xlfn.XLOOKUP($D260,'Maximum Demand Forecast'!$T$68:$T$494,'Maximum Demand Forecast'!V$68:V$494,"NA")</f>
        <v>128.15376230157099</v>
      </c>
      <c r="T260" s="136">
        <f>_xlfn.XLOOKUP($D260,'Maximum Demand Forecast'!$T$68:$T$494,'Maximum Demand Forecast'!W$68:W$494,"NA")</f>
        <v>123.73312034102237</v>
      </c>
      <c r="U260" s="136">
        <f>_xlfn.XLOOKUP($D260,'Maximum Demand Forecast'!$T$68:$T$494,'Maximum Demand Forecast'!X$68:X$494,"NA")</f>
        <v>124.72506469936432</v>
      </c>
      <c r="V260" s="136">
        <f>_xlfn.XLOOKUP($D260,'Maximum Demand Forecast'!$T$68:$T$494,'Maximum Demand Forecast'!Y$68:Y$494,"NA")</f>
        <v>122.6922226240829</v>
      </c>
      <c r="W260" s="136">
        <f>_xlfn.XLOOKUP($D260,'Maximum Demand Forecast'!$T$68:$T$494,'Maximum Demand Forecast'!Z$68:Z$494,"NA")</f>
        <v>122.6143265345687</v>
      </c>
      <c r="X260" s="136">
        <f>_xlfn.XLOOKUP($D260,'Maximum Demand Forecast'!$T$68:$T$494,'Maximum Demand Forecast'!AA$68:AA$494,"NA")</f>
        <v>122.79517690349314</v>
      </c>
      <c r="Y260" s="136">
        <f>_xlfn.XLOOKUP($D260,'Maximum Demand Forecast'!$T$68:$T$494,'Maximum Demand Forecast'!AB$68:AB$494,"NA")</f>
        <v>123.34401639210442</v>
      </c>
      <c r="Z260" s="136">
        <f>_xlfn.XLOOKUP($D260,'Maximum Demand Forecast'!$T$68:$T$494,'Maximum Demand Forecast'!AC$68:AC$494,"NA")</f>
        <v>124.97776120499678</v>
      </c>
      <c r="AA260" s="136">
        <f>_xlfn.XLOOKUP($D260,'Maximum Demand Forecast'!$T$68:$T$494,'Maximum Demand Forecast'!AD$68:AD$494,"NA")</f>
        <v>130.13796267859368</v>
      </c>
      <c r="AB260" s="136">
        <f>_xlfn.XLOOKUP($D260,'Maximum Demand Forecast'!$T$68:$T$494,'Maximum Demand Forecast'!AE$68:AE$494,"NA")</f>
        <v>134.35185340480751</v>
      </c>
      <c r="AC260" s="136">
        <f>_xlfn.XLOOKUP($D260,'Maximum Demand Forecast'!$T$68:$T$494,'Maximum Demand Forecast'!AF$68:AF$494,"NA")</f>
        <v>137.15438001558601</v>
      </c>
      <c r="AD260" s="137"/>
      <c r="AE260" s="138">
        <v>0</v>
      </c>
      <c r="AF260" s="138">
        <v>0</v>
      </c>
      <c r="AG260" s="138">
        <v>0</v>
      </c>
      <c r="AH260" s="138">
        <v>0</v>
      </c>
      <c r="AI260" s="138">
        <v>0</v>
      </c>
      <c r="AJ260" s="138">
        <v>0</v>
      </c>
      <c r="AK260" s="138">
        <v>0</v>
      </c>
      <c r="AL260" s="138">
        <v>0</v>
      </c>
      <c r="AM260" s="138">
        <v>0</v>
      </c>
      <c r="AN260" s="138">
        <v>0</v>
      </c>
      <c r="AO260" s="138">
        <v>0</v>
      </c>
      <c r="AP260" s="138">
        <v>0</v>
      </c>
      <c r="AQ260" s="137"/>
      <c r="AR260" s="137"/>
      <c r="AS260" s="137"/>
      <c r="AT260" s="137"/>
      <c r="AU260" s="3"/>
      <c r="AV260" s="3"/>
      <c r="AW260" s="3"/>
      <c r="AX260" s="3"/>
    </row>
    <row r="261" spans="2:50" x14ac:dyDescent="0.25">
      <c r="B261" s="7" t="s">
        <v>61</v>
      </c>
      <c r="C261" s="7"/>
      <c r="D261" s="48">
        <v>93006</v>
      </c>
      <c r="E261" s="136">
        <f>_xlfn.XLOOKUP($D261,'Maximum Demand Forecast'!$D$68:$D$494,'Maximum Demand Forecast'!E$68:E$494,"NA")</f>
        <v>69.220230099999995</v>
      </c>
      <c r="F261" s="136">
        <f>_xlfn.XLOOKUP($D261,'Maximum Demand Forecast'!$D$68:$D$494,'Maximum Demand Forecast'!F$68:F$494,"NA")</f>
        <v>83.313228524068293</v>
      </c>
      <c r="G261" s="136">
        <f>_xlfn.XLOOKUP($D261,'Maximum Demand Forecast'!$D$68:$D$494,'Maximum Demand Forecast'!G$68:G$494,"NA")</f>
        <v>85.671680890264923</v>
      </c>
      <c r="H261" s="136">
        <f>_xlfn.XLOOKUP($D261,'Maximum Demand Forecast'!$D$68:$D$494,'Maximum Demand Forecast'!H$68:H$494,"NA")</f>
        <v>85.408359829381709</v>
      </c>
      <c r="I261" s="136">
        <f>_xlfn.XLOOKUP($D261,'Maximum Demand Forecast'!$D$68:$D$494,'Maximum Demand Forecast'!I$68:I$494,"NA")</f>
        <v>83.969744959064315</v>
      </c>
      <c r="J261" s="136">
        <f>_xlfn.XLOOKUP($D261,'Maximum Demand Forecast'!$D$68:$D$494,'Maximum Demand Forecast'!J$68:J$494,"NA")</f>
        <v>82.949073364106852</v>
      </c>
      <c r="K261" s="136">
        <f>_xlfn.XLOOKUP($D261,'Maximum Demand Forecast'!$D$68:$D$494,'Maximum Demand Forecast'!K$68:K$494,"NA")</f>
        <v>83.004522534253624</v>
      </c>
      <c r="L261" s="136">
        <f>_xlfn.XLOOKUP($D261,'Maximum Demand Forecast'!$D$68:$D$494,'Maximum Demand Forecast'!L$68:L$494,"NA")</f>
        <v>82.843940489743858</v>
      </c>
      <c r="M261" s="136">
        <f>_xlfn.XLOOKUP($D261,'Maximum Demand Forecast'!$D$68:$D$494,'Maximum Demand Forecast'!M$68:M$494,"NA")</f>
        <v>84.730638915988862</v>
      </c>
      <c r="N261" s="136">
        <f>_xlfn.XLOOKUP($D261,'Maximum Demand Forecast'!$D$68:$D$494,'Maximum Demand Forecast'!N$68:N$494,"NA")</f>
        <v>89.835662715952466</v>
      </c>
      <c r="O261" s="136">
        <f>_xlfn.XLOOKUP($D261,'Maximum Demand Forecast'!$D$68:$D$494,'Maximum Demand Forecast'!O$68:O$494,"NA")</f>
        <v>94.362389391053696</v>
      </c>
      <c r="P261" s="136">
        <f>_xlfn.XLOOKUP($D261,'Maximum Demand Forecast'!$D$68:$D$494,'Maximum Demand Forecast'!P$68:P$494,"NA")</f>
        <v>96.801975909992564</v>
      </c>
      <c r="Q261" s="137"/>
      <c r="R261" s="136">
        <f>_xlfn.XLOOKUP($D261,'Maximum Demand Forecast'!$T$68:$T$494,'Maximum Demand Forecast'!U$68:U$494,"NA")</f>
        <v>63.2044754</v>
      </c>
      <c r="S261" s="136">
        <f>_xlfn.XLOOKUP($D261,'Maximum Demand Forecast'!$T$68:$T$494,'Maximum Demand Forecast'!V$68:V$494,"NA")</f>
        <v>63.613337139999999</v>
      </c>
      <c r="T261" s="136">
        <f>_xlfn.XLOOKUP($D261,'Maximum Demand Forecast'!$T$68:$T$494,'Maximum Demand Forecast'!W$68:W$494,"NA")</f>
        <v>61.419006030548339</v>
      </c>
      <c r="U261" s="136">
        <f>_xlfn.XLOOKUP($D261,'Maximum Demand Forecast'!$T$68:$T$494,'Maximum Demand Forecast'!X$68:X$494,"NA")</f>
        <v>61.911390255233364</v>
      </c>
      <c r="V261" s="136">
        <f>_xlfn.XLOOKUP($D261,'Maximum Demand Forecast'!$T$68:$T$494,'Maximum Demand Forecast'!Y$68:Y$494,"NA")</f>
        <v>60.902322195390155</v>
      </c>
      <c r="W261" s="136">
        <f>_xlfn.XLOOKUP($D261,'Maximum Demand Forecast'!$T$68:$T$494,'Maximum Demand Forecast'!Z$68:Z$494,"NA")</f>
        <v>60.863655907993191</v>
      </c>
      <c r="X261" s="136">
        <f>_xlfn.XLOOKUP($D261,'Maximum Demand Forecast'!$T$68:$T$494,'Maximum Demand Forecast'!AA$68:AA$494,"NA")</f>
        <v>60.953426939944727</v>
      </c>
      <c r="Y261" s="136">
        <f>_xlfn.XLOOKUP($D261,'Maximum Demand Forecast'!$T$68:$T$494,'Maximum Demand Forecast'!AB$68:AB$494,"NA")</f>
        <v>61.225861481059617</v>
      </c>
      <c r="Z261" s="136">
        <f>_xlfn.XLOOKUP($D261,'Maximum Demand Forecast'!$T$68:$T$494,'Maximum Demand Forecast'!AC$68:AC$494,"NA")</f>
        <v>62.036824481417611</v>
      </c>
      <c r="AA261" s="136">
        <f>_xlfn.XLOOKUP($D261,'Maximum Demand Forecast'!$T$68:$T$494,'Maximum Demand Forecast'!AD$68:AD$494,"NA")</f>
        <v>64.598260292235167</v>
      </c>
      <c r="AB261" s="136">
        <f>_xlfn.XLOOKUP($D261,'Maximum Demand Forecast'!$T$68:$T$494,'Maximum Demand Forecast'!AE$68:AE$494,"NA")</f>
        <v>66.689963622855785</v>
      </c>
      <c r="AC261" s="136">
        <f>_xlfn.XLOOKUP($D261,'Maximum Demand Forecast'!$T$68:$T$494,'Maximum Demand Forecast'!AF$68:AF$494,"NA")</f>
        <v>68.08108993029694</v>
      </c>
      <c r="AD261" s="137"/>
      <c r="AE261" s="138">
        <v>651.26671609869697</v>
      </c>
      <c r="AF261" s="138">
        <v>841.90925847340702</v>
      </c>
      <c r="AG261" s="138">
        <v>1023.13117963877</v>
      </c>
      <c r="AH261" s="138">
        <v>1113.5620225016701</v>
      </c>
      <c r="AI261" s="138">
        <v>1196.3718605383799</v>
      </c>
      <c r="AJ261" s="138">
        <v>1393.4015920110601</v>
      </c>
      <c r="AK261" s="138">
        <v>1589.65813943747</v>
      </c>
      <c r="AL261" s="138">
        <v>1765.0745885046899</v>
      </c>
      <c r="AM261" s="138">
        <v>1915.5521761095799</v>
      </c>
      <c r="AN261" s="138">
        <v>2042.22416989526</v>
      </c>
      <c r="AO261" s="138">
        <v>2158.9150717290299</v>
      </c>
      <c r="AP261" s="138">
        <v>2265.92468146583</v>
      </c>
      <c r="AQ261" s="137"/>
      <c r="AR261" s="137"/>
      <c r="AS261" s="137"/>
      <c r="AT261" s="137"/>
      <c r="AU261" s="3"/>
      <c r="AV261" s="3"/>
      <c r="AW261" s="3"/>
      <c r="AX261" s="3"/>
    </row>
    <row r="262" spans="2:50" x14ac:dyDescent="0.25">
      <c r="B262" s="7" t="s">
        <v>81</v>
      </c>
      <c r="C262" s="7"/>
      <c r="D262" s="48">
        <v>41511</v>
      </c>
      <c r="E262" s="136">
        <f>_xlfn.XLOOKUP($D262,'Maximum Demand Forecast'!$D$68:$D$494,'Maximum Demand Forecast'!E$68:E$494,"NA")</f>
        <v>80.388935631889495</v>
      </c>
      <c r="F262" s="136">
        <f>_xlfn.XLOOKUP($D262,'Maximum Demand Forecast'!$D$68:$D$494,'Maximum Demand Forecast'!F$68:F$494,"NA")</f>
        <v>75.974461489999996</v>
      </c>
      <c r="G262" s="136">
        <f>_xlfn.XLOOKUP($D262,'Maximum Demand Forecast'!$D$68:$D$494,'Maximum Demand Forecast'!G$68:G$494,"NA")</f>
        <v>78.125166145741929</v>
      </c>
      <c r="H262" s="136">
        <f>_xlfn.XLOOKUP($D262,'Maximum Demand Forecast'!$D$68:$D$494,'Maximum Demand Forecast'!H$68:H$494,"NA")</f>
        <v>77.885040103887746</v>
      </c>
      <c r="I262" s="136">
        <f>_xlfn.XLOOKUP($D262,'Maximum Demand Forecast'!$D$68:$D$494,'Maximum Demand Forecast'!I$68:I$494,"NA")</f>
        <v>76.573147718967206</v>
      </c>
      <c r="J262" s="136">
        <f>_xlfn.XLOOKUP($D262,'Maximum Demand Forecast'!$D$68:$D$494,'Maximum Demand Forecast'!J$68:J$494,"NA")</f>
        <v>75.642383467493843</v>
      </c>
      <c r="K262" s="136">
        <f>_xlfn.XLOOKUP($D262,'Maximum Demand Forecast'!$D$68:$D$494,'Maximum Demand Forecast'!K$68:K$494,"NA")</f>
        <v>75.692948316757267</v>
      </c>
      <c r="L262" s="136">
        <f>_xlfn.XLOOKUP($D262,'Maximum Demand Forecast'!$D$68:$D$494,'Maximum Demand Forecast'!L$68:L$494,"NA")</f>
        <v>75.546511375436864</v>
      </c>
      <c r="M262" s="136">
        <f>_xlfn.XLOOKUP($D262,'Maximum Demand Forecast'!$D$68:$D$494,'Maximum Demand Forecast'!M$68:M$494,"NA")</f>
        <v>77.267017223875868</v>
      </c>
      <c r="N262" s="136">
        <f>_xlfn.XLOOKUP($D262,'Maximum Demand Forecast'!$D$68:$D$494,'Maximum Demand Forecast'!N$68:N$494,"NA")</f>
        <v>81.922357569782903</v>
      </c>
      <c r="O262" s="136">
        <f>_xlfn.XLOOKUP($D262,'Maximum Demand Forecast'!$D$68:$D$494,'Maximum Demand Forecast'!O$68:O$494,"NA")</f>
        <v>86.050340935040211</v>
      </c>
      <c r="P262" s="136">
        <f>_xlfn.XLOOKUP($D262,'Maximum Demand Forecast'!$D$68:$D$494,'Maximum Demand Forecast'!P$68:P$494,"NA")</f>
        <v>88.275032923553169</v>
      </c>
      <c r="Q262" s="137"/>
      <c r="R262" s="136">
        <f>_xlfn.XLOOKUP($D262,'Maximum Demand Forecast'!$T$68:$T$494,'Maximum Demand Forecast'!U$68:U$494,"NA")</f>
        <v>135.278567931846</v>
      </c>
      <c r="S262" s="136">
        <f>_xlfn.XLOOKUP($D262,'Maximum Demand Forecast'!$T$68:$T$494,'Maximum Demand Forecast'!V$68:V$494,"NA")</f>
        <v>138.26520646216301</v>
      </c>
      <c r="T262" s="136">
        <f>_xlfn.XLOOKUP($D262,'Maximum Demand Forecast'!$T$68:$T$494,'Maximum Demand Forecast'!W$68:W$494,"NA")</f>
        <v>133.49577197664058</v>
      </c>
      <c r="U262" s="136">
        <f>_xlfn.XLOOKUP($D262,'Maximum Demand Forecast'!$T$68:$T$494,'Maximum Demand Forecast'!X$68:X$494,"NA")</f>
        <v>134.56598161420379</v>
      </c>
      <c r="V262" s="136">
        <f>_xlfn.XLOOKUP($D262,'Maximum Demand Forecast'!$T$68:$T$494,'Maximum Demand Forecast'!Y$68:Y$494,"NA")</f>
        <v>132.37274651758338</v>
      </c>
      <c r="W262" s="136">
        <f>_xlfn.XLOOKUP($D262,'Maximum Demand Forecast'!$T$68:$T$494,'Maximum Demand Forecast'!Z$68:Z$494,"NA")</f>
        <v>132.28870435833775</v>
      </c>
      <c r="X262" s="136">
        <f>_xlfn.XLOOKUP($D262,'Maximum Demand Forecast'!$T$68:$T$494,'Maximum Demand Forecast'!AA$68:AA$494,"NA")</f>
        <v>132.48382397986904</v>
      </c>
      <c r="Y262" s="136">
        <f>_xlfn.XLOOKUP($D262,'Maximum Demand Forecast'!$T$68:$T$494,'Maximum Demand Forecast'!AB$68:AB$494,"NA")</f>
        <v>133.07596738513917</v>
      </c>
      <c r="Z262" s="136">
        <f>_xlfn.XLOOKUP($D262,'Maximum Demand Forecast'!$T$68:$T$494,'Maximum Demand Forecast'!AC$68:AC$494,"NA")</f>
        <v>134.83861609559594</v>
      </c>
      <c r="AA262" s="136">
        <f>_xlfn.XLOOKUP($D262,'Maximum Demand Forecast'!$T$68:$T$494,'Maximum Demand Forecast'!AD$68:AD$494,"NA")</f>
        <v>140.40596198790212</v>
      </c>
      <c r="AB262" s="136">
        <f>_xlfn.XLOOKUP($D262,'Maximum Demand Forecast'!$T$68:$T$494,'Maximum Demand Forecast'!AE$68:AE$494,"NA")</f>
        <v>144.95233238550225</v>
      </c>
      <c r="AC262" s="136">
        <f>_xlfn.XLOOKUP($D262,'Maximum Demand Forecast'!$T$68:$T$494,'Maximum Demand Forecast'!AF$68:AF$494,"NA")</f>
        <v>147.97598080202829</v>
      </c>
      <c r="AD262" s="137"/>
      <c r="AE262" s="138">
        <v>153.2509412</v>
      </c>
      <c r="AF262" s="138">
        <v>170.543456408</v>
      </c>
      <c r="AG262" s="138">
        <v>200.2176287888</v>
      </c>
      <c r="AH262" s="138">
        <v>222.059121936971</v>
      </c>
      <c r="AI262" s="138">
        <v>242.06526155425499</v>
      </c>
      <c r="AJ262" s="138">
        <v>289.69730310796598</v>
      </c>
      <c r="AK262" s="138">
        <v>337.32215924979698</v>
      </c>
      <c r="AL262" s="138">
        <v>380.16317646965098</v>
      </c>
      <c r="AM262" s="138">
        <v>417.23173614987797</v>
      </c>
      <c r="AN262" s="138">
        <v>448.771661319982</v>
      </c>
      <c r="AO262" s="138">
        <v>478.213179306364</v>
      </c>
      <c r="AP262" s="138">
        <v>505.64697858937899</v>
      </c>
      <c r="AQ262" s="137"/>
      <c r="AR262" s="137"/>
      <c r="AS262" s="137"/>
      <c r="AT262" s="137"/>
      <c r="AU262" s="3"/>
      <c r="AV262" s="3"/>
      <c r="AW262" s="3"/>
      <c r="AX262" s="3"/>
    </row>
    <row r="263" spans="2:50" x14ac:dyDescent="0.25">
      <c r="B263" s="7" t="s">
        <v>81</v>
      </c>
      <c r="C263" s="7"/>
      <c r="D263" s="48">
        <v>41512</v>
      </c>
      <c r="E263" s="136">
        <f>_xlfn.XLOOKUP($D263,'Maximum Demand Forecast'!$D$68:$D$494,'Maximum Demand Forecast'!E$68:E$494,"NA")</f>
        <v>92.343566890000005</v>
      </c>
      <c r="F263" s="136">
        <f>_xlfn.XLOOKUP($D263,'Maximum Demand Forecast'!$D$68:$D$494,'Maximum Demand Forecast'!F$68:F$494,"NA")</f>
        <v>98.488087460000003</v>
      </c>
      <c r="G263" s="136">
        <f>_xlfn.XLOOKUP($D263,'Maximum Demand Forecast'!$D$68:$D$494,'Maximum Demand Forecast'!G$68:G$494,"NA")</f>
        <v>101.27611364776338</v>
      </c>
      <c r="H263" s="136">
        <f>_xlfn.XLOOKUP($D263,'Maximum Demand Forecast'!$D$68:$D$494,'Maximum Demand Forecast'!H$68:H$494,"NA")</f>
        <v>100.96483069625906</v>
      </c>
      <c r="I263" s="136">
        <f>_xlfn.XLOOKUP($D263,'Maximum Demand Forecast'!$D$68:$D$494,'Maximum Demand Forecast'!I$68:I$494,"NA")</f>
        <v>99.264183275926001</v>
      </c>
      <c r="J263" s="136">
        <f>_xlfn.XLOOKUP($D263,'Maximum Demand Forecast'!$D$68:$D$494,'Maximum Demand Forecast'!J$68:J$494,"NA")</f>
        <v>98.057604259688873</v>
      </c>
      <c r="K263" s="136">
        <f>_xlfn.XLOOKUP($D263,'Maximum Demand Forecast'!$D$68:$D$494,'Maximum Demand Forecast'!K$68:K$494,"NA")</f>
        <v>98.123153066471971</v>
      </c>
      <c r="L263" s="136">
        <f>_xlfn.XLOOKUP($D263,'Maximum Demand Forecast'!$D$68:$D$494,'Maximum Demand Forecast'!L$68:L$494,"NA")</f>
        <v>97.933322246992745</v>
      </c>
      <c r="M263" s="136">
        <f>_xlfn.XLOOKUP($D263,'Maximum Demand Forecast'!$D$68:$D$494,'Maximum Demand Forecast'!M$68:M$494,"NA")</f>
        <v>100.16366817052136</v>
      </c>
      <c r="N263" s="136">
        <f>_xlfn.XLOOKUP($D263,'Maximum Demand Forecast'!$D$68:$D$494,'Maximum Demand Forecast'!N$68:N$494,"NA")</f>
        <v>106.19853249402969</v>
      </c>
      <c r="O263" s="136">
        <f>_xlfn.XLOOKUP($D263,'Maximum Demand Forecast'!$D$68:$D$494,'Maximum Demand Forecast'!O$68:O$494,"NA")</f>
        <v>111.54976735292236</v>
      </c>
      <c r="P263" s="136">
        <f>_xlfn.XLOOKUP($D263,'Maximum Demand Forecast'!$D$68:$D$494,'Maximum Demand Forecast'!P$68:P$494,"NA")</f>
        <v>114.4337056505971</v>
      </c>
      <c r="Q263" s="137"/>
      <c r="R263" s="136">
        <f>_xlfn.XLOOKUP($D263,'Maximum Demand Forecast'!$T$68:$T$494,'Maximum Demand Forecast'!U$68:U$494,"NA")</f>
        <v>140.73676007557799</v>
      </c>
      <c r="S263" s="136">
        <f>_xlfn.XLOOKUP($D263,'Maximum Demand Forecast'!$T$68:$T$494,'Maximum Demand Forecast'!V$68:V$494,"NA")</f>
        <v>141.80052337993001</v>
      </c>
      <c r="T263" s="136">
        <f>_xlfn.XLOOKUP($D263,'Maximum Demand Forecast'!$T$68:$T$494,'Maximum Demand Forecast'!W$68:W$494,"NA")</f>
        <v>136.90913874616501</v>
      </c>
      <c r="U263" s="136">
        <f>_xlfn.XLOOKUP($D263,'Maximum Demand Forecast'!$T$68:$T$494,'Maximum Demand Forecast'!X$68:X$494,"NA")</f>
        <v>138.00671268118273</v>
      </c>
      <c r="V263" s="136">
        <f>_xlfn.XLOOKUP($D263,'Maximum Demand Forecast'!$T$68:$T$494,'Maximum Demand Forecast'!Y$68:Y$494,"NA")</f>
        <v>135.75739853662159</v>
      </c>
      <c r="W263" s="136">
        <f>_xlfn.XLOOKUP($D263,'Maximum Demand Forecast'!$T$68:$T$494,'Maximum Demand Forecast'!Z$68:Z$494,"NA")</f>
        <v>135.67120749498545</v>
      </c>
      <c r="X263" s="136">
        <f>_xlfn.XLOOKUP($D263,'Maximum Demand Forecast'!$T$68:$T$494,'Maximum Demand Forecast'!AA$68:AA$494,"NA")</f>
        <v>135.87131614967006</v>
      </c>
      <c r="Y263" s="136">
        <f>_xlfn.XLOOKUP($D263,'Maximum Demand Forecast'!$T$68:$T$494,'Maximum Demand Forecast'!AB$68:AB$494,"NA")</f>
        <v>136.4786001290004</v>
      </c>
      <c r="Z263" s="136">
        <f>_xlfn.XLOOKUP($D263,'Maximum Demand Forecast'!$T$68:$T$494,'Maximum Demand Forecast'!AC$68:AC$494,"NA")</f>
        <v>138.28631818094667</v>
      </c>
      <c r="AA263" s="136">
        <f>_xlfn.XLOOKUP($D263,'Maximum Demand Forecast'!$T$68:$T$494,'Maximum Demand Forecast'!AD$68:AD$494,"NA")</f>
        <v>143.99601609820368</v>
      </c>
      <c r="AB263" s="136">
        <f>_xlfn.XLOOKUP($D263,'Maximum Demand Forecast'!$T$68:$T$494,'Maximum Demand Forecast'!AE$68:AE$494,"NA")</f>
        <v>148.65863309603196</v>
      </c>
      <c r="AC263" s="136">
        <f>_xlfn.XLOOKUP($D263,'Maximum Demand Forecast'!$T$68:$T$494,'Maximum Demand Forecast'!AF$68:AF$494,"NA")</f>
        <v>151.75959348188016</v>
      </c>
      <c r="AD263" s="137"/>
      <c r="AE263" s="138">
        <v>802.04270901037603</v>
      </c>
      <c r="AF263" s="138">
        <v>1045.7252024632801</v>
      </c>
      <c r="AG263" s="138">
        <v>1256.2630792610601</v>
      </c>
      <c r="AH263" s="138">
        <v>1345.61404755536</v>
      </c>
      <c r="AI263" s="138">
        <v>1442.3541636078201</v>
      </c>
      <c r="AJ263" s="138">
        <v>1676.2044861412201</v>
      </c>
      <c r="AK263" s="138">
        <v>1913.61954230991</v>
      </c>
      <c r="AL263" s="138">
        <v>2130.7178891684998</v>
      </c>
      <c r="AM263" s="138">
        <v>2322.04385435829</v>
      </c>
      <c r="AN263" s="138">
        <v>2488.22060622349</v>
      </c>
      <c r="AO263" s="138">
        <v>2646.8134042655902</v>
      </c>
      <c r="AP263" s="138">
        <v>2798.0028693348399</v>
      </c>
      <c r="AQ263" s="137"/>
      <c r="AR263" s="137"/>
      <c r="AS263" s="137"/>
      <c r="AT263" s="137"/>
      <c r="AU263" s="3"/>
      <c r="AV263" s="3"/>
      <c r="AW263" s="3"/>
      <c r="AX263" s="3"/>
    </row>
    <row r="264" spans="2:50" x14ac:dyDescent="0.25">
      <c r="B264" s="7" t="s">
        <v>81</v>
      </c>
      <c r="C264" s="7"/>
      <c r="D264" s="48">
        <v>41513</v>
      </c>
      <c r="E264" s="136">
        <f>_xlfn.XLOOKUP($D264,'Maximum Demand Forecast'!$D$68:$D$494,'Maximum Demand Forecast'!E$68:E$494,"NA")</f>
        <v>107.951108485482</v>
      </c>
      <c r="F264" s="136">
        <f>_xlfn.XLOOKUP($D264,'Maximum Demand Forecast'!$D$68:$D$494,'Maximum Demand Forecast'!F$68:F$494,"NA")</f>
        <v>104.6579988</v>
      </c>
      <c r="G264" s="136">
        <f>_xlfn.XLOOKUP($D264,'Maximum Demand Forecast'!$D$68:$D$494,'Maximum Demand Forecast'!G$68:G$494,"NA")</f>
        <v>107.62068442968913</v>
      </c>
      <c r="H264" s="136">
        <f>_xlfn.XLOOKUP($D264,'Maximum Demand Forecast'!$D$68:$D$494,'Maximum Demand Forecast'!H$68:H$494,"NA")</f>
        <v>107.28990076229148</v>
      </c>
      <c r="I264" s="136">
        <f>_xlfn.XLOOKUP($D264,'Maximum Demand Forecast'!$D$68:$D$494,'Maximum Demand Forecast'!I$68:I$494,"NA")</f>
        <v>105.4827141241234</v>
      </c>
      <c r="J264" s="136">
        <f>_xlfn.XLOOKUP($D264,'Maximum Demand Forecast'!$D$68:$D$494,'Maximum Demand Forecast'!J$68:J$494,"NA")</f>
        <v>104.20054743279907</v>
      </c>
      <c r="K264" s="136">
        <f>_xlfn.XLOOKUP($D264,'Maximum Demand Forecast'!$D$68:$D$494,'Maximum Demand Forecast'!K$68:K$494,"NA")</f>
        <v>104.27020262784418</v>
      </c>
      <c r="L264" s="136">
        <f>_xlfn.XLOOKUP($D264,'Maximum Demand Forecast'!$D$68:$D$494,'Maximum Demand Forecast'!L$68:L$494,"NA")</f>
        <v>104.06847961555269</v>
      </c>
      <c r="M264" s="136">
        <f>_xlfn.XLOOKUP($D264,'Maximum Demand Forecast'!$D$68:$D$494,'Maximum Demand Forecast'!M$68:M$494,"NA")</f>
        <v>106.4385483924801</v>
      </c>
      <c r="N264" s="136">
        <f>_xlfn.XLOOKUP($D264,'Maximum Demand Forecast'!$D$68:$D$494,'Maximum Demand Forecast'!N$68:N$494,"NA")</f>
        <v>112.85147445711117</v>
      </c>
      <c r="O264" s="136">
        <f>_xlfn.XLOOKUP($D264,'Maximum Demand Forecast'!$D$68:$D$494,'Maximum Demand Forecast'!O$68:O$494,"NA")</f>
        <v>118.53794422095916</v>
      </c>
      <c r="P264" s="136">
        <f>_xlfn.XLOOKUP($D264,'Maximum Demand Forecast'!$D$68:$D$494,'Maximum Demand Forecast'!P$68:P$494,"NA")</f>
        <v>121.60255049651407</v>
      </c>
      <c r="Q264" s="137"/>
      <c r="R264" s="136">
        <f>_xlfn.XLOOKUP($D264,'Maximum Demand Forecast'!$T$68:$T$494,'Maximum Demand Forecast'!U$68:U$494,"NA")</f>
        <v>154.30664582651801</v>
      </c>
      <c r="S264" s="136">
        <f>_xlfn.XLOOKUP($D264,'Maximum Demand Forecast'!$T$68:$T$494,'Maximum Demand Forecast'!V$68:V$494,"NA")</f>
        <v>148.79188866455701</v>
      </c>
      <c r="T264" s="136">
        <f>_xlfn.XLOOKUP($D264,'Maximum Demand Forecast'!$T$68:$T$494,'Maximum Demand Forecast'!W$68:W$494,"NA")</f>
        <v>143.65933808931919</v>
      </c>
      <c r="U264" s="136">
        <f>_xlfn.XLOOKUP($D264,'Maximum Demand Forecast'!$T$68:$T$494,'Maximum Demand Forecast'!X$68:X$494,"NA")</f>
        <v>144.81102705948408</v>
      </c>
      <c r="V264" s="136">
        <f>_xlfn.XLOOKUP($D264,'Maximum Demand Forecast'!$T$68:$T$494,'Maximum Demand Forecast'!Y$68:Y$494,"NA")</f>
        <v>142.45081221829878</v>
      </c>
      <c r="W264" s="136">
        <f>_xlfn.XLOOKUP($D264,'Maximum Demand Forecast'!$T$68:$T$494,'Maximum Demand Forecast'!Z$68:Z$494,"NA")</f>
        <v>142.36037159392501</v>
      </c>
      <c r="X264" s="136">
        <f>_xlfn.XLOOKUP($D264,'Maximum Demand Forecast'!$T$68:$T$494,'Maximum Demand Forecast'!AA$68:AA$494,"NA")</f>
        <v>142.57034645127354</v>
      </c>
      <c r="Y264" s="136">
        <f>_xlfn.XLOOKUP($D264,'Maximum Demand Forecast'!$T$68:$T$494,'Maximum Demand Forecast'!AB$68:AB$494,"NA")</f>
        <v>143.20757209816475</v>
      </c>
      <c r="Z264" s="136">
        <f>_xlfn.XLOOKUP($D264,'Maximum Demand Forecast'!$T$68:$T$494,'Maximum Demand Forecast'!AC$68:AC$494,"NA")</f>
        <v>145.10441829245863</v>
      </c>
      <c r="AA264" s="136">
        <f>_xlfn.XLOOKUP($D264,'Maximum Demand Forecast'!$T$68:$T$494,'Maximum Demand Forecast'!AD$68:AD$494,"NA")</f>
        <v>151.09562845560109</v>
      </c>
      <c r="AB264" s="136">
        <f>_xlfn.XLOOKUP($D264,'Maximum Demand Forecast'!$T$68:$T$494,'Maximum Demand Forecast'!AE$68:AE$494,"NA")</f>
        <v>155.98813218330264</v>
      </c>
      <c r="AC264" s="136">
        <f>_xlfn.XLOOKUP($D264,'Maximum Demand Forecast'!$T$68:$T$494,'Maximum Demand Forecast'!AF$68:AF$494,"NA")</f>
        <v>159.24198302592674</v>
      </c>
      <c r="AD264" s="137"/>
      <c r="AE264" s="138">
        <v>153.6671</v>
      </c>
      <c r="AF264" s="138">
        <v>175.04952399999999</v>
      </c>
      <c r="AG264" s="138">
        <v>196.55006159999999</v>
      </c>
      <c r="AH264" s="138">
        <v>239.07819320688401</v>
      </c>
      <c r="AI264" s="138">
        <v>290.64420818752501</v>
      </c>
      <c r="AJ264" s="138">
        <v>417.566140189392</v>
      </c>
      <c r="AK264" s="138">
        <v>549.97740494773598</v>
      </c>
      <c r="AL264" s="138">
        <v>675.71831885171605</v>
      </c>
      <c r="AM264" s="138">
        <v>792.094126424205</v>
      </c>
      <c r="AN264" s="138">
        <v>899.34877328859602</v>
      </c>
      <c r="AO264" s="138">
        <v>1008.8205214869</v>
      </c>
      <c r="AP264" s="138">
        <v>1120.8901645818401</v>
      </c>
      <c r="AQ264" s="137"/>
      <c r="AR264" s="137"/>
      <c r="AS264" s="137"/>
      <c r="AT264" s="137"/>
      <c r="AU264" s="3"/>
      <c r="AV264" s="3"/>
      <c r="AW264" s="3"/>
      <c r="AX264" s="3"/>
    </row>
    <row r="265" spans="2:50" x14ac:dyDescent="0.25">
      <c r="B265" s="7" t="s">
        <v>81</v>
      </c>
      <c r="C265" s="7"/>
      <c r="D265" s="48">
        <v>41514</v>
      </c>
      <c r="E265" s="136">
        <f>_xlfn.XLOOKUP($D265,'Maximum Demand Forecast'!$D$68:$D$494,'Maximum Demand Forecast'!E$68:E$494,"NA")</f>
        <v>59.765506739999999</v>
      </c>
      <c r="F265" s="136">
        <f>_xlfn.XLOOKUP($D265,'Maximum Demand Forecast'!$D$68:$D$494,'Maximum Demand Forecast'!F$68:F$494,"NA")</f>
        <v>64.21081289</v>
      </c>
      <c r="G265" s="136">
        <f>_xlfn.XLOOKUP($D265,'Maximum Demand Forecast'!$D$68:$D$494,'Maximum Demand Forecast'!G$68:G$494,"NA")</f>
        <v>66.028509146388387</v>
      </c>
      <c r="H265" s="136">
        <f>_xlfn.XLOOKUP($D265,'Maximum Demand Forecast'!$D$68:$D$494,'Maximum Demand Forecast'!H$68:H$494,"NA")</f>
        <v>65.825563471735009</v>
      </c>
      <c r="I265" s="136">
        <f>_xlfn.XLOOKUP($D265,'Maximum Demand Forecast'!$D$68:$D$494,'Maximum Demand Forecast'!I$68:I$494,"NA")</f>
        <v>64.716800410992079</v>
      </c>
      <c r="J265" s="136">
        <f>_xlfn.XLOOKUP($D265,'Maximum Demand Forecast'!$D$68:$D$494,'Maximum Demand Forecast'!J$68:J$494,"NA")</f>
        <v>63.930152792516715</v>
      </c>
      <c r="K265" s="136">
        <f>_xlfn.XLOOKUP($D265,'Maximum Demand Forecast'!$D$68:$D$494,'Maximum Demand Forecast'!K$68:K$494,"NA")</f>
        <v>63.972888338267076</v>
      </c>
      <c r="L265" s="136">
        <f>_xlfn.XLOOKUP($D265,'Maximum Demand Forecast'!$D$68:$D$494,'Maximum Demand Forecast'!L$68:L$494,"NA")</f>
        <v>63.849125236102189</v>
      </c>
      <c r="M265" s="136">
        <f>_xlfn.XLOOKUP($D265,'Maximum Demand Forecast'!$D$68:$D$494,'Maximum Demand Forecast'!M$68:M$494,"NA")</f>
        <v>65.303233326421577</v>
      </c>
      <c r="N265" s="136">
        <f>_xlfn.XLOOKUP($D265,'Maximum Demand Forecast'!$D$68:$D$494,'Maximum Demand Forecast'!N$68:N$494,"NA")</f>
        <v>69.237755296408167</v>
      </c>
      <c r="O265" s="136">
        <f>_xlfn.XLOOKUP($D265,'Maximum Demand Forecast'!$D$68:$D$494,'Maximum Demand Forecast'!O$68:O$494,"NA")</f>
        <v>72.726574595436134</v>
      </c>
      <c r="P265" s="136">
        <f>_xlfn.XLOOKUP($D265,'Maximum Demand Forecast'!$D$68:$D$494,'Maximum Demand Forecast'!P$68:P$494,"NA")</f>
        <v>74.606802216807168</v>
      </c>
      <c r="Q265" s="137"/>
      <c r="R265" s="136">
        <f>_xlfn.XLOOKUP($D265,'Maximum Demand Forecast'!$T$68:$T$494,'Maximum Demand Forecast'!U$68:U$494,"NA")</f>
        <v>74.228538234931193</v>
      </c>
      <c r="S265" s="136">
        <f>_xlfn.XLOOKUP($D265,'Maximum Demand Forecast'!$T$68:$T$494,'Maximum Demand Forecast'!V$68:V$494,"NA")</f>
        <v>70.831706692990906</v>
      </c>
      <c r="T265" s="136">
        <f>_xlfn.XLOOKUP($D265,'Maximum Demand Forecast'!$T$68:$T$494,'Maximum Demand Forecast'!W$68:W$494,"NA")</f>
        <v>68.38837916892281</v>
      </c>
      <c r="U265" s="136">
        <f>_xlfn.XLOOKUP($D265,'Maximum Demand Forecast'!$T$68:$T$494,'Maximum Demand Forecast'!X$68:X$494,"NA")</f>
        <v>68.936635502439628</v>
      </c>
      <c r="V265" s="136">
        <f>_xlfn.XLOOKUP($D265,'Maximum Demand Forecast'!$T$68:$T$494,'Maximum Demand Forecast'!Y$68:Y$494,"NA")</f>
        <v>67.813065885414503</v>
      </c>
      <c r="W265" s="136">
        <f>_xlfn.XLOOKUP($D265,'Maximum Demand Forecast'!$T$68:$T$494,'Maximum Demand Forecast'!Z$68:Z$494,"NA")</f>
        <v>67.770012034587893</v>
      </c>
      <c r="X265" s="136">
        <f>_xlfn.XLOOKUP($D265,'Maximum Demand Forecast'!$T$68:$T$494,'Maximum Demand Forecast'!AA$68:AA$494,"NA")</f>
        <v>67.869969617236393</v>
      </c>
      <c r="Y265" s="136">
        <f>_xlfn.XLOOKUP($D265,'Maximum Demand Forecast'!$T$68:$T$494,'Maximum Demand Forecast'!AB$68:AB$494,"NA")</f>
        <v>68.17331800889238</v>
      </c>
      <c r="Z265" s="136">
        <f>_xlfn.XLOOKUP($D265,'Maximum Demand Forecast'!$T$68:$T$494,'Maximum Demand Forecast'!AC$68:AC$494,"NA")</f>
        <v>69.076303074018071</v>
      </c>
      <c r="AA265" s="136">
        <f>_xlfn.XLOOKUP($D265,'Maximum Demand Forecast'!$T$68:$T$494,'Maximum Demand Forecast'!AD$68:AD$494,"NA")</f>
        <v>71.92839161742306</v>
      </c>
      <c r="AB265" s="136">
        <f>_xlfn.XLOOKUP($D265,'Maximum Demand Forecast'!$T$68:$T$494,'Maximum Demand Forecast'!AE$68:AE$494,"NA")</f>
        <v>74.257445923711117</v>
      </c>
      <c r="AC265" s="136">
        <f>_xlfn.XLOOKUP($D265,'Maximum Demand Forecast'!$T$68:$T$494,'Maximum Demand Forecast'!AF$68:AF$494,"NA")</f>
        <v>75.806426923791619</v>
      </c>
      <c r="AD265" s="137"/>
      <c r="AE265" s="138">
        <v>410.19478459999999</v>
      </c>
      <c r="AF265" s="138">
        <v>460.99721425400003</v>
      </c>
      <c r="AG265" s="138">
        <v>493.02808613399998</v>
      </c>
      <c r="AH265" s="138">
        <v>625.73151073018801</v>
      </c>
      <c r="AI265" s="138">
        <v>789.92644947367796</v>
      </c>
      <c r="AJ265" s="138">
        <v>1199.9813326470801</v>
      </c>
      <c r="AK265" s="138">
        <v>1636.1193220221201</v>
      </c>
      <c r="AL265" s="138">
        <v>2058.9811826713999</v>
      </c>
      <c r="AM265" s="138">
        <v>2457.3392687774799</v>
      </c>
      <c r="AN265" s="138">
        <v>2828.2528399620701</v>
      </c>
      <c r="AO265" s="138">
        <v>3206.8742394384199</v>
      </c>
      <c r="AP265" s="138">
        <v>3568.5084074792398</v>
      </c>
      <c r="AQ265" s="137"/>
      <c r="AR265" s="137"/>
      <c r="AS265" s="137"/>
      <c r="AT265" s="137"/>
      <c r="AU265" s="3"/>
      <c r="AV265" s="3"/>
      <c r="AW265" s="3"/>
      <c r="AX265" s="3"/>
    </row>
    <row r="266" spans="2:50" x14ac:dyDescent="0.25">
      <c r="B266" s="7" t="s">
        <v>81</v>
      </c>
      <c r="C266" s="7"/>
      <c r="D266" s="48">
        <v>41515</v>
      </c>
      <c r="E266" s="136">
        <f>_xlfn.XLOOKUP($D266,'Maximum Demand Forecast'!$D$68:$D$494,'Maximum Demand Forecast'!E$68:E$494,"NA")</f>
        <v>98.32012177</v>
      </c>
      <c r="F266" s="136">
        <f>_xlfn.XLOOKUP($D266,'Maximum Demand Forecast'!$D$68:$D$494,'Maximum Demand Forecast'!F$68:F$494,"NA")</f>
        <v>63.169800379999998</v>
      </c>
      <c r="G266" s="136">
        <f>_xlfn.XLOOKUP($D266,'Maximum Demand Forecast'!$D$68:$D$494,'Maximum Demand Forecast'!G$68:G$494,"NA")</f>
        <v>64.958027385695019</v>
      </c>
      <c r="H266" s="136">
        <f>_xlfn.XLOOKUP($D266,'Maximum Demand Forecast'!$D$68:$D$494,'Maximum Demand Forecast'!H$68:H$494,"NA")</f>
        <v>64.758371951059729</v>
      </c>
      <c r="I266" s="136">
        <f>_xlfn.XLOOKUP($D266,'Maximum Demand Forecast'!$D$68:$D$494,'Maximum Demand Forecast'!I$68:I$494,"NA")</f>
        <v>63.667584620025067</v>
      </c>
      <c r="J266" s="136">
        <f>_xlfn.XLOOKUP($D266,'Maximum Demand Forecast'!$D$68:$D$494,'Maximum Demand Forecast'!J$68:J$494,"NA")</f>
        <v>62.893690461207619</v>
      </c>
      <c r="K266" s="136">
        <f>_xlfn.XLOOKUP($D266,'Maximum Demand Forecast'!$D$68:$D$494,'Maximum Demand Forecast'!K$68:K$494,"NA")</f>
        <v>62.935733160445913</v>
      </c>
      <c r="L266" s="136">
        <f>_xlfn.XLOOKUP($D266,'Maximum Demand Forecast'!$D$68:$D$494,'Maximum Demand Forecast'!L$68:L$494,"NA")</f>
        <v>62.813976557370999</v>
      </c>
      <c r="M266" s="136">
        <f>_xlfn.XLOOKUP($D266,'Maximum Demand Forecast'!$D$68:$D$494,'Maximum Demand Forecast'!M$68:M$494,"NA")</f>
        <v>64.244510040162709</v>
      </c>
      <c r="N266" s="136">
        <f>_xlfn.XLOOKUP($D266,'Maximum Demand Forecast'!$D$68:$D$494,'Maximum Demand Forecast'!N$68:N$494,"NA")</f>
        <v>68.11524389709983</v>
      </c>
      <c r="O266" s="136">
        <f>_xlfn.XLOOKUP($D266,'Maximum Demand Forecast'!$D$68:$D$494,'Maximum Demand Forecast'!O$68:O$494,"NA")</f>
        <v>71.547501000884452</v>
      </c>
      <c r="P266" s="136">
        <f>_xlfn.XLOOKUP($D266,'Maximum Demand Forecast'!$D$68:$D$494,'Maximum Demand Forecast'!P$68:P$494,"NA")</f>
        <v>73.397245586962853</v>
      </c>
      <c r="Q266" s="137"/>
      <c r="R266" s="136">
        <f>_xlfn.XLOOKUP($D266,'Maximum Demand Forecast'!$T$68:$T$494,'Maximum Demand Forecast'!U$68:U$494,"NA")</f>
        <v>144.889445582273</v>
      </c>
      <c r="S266" s="136">
        <f>_xlfn.XLOOKUP($D266,'Maximum Demand Forecast'!$T$68:$T$494,'Maximum Demand Forecast'!V$68:V$494,"NA")</f>
        <v>133.74380025599501</v>
      </c>
      <c r="T266" s="136">
        <f>_xlfn.XLOOKUP($D266,'Maximum Demand Forecast'!$T$68:$T$494,'Maximum Demand Forecast'!W$68:W$494,"NA")</f>
        <v>129.13033089889882</v>
      </c>
      <c r="U266" s="136">
        <f>_xlfn.XLOOKUP($D266,'Maximum Demand Forecast'!$T$68:$T$494,'Maximum Demand Forecast'!X$68:X$494,"NA")</f>
        <v>130.16554364446736</v>
      </c>
      <c r="V266" s="136">
        <f>_xlfn.XLOOKUP($D266,'Maximum Demand Forecast'!$T$68:$T$494,'Maximum Demand Forecast'!Y$68:Y$494,"NA")</f>
        <v>128.04402946036848</v>
      </c>
      <c r="W266" s="136">
        <f>_xlfn.XLOOKUP($D266,'Maximum Demand Forecast'!$T$68:$T$494,'Maximum Demand Forecast'!Z$68:Z$494,"NA")</f>
        <v>127.96273556115237</v>
      </c>
      <c r="X266" s="136">
        <f>_xlfn.XLOOKUP($D266,'Maximum Demand Forecast'!$T$68:$T$494,'Maximum Demand Forecast'!AA$68:AA$494,"NA")</f>
        <v>128.15147458202273</v>
      </c>
      <c r="Y266" s="136">
        <f>_xlfn.XLOOKUP($D266,'Maximum Demand Forecast'!$T$68:$T$494,'Maximum Demand Forecast'!AB$68:AB$494,"NA")</f>
        <v>128.72425432425689</v>
      </c>
      <c r="Z266" s="136">
        <f>_xlfn.XLOOKUP($D266,'Maximum Demand Forecast'!$T$68:$T$494,'Maximum Demand Forecast'!AC$68:AC$494,"NA")</f>
        <v>130.42926271418276</v>
      </c>
      <c r="AA266" s="136">
        <f>_xlfn.XLOOKUP($D266,'Maximum Demand Forecast'!$T$68:$T$494,'Maximum Demand Forecast'!AD$68:AD$494,"NA")</f>
        <v>135.81455100202396</v>
      </c>
      <c r="AB266" s="136">
        <f>_xlfn.XLOOKUP($D266,'Maximum Demand Forecast'!$T$68:$T$494,'Maximum Demand Forecast'!AE$68:AE$494,"NA")</f>
        <v>140.21225068298307</v>
      </c>
      <c r="AC266" s="136">
        <f>_xlfn.XLOOKUP($D266,'Maximum Demand Forecast'!$T$68:$T$494,'Maximum Demand Forecast'!AF$68:AF$494,"NA")</f>
        <v>143.13702286690108</v>
      </c>
      <c r="AD266" s="137"/>
      <c r="AE266" s="138">
        <v>367.92981244679999</v>
      </c>
      <c r="AF266" s="138">
        <v>400.04714030679997</v>
      </c>
      <c r="AG266" s="138">
        <v>441.49558923900003</v>
      </c>
      <c r="AH266" s="138">
        <v>528.67379875238896</v>
      </c>
      <c r="AI266" s="138">
        <v>655.11517201553602</v>
      </c>
      <c r="AJ266" s="138">
        <v>968.42430812415398</v>
      </c>
      <c r="AK266" s="138">
        <v>1294.0594990854199</v>
      </c>
      <c r="AL266" s="138">
        <v>1597.6278662909101</v>
      </c>
      <c r="AM266" s="138">
        <v>1868.58018939565</v>
      </c>
      <c r="AN266" s="138">
        <v>2105.0407103237198</v>
      </c>
      <c r="AO266" s="138">
        <v>2330.0345126171801</v>
      </c>
      <c r="AP266" s="138">
        <v>2540.52021384519</v>
      </c>
      <c r="AQ266" s="137"/>
      <c r="AR266" s="137"/>
      <c r="AS266" s="137"/>
      <c r="AT266" s="137"/>
      <c r="AU266" s="3"/>
      <c r="AV266" s="3"/>
      <c r="AW266" s="3"/>
      <c r="AX266" s="3"/>
    </row>
    <row r="267" spans="2:50" x14ac:dyDescent="0.25">
      <c r="B267" s="7" t="s">
        <v>81</v>
      </c>
      <c r="C267" s="7"/>
      <c r="D267" s="48">
        <v>41516</v>
      </c>
      <c r="E267" s="136">
        <f>_xlfn.XLOOKUP($D267,'Maximum Demand Forecast'!$D$68:$D$494,'Maximum Demand Forecast'!E$68:E$494,"NA")</f>
        <v>118.86901802836</v>
      </c>
      <c r="F267" s="136">
        <f>_xlfn.XLOOKUP($D267,'Maximum Demand Forecast'!$D$68:$D$494,'Maximum Demand Forecast'!F$68:F$494,"NA")</f>
        <v>97.548637009999993</v>
      </c>
      <c r="G267" s="136">
        <f>_xlfn.XLOOKUP($D267,'Maximum Demand Forecast'!$D$68:$D$494,'Maximum Demand Forecast'!G$68:G$494,"NA")</f>
        <v>100.31006899206545</v>
      </c>
      <c r="H267" s="136">
        <f>_xlfn.XLOOKUP($D267,'Maximum Demand Forecast'!$D$68:$D$494,'Maximum Demand Forecast'!H$68:H$494,"NA")</f>
        <v>100.00175528198321</v>
      </c>
      <c r="I267" s="136">
        <f>_xlfn.XLOOKUP($D267,'Maximum Demand Forecast'!$D$68:$D$494,'Maximum Demand Forecast'!I$68:I$494,"NA")</f>
        <v>98.317329863980859</v>
      </c>
      <c r="J267" s="136">
        <f>_xlfn.XLOOKUP($D267,'Maximum Demand Forecast'!$D$68:$D$494,'Maximum Demand Forecast'!J$68:J$494,"NA")</f>
        <v>97.122260069102367</v>
      </c>
      <c r="K267" s="136">
        <f>_xlfn.XLOOKUP($D267,'Maximum Demand Forecast'!$D$68:$D$494,'Maximum Demand Forecast'!K$68:K$494,"NA")</f>
        <v>97.187183624064474</v>
      </c>
      <c r="L267" s="136">
        <f>_xlfn.XLOOKUP($D267,'Maximum Demand Forecast'!$D$68:$D$494,'Maximum Demand Forecast'!L$68:L$494,"NA")</f>
        <v>96.999163547928774</v>
      </c>
      <c r="M267" s="136">
        <f>_xlfn.XLOOKUP($D267,'Maximum Demand Forecast'!$D$68:$D$494,'Maximum Demand Forecast'!M$68:M$494,"NA")</f>
        <v>99.208234822557671</v>
      </c>
      <c r="N267" s="136">
        <f>_xlfn.XLOOKUP($D267,'Maximum Demand Forecast'!$D$68:$D$494,'Maximum Demand Forecast'!N$68:N$494,"NA")</f>
        <v>105.18553425521856</v>
      </c>
      <c r="O267" s="136">
        <f>_xlfn.XLOOKUP($D267,'Maximum Demand Forecast'!$D$68:$D$494,'Maximum Demand Forecast'!O$68:O$494,"NA")</f>
        <v>110.48572517442376</v>
      </c>
      <c r="P267" s="136">
        <f>_xlfn.XLOOKUP($D267,'Maximum Demand Forecast'!$D$68:$D$494,'Maximum Demand Forecast'!P$68:P$494,"NA")</f>
        <v>113.34215438748333</v>
      </c>
      <c r="Q267" s="137"/>
      <c r="R267" s="136">
        <f>_xlfn.XLOOKUP($D267,'Maximum Demand Forecast'!$T$68:$T$494,'Maximum Demand Forecast'!U$68:U$494,"NA")</f>
        <v>150.69977570905499</v>
      </c>
      <c r="S267" s="136">
        <f>_xlfn.XLOOKUP($D267,'Maximum Demand Forecast'!$T$68:$T$494,'Maximum Demand Forecast'!V$68:V$494,"NA")</f>
        <v>152.204108598647</v>
      </c>
      <c r="T267" s="136">
        <f>_xlfn.XLOOKUP($D267,'Maximum Demand Forecast'!$T$68:$T$494,'Maximum Demand Forecast'!W$68:W$494,"NA")</f>
        <v>146.95385408441936</v>
      </c>
      <c r="U267" s="136">
        <f>_xlfn.XLOOKUP($D267,'Maximum Demand Forecast'!$T$68:$T$494,'Maximum Demand Forecast'!X$68:X$494,"NA")</f>
        <v>148.13195454849793</v>
      </c>
      <c r="V267" s="136">
        <f>_xlfn.XLOOKUP($D267,'Maximum Demand Forecast'!$T$68:$T$494,'Maximum Demand Forecast'!Y$68:Y$494,"NA")</f>
        <v>145.71761328817709</v>
      </c>
      <c r="W267" s="136">
        <f>_xlfn.XLOOKUP($D267,'Maximum Demand Forecast'!$T$68:$T$494,'Maximum Demand Forecast'!Z$68:Z$494,"NA")</f>
        <v>145.62509860382525</v>
      </c>
      <c r="X267" s="136">
        <f>_xlfn.XLOOKUP($D267,'Maximum Demand Forecast'!$T$68:$T$494,'Maximum Demand Forecast'!AA$68:AA$494,"NA")</f>
        <v>145.83988878007546</v>
      </c>
      <c r="Y267" s="136">
        <f>_xlfn.XLOOKUP($D267,'Maximum Demand Forecast'!$T$68:$T$494,'Maximum Demand Forecast'!AB$68:AB$494,"NA")</f>
        <v>146.49172781802147</v>
      </c>
      <c r="Z267" s="136">
        <f>_xlfn.XLOOKUP($D267,'Maximum Demand Forecast'!$T$68:$T$494,'Maximum Demand Forecast'!AC$68:AC$494,"NA")</f>
        <v>148.43207407440988</v>
      </c>
      <c r="AA267" s="136">
        <f>_xlfn.XLOOKUP($D267,'Maximum Demand Forecast'!$T$68:$T$494,'Maximum Demand Forecast'!AD$68:AD$494,"NA")</f>
        <v>154.56067967578139</v>
      </c>
      <c r="AB267" s="136">
        <f>_xlfn.XLOOKUP($D267,'Maximum Demand Forecast'!$T$68:$T$494,'Maximum Demand Forecast'!AE$68:AE$494,"NA")</f>
        <v>159.56538238756136</v>
      </c>
      <c r="AC267" s="136">
        <f>_xlfn.XLOOKUP($D267,'Maximum Demand Forecast'!$T$68:$T$494,'Maximum Demand Forecast'!AF$68:AF$494,"NA")</f>
        <v>162.89385325690475</v>
      </c>
      <c r="AD267" s="137"/>
      <c r="AE267" s="138">
        <v>867.50300586080004</v>
      </c>
      <c r="AF267" s="138">
        <v>1001.1435011096301</v>
      </c>
      <c r="AG267" s="138">
        <v>1176.9602251158601</v>
      </c>
      <c r="AH267" s="138">
        <v>1301.72499202876</v>
      </c>
      <c r="AI267" s="138">
        <v>1401.5363054832201</v>
      </c>
      <c r="AJ267" s="138">
        <v>1639.0732902854299</v>
      </c>
      <c r="AK267" s="138">
        <v>1876.6757559125899</v>
      </c>
      <c r="AL267" s="138">
        <v>2090.8749505136898</v>
      </c>
      <c r="AM267" s="138">
        <v>2276.9856966840698</v>
      </c>
      <c r="AN267" s="138">
        <v>2436.1818346518398</v>
      </c>
      <c r="AO267" s="138">
        <v>2585.4076714282</v>
      </c>
      <c r="AP267" s="138">
        <v>2720.33592493692</v>
      </c>
      <c r="AQ267" s="137"/>
      <c r="AR267" s="137"/>
      <c r="AS267" s="137"/>
      <c r="AT267" s="137"/>
      <c r="AU267" s="3"/>
      <c r="AV267" s="3"/>
      <c r="AW267" s="3"/>
      <c r="AX267" s="3"/>
    </row>
    <row r="268" spans="2:50" x14ac:dyDescent="0.25">
      <c r="B268" s="7" t="s">
        <v>81</v>
      </c>
      <c r="C268" s="7"/>
      <c r="D268" s="48">
        <v>41517</v>
      </c>
      <c r="E268" s="136">
        <f>_xlfn.XLOOKUP($D268,'Maximum Demand Forecast'!$D$68:$D$494,'Maximum Demand Forecast'!E$68:E$494,"NA")</f>
        <v>86.588623904765697</v>
      </c>
      <c r="F268" s="136">
        <f>_xlfn.XLOOKUP($D268,'Maximum Demand Forecast'!$D$68:$D$494,'Maximum Demand Forecast'!F$68:F$494,"NA")</f>
        <v>80.803808470000007</v>
      </c>
      <c r="G268" s="136">
        <f>_xlfn.XLOOKUP($D268,'Maximum Demand Forecast'!$D$68:$D$494,'Maximum Demand Forecast'!G$68:G$494,"NA")</f>
        <v>83.091223525926168</v>
      </c>
      <c r="H268" s="136">
        <f>_xlfn.XLOOKUP($D268,'Maximum Demand Forecast'!$D$68:$D$494,'Maximum Demand Forecast'!H$68:H$494,"NA")</f>
        <v>82.835833776343023</v>
      </c>
      <c r="I268" s="136">
        <f>_xlfn.XLOOKUP($D268,'Maximum Demand Forecast'!$D$68:$D$494,'Maximum Demand Forecast'!I$68:I$494,"NA")</f>
        <v>81.440550428157351</v>
      </c>
      <c r="J268" s="136">
        <f>_xlfn.XLOOKUP($D268,'Maximum Demand Forecast'!$D$68:$D$494,'Maximum Demand Forecast'!J$68:J$494,"NA")</f>
        <v>80.45062177539981</v>
      </c>
      <c r="K268" s="136">
        <f>_xlfn.XLOOKUP($D268,'Maximum Demand Forecast'!$D$68:$D$494,'Maximum Demand Forecast'!K$68:K$494,"NA")</f>
        <v>80.504400799496395</v>
      </c>
      <c r="L268" s="136">
        <f>_xlfn.XLOOKUP($D268,'Maximum Demand Forecast'!$D$68:$D$494,'Maximum Demand Forecast'!L$68:L$494,"NA")</f>
        <v>80.348655535531023</v>
      </c>
      <c r="M268" s="136">
        <f>_xlfn.XLOOKUP($D268,'Maximum Demand Forecast'!$D$68:$D$494,'Maximum Demand Forecast'!M$68:M$494,"NA")</f>
        <v>82.178526025196547</v>
      </c>
      <c r="N268" s="136">
        <f>_xlfn.XLOOKUP($D268,'Maximum Demand Forecast'!$D$68:$D$494,'Maximum Demand Forecast'!N$68:N$494,"NA")</f>
        <v>87.129784938994163</v>
      </c>
      <c r="O268" s="136">
        <f>_xlfn.XLOOKUP($D268,'Maximum Demand Forecast'!$D$68:$D$494,'Maximum Demand Forecast'!O$68:O$494,"NA")</f>
        <v>91.520165215101827</v>
      </c>
      <c r="P268" s="136">
        <f>_xlfn.XLOOKUP($D268,'Maximum Demand Forecast'!$D$68:$D$494,'Maximum Demand Forecast'!P$68:P$494,"NA")</f>
        <v>93.886270638148559</v>
      </c>
      <c r="Q268" s="137"/>
      <c r="R268" s="136">
        <f>_xlfn.XLOOKUP($D268,'Maximum Demand Forecast'!$T$68:$T$494,'Maximum Demand Forecast'!U$68:U$494,"NA")</f>
        <v>124.94963973732899</v>
      </c>
      <c r="S268" s="136">
        <f>_xlfn.XLOOKUP($D268,'Maximum Demand Forecast'!$T$68:$T$494,'Maximum Demand Forecast'!V$68:V$494,"NA")</f>
        <v>128.071173106354</v>
      </c>
      <c r="T268" s="136">
        <f>_xlfn.XLOOKUP($D268,'Maximum Demand Forecast'!$T$68:$T$494,'Maximum Demand Forecast'!W$68:W$494,"NA")</f>
        <v>123.65338004587126</v>
      </c>
      <c r="U268" s="136">
        <f>_xlfn.XLOOKUP($D268,'Maximum Demand Forecast'!$T$68:$T$494,'Maximum Demand Forecast'!X$68:X$494,"NA")</f>
        <v>124.64468514177733</v>
      </c>
      <c r="V268" s="136">
        <f>_xlfn.XLOOKUP($D268,'Maximum Demand Forecast'!$T$68:$T$494,'Maximum Demand Forecast'!Y$68:Y$494,"NA")</f>
        <v>122.6131531395518</v>
      </c>
      <c r="W268" s="136">
        <f>_xlfn.XLOOKUP($D268,'Maximum Demand Forecast'!$T$68:$T$494,'Maximum Demand Forecast'!Z$68:Z$494,"NA")</f>
        <v>122.53530725047828</v>
      </c>
      <c r="X268" s="136">
        <f>_xlfn.XLOOKUP($D268,'Maximum Demand Forecast'!$T$68:$T$494,'Maximum Demand Forecast'!AA$68:AA$494,"NA")</f>
        <v>122.7160410696725</v>
      </c>
      <c r="Y268" s="136">
        <f>_xlfn.XLOOKUP($D268,'Maximum Demand Forecast'!$T$68:$T$494,'Maximum Demand Forecast'!AB$68:AB$494,"NA")</f>
        <v>123.26452685652072</v>
      </c>
      <c r="Z268" s="136">
        <f>_xlfn.XLOOKUP($D268,'Maximum Demand Forecast'!$T$68:$T$494,'Maximum Demand Forecast'!AC$68:AC$494,"NA")</f>
        <v>124.8972187961547</v>
      </c>
      <c r="AA268" s="136">
        <f>_xlfn.XLOOKUP($D268,'Maximum Demand Forecast'!$T$68:$T$494,'Maximum Demand Forecast'!AD$68:AD$494,"NA")</f>
        <v>130.05409475765421</v>
      </c>
      <c r="AB268" s="136">
        <f>_xlfn.XLOOKUP($D268,'Maximum Demand Forecast'!$T$68:$T$494,'Maximum Demand Forecast'!AE$68:AE$494,"NA")</f>
        <v>134.26526982544675</v>
      </c>
      <c r="AC268" s="136">
        <f>_xlfn.XLOOKUP($D268,'Maximum Demand Forecast'!$T$68:$T$494,'Maximum Demand Forecast'!AF$68:AF$494,"NA")</f>
        <v>137.06599033694891</v>
      </c>
      <c r="AD268" s="137"/>
      <c r="AE268" s="138">
        <v>971.05602179339996</v>
      </c>
      <c r="AF268" s="138">
        <v>1137.5542301599601</v>
      </c>
      <c r="AG268" s="138">
        <v>1365.54858814114</v>
      </c>
      <c r="AH268" s="138">
        <v>1473.3613146518601</v>
      </c>
      <c r="AI268" s="138">
        <v>1583.98308050264</v>
      </c>
      <c r="AJ268" s="138">
        <v>1846.8841208035201</v>
      </c>
      <c r="AK268" s="138">
        <v>2109.1724957541801</v>
      </c>
      <c r="AL268" s="138">
        <v>2344.48836792061</v>
      </c>
      <c r="AM268" s="138">
        <v>2547.3528997112198</v>
      </c>
      <c r="AN268" s="138">
        <v>2718.9946645141299</v>
      </c>
      <c r="AO268" s="138">
        <v>2877.7777728317801</v>
      </c>
      <c r="AP268" s="138">
        <v>3022.19795465993</v>
      </c>
      <c r="AQ268" s="137"/>
      <c r="AR268" s="137"/>
      <c r="AS268" s="137"/>
      <c r="AT268" s="137"/>
      <c r="AU268" s="3"/>
      <c r="AV268" s="3"/>
      <c r="AW268" s="3"/>
      <c r="AX268" s="3"/>
    </row>
    <row r="269" spans="2:50" x14ac:dyDescent="0.25">
      <c r="B269" s="7" t="s">
        <v>81</v>
      </c>
      <c r="C269" s="7"/>
      <c r="D269" s="48">
        <v>41518</v>
      </c>
      <c r="E269" s="136">
        <f>_xlfn.XLOOKUP($D269,'Maximum Demand Forecast'!$D$68:$D$494,'Maximum Demand Forecast'!E$68:E$494,"NA")</f>
        <v>121.840935647382</v>
      </c>
      <c r="F269" s="136">
        <f>_xlfn.XLOOKUP($D269,'Maximum Demand Forecast'!$D$68:$D$494,'Maximum Demand Forecast'!F$68:F$494,"NA")</f>
        <v>81.380644349999997</v>
      </c>
      <c r="G269" s="136">
        <f>_xlfn.XLOOKUP($D269,'Maximum Demand Forecast'!$D$68:$D$494,'Maximum Demand Forecast'!G$68:G$494,"NA")</f>
        <v>83.684388624829253</v>
      </c>
      <c r="H269" s="136">
        <f>_xlfn.XLOOKUP($D269,'Maximum Demand Forecast'!$D$68:$D$494,'Maximum Demand Forecast'!H$68:H$494,"NA")</f>
        <v>83.427175718965074</v>
      </c>
      <c r="I269" s="136">
        <f>_xlfn.XLOOKUP($D269,'Maximum Demand Forecast'!$D$68:$D$494,'Maximum Demand Forecast'!I$68:I$494,"NA")</f>
        <v>82.021931831626119</v>
      </c>
      <c r="J269" s="136">
        <f>_xlfn.XLOOKUP($D269,'Maximum Demand Forecast'!$D$68:$D$494,'Maximum Demand Forecast'!J$68:J$494,"NA")</f>
        <v>81.024936353970546</v>
      </c>
      <c r="K269" s="136">
        <f>_xlfn.XLOOKUP($D269,'Maximum Demand Forecast'!$D$68:$D$494,'Maximum Demand Forecast'!K$68:K$494,"NA")</f>
        <v>81.079099291539507</v>
      </c>
      <c r="L269" s="136">
        <f>_xlfn.XLOOKUP($D269,'Maximum Demand Forecast'!$D$68:$D$494,'Maximum Demand Forecast'!L$68:L$494,"NA")</f>
        <v>80.922242205519012</v>
      </c>
      <c r="M269" s="136">
        <f>_xlfn.XLOOKUP($D269,'Maximum Demand Forecast'!$D$68:$D$494,'Maximum Demand Forecast'!M$68:M$494,"NA")</f>
        <v>82.765175630882467</v>
      </c>
      <c r="N269" s="136">
        <f>_xlfn.XLOOKUP($D269,'Maximum Demand Forecast'!$D$68:$D$494,'Maximum Demand Forecast'!N$68:N$494,"NA")</f>
        <v>87.751780202845538</v>
      </c>
      <c r="O269" s="136">
        <f>_xlfn.XLOOKUP($D269,'Maximum Demand Forecast'!$D$68:$D$494,'Maximum Demand Forecast'!O$68:O$494,"NA")</f>
        <v>92.17350218076227</v>
      </c>
      <c r="P269" s="136">
        <f>_xlfn.XLOOKUP($D269,'Maximum Demand Forecast'!$D$68:$D$494,'Maximum Demand Forecast'!P$68:P$494,"NA")</f>
        <v>94.556498571323033</v>
      </c>
      <c r="Q269" s="137"/>
      <c r="R269" s="136">
        <f>_xlfn.XLOOKUP($D269,'Maximum Demand Forecast'!$T$68:$T$494,'Maximum Demand Forecast'!U$68:U$494,"NA")</f>
        <v>134.85249731884599</v>
      </c>
      <c r="S269" s="136">
        <f>_xlfn.XLOOKUP($D269,'Maximum Demand Forecast'!$T$68:$T$494,'Maximum Demand Forecast'!V$68:V$494,"NA")</f>
        <v>147.23598942998001</v>
      </c>
      <c r="T269" s="136">
        <f>_xlfn.XLOOKUP($D269,'Maximum Demand Forecast'!$T$68:$T$494,'Maximum Demand Forecast'!W$68:W$494,"NA")</f>
        <v>142.1571093308892</v>
      </c>
      <c r="U269" s="136">
        <f>_xlfn.XLOOKUP($D269,'Maximum Demand Forecast'!$T$68:$T$494,'Maximum Demand Forecast'!X$68:X$494,"NA")</f>
        <v>143.29675522529752</v>
      </c>
      <c r="V269" s="136">
        <f>_xlfn.XLOOKUP($D269,'Maximum Demand Forecast'!$T$68:$T$494,'Maximum Demand Forecast'!Y$68:Y$494,"NA")</f>
        <v>140.96122087239553</v>
      </c>
      <c r="W269" s="136">
        <f>_xlfn.XLOOKUP($D269,'Maximum Demand Forecast'!$T$68:$T$494,'Maximum Demand Forecast'!Z$68:Z$494,"NA")</f>
        <v>140.8717259749663</v>
      </c>
      <c r="X269" s="136">
        <f>_xlfn.XLOOKUP($D269,'Maximum Demand Forecast'!$T$68:$T$494,'Maximum Demand Forecast'!AA$68:AA$494,"NA")</f>
        <v>141.07950514999126</v>
      </c>
      <c r="Y269" s="136">
        <f>_xlfn.XLOOKUP($D269,'Maximum Demand Forecast'!$T$68:$T$494,'Maximum Demand Forecast'!AB$68:AB$494,"NA")</f>
        <v>141.7100674034331</v>
      </c>
      <c r="Z269" s="136">
        <f>_xlfn.XLOOKUP($D269,'Maximum Demand Forecast'!$T$68:$T$494,'Maximum Demand Forecast'!AC$68:AC$494,"NA")</f>
        <v>143.58707850074487</v>
      </c>
      <c r="AA269" s="136">
        <f>_xlfn.XLOOKUP($D269,'Maximum Demand Forecast'!$T$68:$T$494,'Maximum Demand Forecast'!AD$68:AD$494,"NA")</f>
        <v>149.51563928568069</v>
      </c>
      <c r="AB269" s="136">
        <f>_xlfn.XLOOKUP($D269,'Maximum Demand Forecast'!$T$68:$T$494,'Maximum Demand Forecast'!AE$68:AE$494,"NA")</f>
        <v>154.35698267881415</v>
      </c>
      <c r="AC269" s="136">
        <f>_xlfn.XLOOKUP($D269,'Maximum Demand Forecast'!$T$68:$T$494,'Maximum Demand Forecast'!AF$68:AF$494,"NA")</f>
        <v>157.57680838686335</v>
      </c>
      <c r="AD269" s="137"/>
      <c r="AE269" s="138">
        <v>162.2862003056</v>
      </c>
      <c r="AF269" s="138">
        <v>176.179169604496</v>
      </c>
      <c r="AG269" s="138">
        <v>204.33118846331001</v>
      </c>
      <c r="AH269" s="138">
        <v>229.047494588501</v>
      </c>
      <c r="AI269" s="138">
        <v>264.198479506225</v>
      </c>
      <c r="AJ269" s="138">
        <v>347.47026795039</v>
      </c>
      <c r="AK269" s="138">
        <v>429.98970248275901</v>
      </c>
      <c r="AL269" s="138">
        <v>503.293655290917</v>
      </c>
      <c r="AM269" s="138">
        <v>565.70607783915705</v>
      </c>
      <c r="AN269" s="138">
        <v>617.76408342915204</v>
      </c>
      <c r="AO269" s="138">
        <v>665.19222383006695</v>
      </c>
      <c r="AP269" s="138">
        <v>708.12787284224396</v>
      </c>
      <c r="AQ269" s="137"/>
      <c r="AR269" s="137"/>
      <c r="AS269" s="137"/>
      <c r="AT269" s="137"/>
      <c r="AU269" s="3"/>
      <c r="AV269" s="3"/>
      <c r="AW269" s="3"/>
      <c r="AX269" s="3"/>
    </row>
    <row r="270" spans="2:50" x14ac:dyDescent="0.25">
      <c r="B270" s="7" t="s">
        <v>71</v>
      </c>
      <c r="C270" s="7"/>
      <c r="D270" s="48">
        <v>66101</v>
      </c>
      <c r="E270" s="136">
        <f>_xlfn.XLOOKUP($D270,'Maximum Demand Forecast'!$D$68:$D$494,'Maximum Demand Forecast'!E$68:E$494,"NA")</f>
        <v>33</v>
      </c>
      <c r="F270" s="136">
        <f>_xlfn.XLOOKUP($D270,'Maximum Demand Forecast'!$D$68:$D$494,'Maximum Demand Forecast'!F$68:F$494,"NA")</f>
        <v>28.155000399999999</v>
      </c>
      <c r="G270" s="136">
        <f>_xlfn.XLOOKUP($D270,'Maximum Demand Forecast'!$D$68:$D$494,'Maximum Demand Forecast'!G$68:G$494,"NA")</f>
        <v>28.952019414747028</v>
      </c>
      <c r="H270" s="136">
        <f>_xlfn.XLOOKUP($D270,'Maximum Demand Forecast'!$D$68:$D$494,'Maximum Demand Forecast'!H$68:H$494,"NA")</f>
        <v>28.863032291023291</v>
      </c>
      <c r="I270" s="136">
        <f>_xlfn.XLOOKUP($D270,'Maximum Demand Forecast'!$D$68:$D$494,'Maximum Demand Forecast'!I$68:I$494,"NA")</f>
        <v>28.376864572321441</v>
      </c>
      <c r="J270" s="136">
        <f>_xlfn.XLOOKUP($D270,'Maximum Demand Forecast'!$D$68:$D$494,'Maximum Demand Forecast'!J$68:J$494,"NA")</f>
        <v>28.03193724597261</v>
      </c>
      <c r="K270" s="136">
        <f>_xlfn.XLOOKUP($D270,'Maximum Demand Forecast'!$D$68:$D$494,'Maximum Demand Forecast'!K$68:K$494,"NA")</f>
        <v>28.050675823690927</v>
      </c>
      <c r="L270" s="136">
        <f>_xlfn.XLOOKUP($D270,'Maximum Demand Forecast'!$D$68:$D$494,'Maximum Demand Forecast'!L$68:L$494,"NA")</f>
        <v>27.99640848094716</v>
      </c>
      <c r="M270" s="136">
        <f>_xlfn.XLOOKUP($D270,'Maximum Demand Forecast'!$D$68:$D$494,'Maximum Demand Forecast'!M$68:M$494,"NA")</f>
        <v>28.634002244706558</v>
      </c>
      <c r="N270" s="136">
        <f>_xlfn.XLOOKUP($D270,'Maximum Demand Forecast'!$D$68:$D$494,'Maximum Demand Forecast'!N$68:N$494,"NA")</f>
        <v>30.359201827969162</v>
      </c>
      <c r="O270" s="136">
        <f>_xlfn.XLOOKUP($D270,'Maximum Demand Forecast'!$D$68:$D$494,'Maximum Demand Forecast'!O$68:O$494,"NA")</f>
        <v>31.888970792706221</v>
      </c>
      <c r="P270" s="136">
        <f>_xlfn.XLOOKUP($D270,'Maximum Demand Forecast'!$D$68:$D$494,'Maximum Demand Forecast'!P$68:P$494,"NA")</f>
        <v>32.713408407636912</v>
      </c>
      <c r="Q270" s="137"/>
      <c r="R270" s="136">
        <f>_xlfn.XLOOKUP($D270,'Maximum Demand Forecast'!$T$68:$T$494,'Maximum Demand Forecast'!U$68:U$494,"NA")</f>
        <v>58.6284216602741</v>
      </c>
      <c r="S270" s="136">
        <f>_xlfn.XLOOKUP($D270,'Maximum Demand Forecast'!$T$68:$T$494,'Maximum Demand Forecast'!V$68:V$494,"NA")</f>
        <v>56.427094383561098</v>
      </c>
      <c r="T270" s="136">
        <f>_xlfn.XLOOKUP($D270,'Maximum Demand Forecast'!$T$68:$T$494,'Maximum Demand Forecast'!W$68:W$494,"NA")</f>
        <v>54.480651480411545</v>
      </c>
      <c r="U270" s="136">
        <f>_xlfn.XLOOKUP($D270,'Maximum Demand Forecast'!$T$68:$T$494,'Maximum Demand Forecast'!X$68:X$494,"NA")</f>
        <v>54.917412266253223</v>
      </c>
      <c r="V270" s="136">
        <f>_xlfn.XLOOKUP($D270,'Maximum Demand Forecast'!$T$68:$T$494,'Maximum Demand Forecast'!Y$68:Y$494,"NA")</f>
        <v>54.022336151524343</v>
      </c>
      <c r="W270" s="136">
        <f>_xlfn.XLOOKUP($D270,'Maximum Demand Forecast'!$T$68:$T$494,'Maximum Demand Forecast'!Z$68:Z$494,"NA")</f>
        <v>53.988037899828974</v>
      </c>
      <c r="X270" s="136">
        <f>_xlfn.XLOOKUP($D270,'Maximum Demand Forecast'!$T$68:$T$494,'Maximum Demand Forecast'!AA$68:AA$494,"NA")</f>
        <v>54.06766771836358</v>
      </c>
      <c r="Y270" s="136">
        <f>_xlfn.XLOOKUP($D270,'Maximum Demand Forecast'!$T$68:$T$494,'Maximum Demand Forecast'!AB$68:AB$494,"NA")</f>
        <v>54.309325997208468</v>
      </c>
      <c r="Z270" s="136">
        <f>_xlfn.XLOOKUP($D270,'Maximum Demand Forecast'!$T$68:$T$494,'Maximum Demand Forecast'!AC$68:AC$494,"NA")</f>
        <v>55.028676495392006</v>
      </c>
      <c r="AA270" s="136">
        <f>_xlfn.XLOOKUP($D270,'Maximum Demand Forecast'!$T$68:$T$494,'Maximum Demand Forecast'!AD$68:AD$494,"NA")</f>
        <v>57.300753181706149</v>
      </c>
      <c r="AB270" s="136">
        <f>_xlfn.XLOOKUP($D270,'Maximum Demand Forecast'!$T$68:$T$494,'Maximum Demand Forecast'!AE$68:AE$494,"NA")</f>
        <v>59.156161914619837</v>
      </c>
      <c r="AC270" s="136">
        <f>_xlfn.XLOOKUP($D270,'Maximum Demand Forecast'!$T$68:$T$494,'Maximum Demand Forecast'!AF$68:AF$494,"NA")</f>
        <v>60.390136093284298</v>
      </c>
      <c r="AD270" s="137"/>
      <c r="AE270" s="138">
        <v>646.88603802918999</v>
      </c>
      <c r="AF270" s="138">
        <v>735.53231678679697</v>
      </c>
      <c r="AG270" s="138">
        <v>890.90254479427597</v>
      </c>
      <c r="AH270" s="138">
        <v>986.16312781711702</v>
      </c>
      <c r="AI270" s="138">
        <v>1077.22598894357</v>
      </c>
      <c r="AJ270" s="138">
        <v>1296.46537844198</v>
      </c>
      <c r="AK270" s="138">
        <v>1517.87445848125</v>
      </c>
      <c r="AL270" s="138">
        <v>1719.20749884154</v>
      </c>
      <c r="AM270" s="138">
        <v>1895.9420717575499</v>
      </c>
      <c r="AN270" s="138">
        <v>2049.60908129264</v>
      </c>
      <c r="AO270" s="138">
        <v>2197.8334689916501</v>
      </c>
      <c r="AP270" s="138">
        <v>2342.7496389212101</v>
      </c>
      <c r="AQ270" s="137"/>
      <c r="AR270" s="137"/>
      <c r="AS270" s="137"/>
      <c r="AT270" s="137"/>
      <c r="AU270" s="3"/>
      <c r="AV270" s="3"/>
      <c r="AW270" s="3"/>
      <c r="AX270" s="3"/>
    </row>
    <row r="271" spans="2:50" x14ac:dyDescent="0.25">
      <c r="B271" s="7" t="s">
        <v>71</v>
      </c>
      <c r="C271" s="7"/>
      <c r="D271" s="48">
        <v>66102</v>
      </c>
      <c r="E271" s="136">
        <f>_xlfn.XLOOKUP($D271,'Maximum Demand Forecast'!$D$68:$D$494,'Maximum Demand Forecast'!E$68:E$494,"NA")</f>
        <v>133.70857884631999</v>
      </c>
      <c r="F271" s="136">
        <f>_xlfn.XLOOKUP($D271,'Maximum Demand Forecast'!$D$68:$D$494,'Maximum Demand Forecast'!F$68:F$494,"NA")</f>
        <v>59.885000859999998</v>
      </c>
      <c r="G271" s="136">
        <f>_xlfn.XLOOKUP($D271,'Maximum Demand Forecast'!$D$68:$D$494,'Maximum Demand Forecast'!G$68:G$494,"NA")</f>
        <v>61.580240913470647</v>
      </c>
      <c r="H271" s="136">
        <f>_xlfn.XLOOKUP($D271,'Maximum Demand Forecast'!$D$68:$D$494,'Maximum Demand Forecast'!H$68:H$494,"NA")</f>
        <v>61.390967466302627</v>
      </c>
      <c r="I271" s="136">
        <f>_xlfn.XLOOKUP($D271,'Maximum Demand Forecast'!$D$68:$D$494,'Maximum Demand Forecast'!I$68:I$494,"NA")</f>
        <v>60.356900556732832</v>
      </c>
      <c r="J271" s="136">
        <f>_xlfn.XLOOKUP($D271,'Maximum Demand Forecast'!$D$68:$D$494,'Maximum Demand Forecast'!J$68:J$494,"NA")</f>
        <v>59.623248525421289</v>
      </c>
      <c r="K271" s="136">
        <f>_xlfn.XLOOKUP($D271,'Maximum Demand Forecast'!$D$68:$D$494,'Maximum Demand Forecast'!K$68:K$494,"NA")</f>
        <v>59.663105024332104</v>
      </c>
      <c r="L271" s="136">
        <f>_xlfn.XLOOKUP($D271,'Maximum Demand Forecast'!$D$68:$D$494,'Maximum Demand Forecast'!L$68:L$494,"NA")</f>
        <v>59.547679706601315</v>
      </c>
      <c r="M271" s="136">
        <f>_xlfn.XLOOKUP($D271,'Maximum Demand Forecast'!$D$68:$D$494,'Maximum Demand Forecast'!M$68:M$494,"NA")</f>
        <v>60.903826129922351</v>
      </c>
      <c r="N271" s="136">
        <f>_xlfn.XLOOKUP($D271,'Maximum Demand Forecast'!$D$68:$D$494,'Maximum Demand Forecast'!N$68:N$494,"NA")</f>
        <v>64.573283670663599</v>
      </c>
      <c r="O271" s="136">
        <f>_xlfn.XLOOKUP($D271,'Maximum Demand Forecast'!$D$68:$D$494,'Maximum Demand Forecast'!O$68:O$494,"NA")</f>
        <v>67.82706504048663</v>
      </c>
      <c r="P271" s="136">
        <f>_xlfn.XLOOKUP($D271,'Maximum Demand Forecast'!$D$68:$D$494,'Maximum Demand Forecast'!P$68:P$494,"NA")</f>
        <v>69.580623789473208</v>
      </c>
      <c r="Q271" s="137"/>
      <c r="R271" s="136">
        <f>_xlfn.XLOOKUP($D271,'Maximum Demand Forecast'!$T$68:$T$494,'Maximum Demand Forecast'!U$68:U$494,"NA")</f>
        <v>178.43119682673</v>
      </c>
      <c r="S271" s="136">
        <f>_xlfn.XLOOKUP($D271,'Maximum Demand Forecast'!$T$68:$T$494,'Maximum Demand Forecast'!V$68:V$494,"NA")</f>
        <v>193.53943744745601</v>
      </c>
      <c r="T271" s="136">
        <f>_xlfn.XLOOKUP($D271,'Maximum Demand Forecast'!$T$68:$T$494,'Maximum Demand Forecast'!W$68:W$494,"NA")</f>
        <v>186.86332788316653</v>
      </c>
      <c r="U271" s="136">
        <f>_xlfn.XLOOKUP($D271,'Maximum Demand Forecast'!$T$68:$T$494,'Maximum Demand Forecast'!X$68:X$494,"NA")</f>
        <v>188.36137483586472</v>
      </c>
      <c r="V271" s="136">
        <f>_xlfn.XLOOKUP($D271,'Maximum Demand Forecast'!$T$68:$T$494,'Maximum Demand Forecast'!Y$68:Y$494,"NA")</f>
        <v>185.29135094734514</v>
      </c>
      <c r="W271" s="136">
        <f>_xlfn.XLOOKUP($D271,'Maximum Demand Forecast'!$T$68:$T$494,'Maximum Demand Forecast'!Z$68:Z$494,"NA")</f>
        <v>185.1737112848555</v>
      </c>
      <c r="X271" s="136">
        <f>_xlfn.XLOOKUP($D271,'Maximum Demand Forecast'!$T$68:$T$494,'Maximum Demand Forecast'!AA$68:AA$494,"NA")</f>
        <v>185.4468338060768</v>
      </c>
      <c r="Y271" s="136">
        <f>_xlfn.XLOOKUP($D271,'Maximum Demand Forecast'!$T$68:$T$494,'Maximum Demand Forecast'!AB$68:AB$494,"NA")</f>
        <v>186.27569816376001</v>
      </c>
      <c r="Z271" s="136">
        <f>_xlfn.XLOOKUP($D271,'Maximum Demand Forecast'!$T$68:$T$494,'Maximum Demand Forecast'!AC$68:AC$494,"NA")</f>
        <v>188.74300030410464</v>
      </c>
      <c r="AA271" s="136">
        <f>_xlfn.XLOOKUP($D271,'Maximum Demand Forecast'!$T$68:$T$494,'Maximum Demand Forecast'!AD$68:AD$494,"NA")</f>
        <v>196.53600202624946</v>
      </c>
      <c r="AB271" s="136">
        <f>_xlfn.XLOOKUP($D271,'Maximum Demand Forecast'!$T$68:$T$494,'Maximum Demand Forecast'!AE$68:AE$494,"NA")</f>
        <v>202.89987325382461</v>
      </c>
      <c r="AC271" s="136">
        <f>_xlfn.XLOOKUP($D271,'Maximum Demand Forecast'!$T$68:$T$494,'Maximum Demand Forecast'!AF$68:AF$494,"NA")</f>
        <v>207.13228449123511</v>
      </c>
      <c r="AD271" s="137"/>
      <c r="AE271" s="138">
        <v>638.83318373311204</v>
      </c>
      <c r="AF271" s="138">
        <v>719.96022153696094</v>
      </c>
      <c r="AG271" s="138">
        <v>815.20754030569697</v>
      </c>
      <c r="AH271" s="138">
        <v>917.40783458980695</v>
      </c>
      <c r="AI271" s="138">
        <v>999.09648823436703</v>
      </c>
      <c r="AJ271" s="138">
        <v>1197.9097553532099</v>
      </c>
      <c r="AK271" s="138">
        <v>1402.02780161339</v>
      </c>
      <c r="AL271" s="138">
        <v>1591.9938089776001</v>
      </c>
      <c r="AM271" s="138">
        <v>1763.80678475833</v>
      </c>
      <c r="AN271" s="138">
        <v>1918.4205715990799</v>
      </c>
      <c r="AO271" s="138">
        <v>2072.6966189343998</v>
      </c>
      <c r="AP271" s="138">
        <v>2227.4806914435499</v>
      </c>
      <c r="AQ271" s="137"/>
      <c r="AR271" s="137"/>
      <c r="AS271" s="137"/>
      <c r="AT271" s="137"/>
      <c r="AU271" s="3"/>
      <c r="AV271" s="3"/>
      <c r="AW271" s="3"/>
      <c r="AX271" s="3"/>
    </row>
    <row r="272" spans="2:50" x14ac:dyDescent="0.25">
      <c r="B272" s="7" t="s">
        <v>71</v>
      </c>
      <c r="C272" s="7"/>
      <c r="D272" s="48">
        <v>66103</v>
      </c>
      <c r="E272" s="136">
        <f>_xlfn.XLOOKUP($D272,'Maximum Demand Forecast'!$D$68:$D$494,'Maximum Demand Forecast'!E$68:E$494,"NA")</f>
        <v>109.749330890051</v>
      </c>
      <c r="F272" s="136">
        <f>_xlfn.XLOOKUP($D272,'Maximum Demand Forecast'!$D$68:$D$494,'Maximum Demand Forecast'!F$68:F$494,"NA")</f>
        <v>76.065001809999998</v>
      </c>
      <c r="G272" s="136">
        <f>_xlfn.XLOOKUP($D272,'Maximum Demand Forecast'!$D$68:$D$494,'Maximum Demand Forecast'!G$68:G$494,"NA")</f>
        <v>78.218269504478073</v>
      </c>
      <c r="H272" s="136">
        <f>_xlfn.XLOOKUP($D272,'Maximum Demand Forecast'!$D$68:$D$494,'Maximum Demand Forecast'!H$68:H$494,"NA")</f>
        <v>77.977857299507448</v>
      </c>
      <c r="I272" s="136">
        <f>_xlfn.XLOOKUP($D272,'Maximum Demand Forecast'!$D$68:$D$494,'Maximum Demand Forecast'!I$68:I$494,"NA")</f>
        <v>76.664401505593844</v>
      </c>
      <c r="J272" s="136">
        <f>_xlfn.XLOOKUP($D272,'Maximum Demand Forecast'!$D$68:$D$494,'Maximum Demand Forecast'!J$68:J$494,"NA")</f>
        <v>75.732528043320968</v>
      </c>
      <c r="K272" s="136">
        <f>_xlfn.XLOOKUP($D272,'Maximum Demand Forecast'!$D$68:$D$494,'Maximum Demand Forecast'!K$68:K$494,"NA")</f>
        <v>75.783153151749687</v>
      </c>
      <c r="L272" s="136">
        <f>_xlfn.XLOOKUP($D272,'Maximum Demand Forecast'!$D$68:$D$494,'Maximum Demand Forecast'!L$68:L$494,"NA")</f>
        <v>75.636541698530579</v>
      </c>
      <c r="M272" s="136">
        <f>_xlfn.XLOOKUP($D272,'Maximum Demand Forecast'!$D$68:$D$494,'Maximum Demand Forecast'!M$68:M$494,"NA")</f>
        <v>77.3590979089863</v>
      </c>
      <c r="N272" s="136">
        <f>_xlfn.XLOOKUP($D272,'Maximum Demand Forecast'!$D$68:$D$494,'Maximum Demand Forecast'!N$68:N$494,"NA")</f>
        <v>82.019986119219865</v>
      </c>
      <c r="O272" s="136">
        <f>_xlfn.XLOOKUP($D272,'Maximum Demand Forecast'!$D$68:$D$494,'Maximum Demand Forecast'!O$68:O$494,"NA")</f>
        <v>86.15288888670149</v>
      </c>
      <c r="P272" s="136">
        <f>_xlfn.XLOOKUP($D272,'Maximum Demand Forecast'!$D$68:$D$494,'Maximum Demand Forecast'!P$68:P$494,"NA")</f>
        <v>88.380232086168633</v>
      </c>
      <c r="Q272" s="137"/>
      <c r="R272" s="136">
        <f>_xlfn.XLOOKUP($D272,'Maximum Demand Forecast'!$T$68:$T$494,'Maximum Demand Forecast'!U$68:U$494,"NA")</f>
        <v>198.45047079921099</v>
      </c>
      <c r="S272" s="136">
        <f>_xlfn.XLOOKUP($D272,'Maximum Demand Forecast'!$T$68:$T$494,'Maximum Demand Forecast'!V$68:V$494,"NA")</f>
        <v>217.93715008313299</v>
      </c>
      <c r="T272" s="136">
        <f>_xlfn.XLOOKUP($D272,'Maximum Demand Forecast'!$T$68:$T$494,'Maximum Demand Forecast'!W$68:W$494,"NA")</f>
        <v>210.41944562313626</v>
      </c>
      <c r="U272" s="136">
        <f>_xlfn.XLOOKUP($D272,'Maximum Demand Forecast'!$T$68:$T$494,'Maximum Demand Forecast'!X$68:X$494,"NA")</f>
        <v>212.10633738983577</v>
      </c>
      <c r="V272" s="136">
        <f>_xlfn.XLOOKUP($D272,'Maximum Demand Forecast'!$T$68:$T$494,'Maximum Demand Forecast'!Y$68:Y$494,"NA")</f>
        <v>208.64930420954278</v>
      </c>
      <c r="W272" s="136">
        <f>_xlfn.XLOOKUP($D272,'Maximum Demand Forecast'!$T$68:$T$494,'Maximum Demand Forecast'!Z$68:Z$494,"NA")</f>
        <v>208.51683481148174</v>
      </c>
      <c r="X272" s="136">
        <f>_xlfn.XLOOKUP($D272,'Maximum Demand Forecast'!$T$68:$T$494,'Maximum Demand Forecast'!AA$68:AA$494,"NA")</f>
        <v>208.82438734280836</v>
      </c>
      <c r="Y272" s="136">
        <f>_xlfn.XLOOKUP($D272,'Maximum Demand Forecast'!$T$68:$T$494,'Maximum Demand Forecast'!AB$68:AB$494,"NA")</f>
        <v>209.75773890309696</v>
      </c>
      <c r="Z272" s="136">
        <f>_xlfn.XLOOKUP($D272,'Maximum Demand Forecast'!$T$68:$T$494,'Maximum Demand Forecast'!AC$68:AC$494,"NA")</f>
        <v>212.53607082320863</v>
      </c>
      <c r="AA272" s="136">
        <f>_xlfn.XLOOKUP($D272,'Maximum Demand Forecast'!$T$68:$T$494,'Maximum Demand Forecast'!AD$68:AD$494,"NA")</f>
        <v>221.31146362333644</v>
      </c>
      <c r="AB272" s="136">
        <f>_xlfn.XLOOKUP($D272,'Maximum Demand Forecast'!$T$68:$T$494,'Maximum Demand Forecast'!AE$68:AE$494,"NA")</f>
        <v>228.47756877030585</v>
      </c>
      <c r="AC272" s="136">
        <f>_xlfn.XLOOKUP($D272,'Maximum Demand Forecast'!$T$68:$T$494,'Maximum Demand Forecast'!AF$68:AF$494,"NA")</f>
        <v>233.24352063637701</v>
      </c>
      <c r="AD272" s="137"/>
      <c r="AE272" s="138">
        <v>0</v>
      </c>
      <c r="AF272" s="138">
        <v>0</v>
      </c>
      <c r="AG272" s="138">
        <v>0</v>
      </c>
      <c r="AH272" s="138">
        <v>0</v>
      </c>
      <c r="AI272" s="138">
        <v>0</v>
      </c>
      <c r="AJ272" s="138">
        <v>0</v>
      </c>
      <c r="AK272" s="138">
        <v>0</v>
      </c>
      <c r="AL272" s="138">
        <v>0</v>
      </c>
      <c r="AM272" s="138">
        <v>0</v>
      </c>
      <c r="AN272" s="138">
        <v>0</v>
      </c>
      <c r="AO272" s="138">
        <v>0</v>
      </c>
      <c r="AP272" s="138">
        <v>0</v>
      </c>
      <c r="AQ272" s="137"/>
      <c r="AR272" s="137"/>
      <c r="AS272" s="137"/>
      <c r="AT272" s="137"/>
      <c r="AU272" s="3"/>
      <c r="AV272" s="3"/>
      <c r="AW272" s="3"/>
      <c r="AX272" s="3"/>
    </row>
    <row r="273" spans="2:50" x14ac:dyDescent="0.25">
      <c r="B273" s="7" t="s">
        <v>71</v>
      </c>
      <c r="C273" s="7"/>
      <c r="D273" s="48">
        <v>66104</v>
      </c>
      <c r="E273" s="136">
        <f>_xlfn.XLOOKUP($D273,'Maximum Demand Forecast'!$D$68:$D$494,'Maximum Demand Forecast'!E$68:E$494,"NA")</f>
        <v>0</v>
      </c>
      <c r="F273" s="136">
        <f>_xlfn.XLOOKUP($D273,'Maximum Demand Forecast'!$D$68:$D$494,'Maximum Demand Forecast'!F$68:F$494,"NA")</f>
        <v>0</v>
      </c>
      <c r="G273" s="136">
        <f>_xlfn.XLOOKUP($D273,'Maximum Demand Forecast'!$D$68:$D$494,'Maximum Demand Forecast'!G$68:G$494,"NA")</f>
        <v>0</v>
      </c>
      <c r="H273" s="136">
        <f>_xlfn.XLOOKUP($D273,'Maximum Demand Forecast'!$D$68:$D$494,'Maximum Demand Forecast'!H$68:H$494,"NA")</f>
        <v>0</v>
      </c>
      <c r="I273" s="136">
        <f>_xlfn.XLOOKUP($D273,'Maximum Demand Forecast'!$D$68:$D$494,'Maximum Demand Forecast'!I$68:I$494,"NA")</f>
        <v>0</v>
      </c>
      <c r="J273" s="136">
        <f>_xlfn.XLOOKUP($D273,'Maximum Demand Forecast'!$D$68:$D$494,'Maximum Demand Forecast'!J$68:J$494,"NA")</f>
        <v>0</v>
      </c>
      <c r="K273" s="136">
        <f>_xlfn.XLOOKUP($D273,'Maximum Demand Forecast'!$D$68:$D$494,'Maximum Demand Forecast'!K$68:K$494,"NA")</f>
        <v>0</v>
      </c>
      <c r="L273" s="136">
        <f>_xlfn.XLOOKUP($D273,'Maximum Demand Forecast'!$D$68:$D$494,'Maximum Demand Forecast'!L$68:L$494,"NA")</f>
        <v>0</v>
      </c>
      <c r="M273" s="136">
        <f>_xlfn.XLOOKUP($D273,'Maximum Demand Forecast'!$D$68:$D$494,'Maximum Demand Forecast'!M$68:M$494,"NA")</f>
        <v>0</v>
      </c>
      <c r="N273" s="136">
        <f>_xlfn.XLOOKUP($D273,'Maximum Demand Forecast'!$D$68:$D$494,'Maximum Demand Forecast'!N$68:N$494,"NA")</f>
        <v>0</v>
      </c>
      <c r="O273" s="136">
        <f>_xlfn.XLOOKUP($D273,'Maximum Demand Forecast'!$D$68:$D$494,'Maximum Demand Forecast'!O$68:O$494,"NA")</f>
        <v>0</v>
      </c>
      <c r="P273" s="136">
        <f>_xlfn.XLOOKUP($D273,'Maximum Demand Forecast'!$D$68:$D$494,'Maximum Demand Forecast'!P$68:P$494,"NA")</f>
        <v>0</v>
      </c>
      <c r="Q273" s="137"/>
      <c r="R273" s="136">
        <f>_xlfn.XLOOKUP($D273,'Maximum Demand Forecast'!$T$68:$T$494,'Maximum Demand Forecast'!U$68:U$494,"NA")</f>
        <v>0</v>
      </c>
      <c r="S273" s="136">
        <f>_xlfn.XLOOKUP($D273,'Maximum Demand Forecast'!$T$68:$T$494,'Maximum Demand Forecast'!V$68:V$494,"NA")</f>
        <v>0</v>
      </c>
      <c r="T273" s="136">
        <f>_xlfn.XLOOKUP($D273,'Maximum Demand Forecast'!$T$68:$T$494,'Maximum Demand Forecast'!W$68:W$494,"NA")</f>
        <v>0</v>
      </c>
      <c r="U273" s="136">
        <f>_xlfn.XLOOKUP($D273,'Maximum Demand Forecast'!$T$68:$T$494,'Maximum Demand Forecast'!X$68:X$494,"NA")</f>
        <v>0</v>
      </c>
      <c r="V273" s="136">
        <f>_xlfn.XLOOKUP($D273,'Maximum Demand Forecast'!$T$68:$T$494,'Maximum Demand Forecast'!Y$68:Y$494,"NA")</f>
        <v>0</v>
      </c>
      <c r="W273" s="136">
        <f>_xlfn.XLOOKUP($D273,'Maximum Demand Forecast'!$T$68:$T$494,'Maximum Demand Forecast'!Z$68:Z$494,"NA")</f>
        <v>0</v>
      </c>
      <c r="X273" s="136">
        <f>_xlfn.XLOOKUP($D273,'Maximum Demand Forecast'!$T$68:$T$494,'Maximum Demand Forecast'!AA$68:AA$494,"NA")</f>
        <v>0</v>
      </c>
      <c r="Y273" s="136">
        <f>_xlfn.XLOOKUP($D273,'Maximum Demand Forecast'!$T$68:$T$494,'Maximum Demand Forecast'!AB$68:AB$494,"NA")</f>
        <v>0</v>
      </c>
      <c r="Z273" s="136">
        <f>_xlfn.XLOOKUP($D273,'Maximum Demand Forecast'!$T$68:$T$494,'Maximum Demand Forecast'!AC$68:AC$494,"NA")</f>
        <v>0</v>
      </c>
      <c r="AA273" s="136">
        <f>_xlfn.XLOOKUP($D273,'Maximum Demand Forecast'!$T$68:$T$494,'Maximum Demand Forecast'!AD$68:AD$494,"NA")</f>
        <v>0</v>
      </c>
      <c r="AB273" s="136">
        <f>_xlfn.XLOOKUP($D273,'Maximum Demand Forecast'!$T$68:$T$494,'Maximum Demand Forecast'!AE$68:AE$494,"NA")</f>
        <v>0</v>
      </c>
      <c r="AC273" s="136">
        <f>_xlfn.XLOOKUP($D273,'Maximum Demand Forecast'!$T$68:$T$494,'Maximum Demand Forecast'!AF$68:AF$494,"NA")</f>
        <v>0</v>
      </c>
      <c r="AD273" s="137"/>
      <c r="AE273" s="138">
        <v>400.73012002567901</v>
      </c>
      <c r="AF273" s="138">
        <v>478.39316881998298</v>
      </c>
      <c r="AG273" s="138">
        <v>553.31307474266998</v>
      </c>
      <c r="AH273" s="138">
        <v>596.16181915362301</v>
      </c>
      <c r="AI273" s="138">
        <v>654.93681656431295</v>
      </c>
      <c r="AJ273" s="138">
        <v>798.836097157984</v>
      </c>
      <c r="AK273" s="138">
        <v>948.14481108710595</v>
      </c>
      <c r="AL273" s="138">
        <v>1089.39869372465</v>
      </c>
      <c r="AM273" s="138">
        <v>1220.16801042015</v>
      </c>
      <c r="AN273" s="138">
        <v>1341.6173383809401</v>
      </c>
      <c r="AO273" s="138">
        <v>1467.98369585093</v>
      </c>
      <c r="AP273" s="138">
        <v>1601.9836885488201</v>
      </c>
      <c r="AQ273" s="137"/>
      <c r="AR273" s="137"/>
      <c r="AS273" s="137"/>
      <c r="AT273" s="137"/>
      <c r="AU273" s="3"/>
      <c r="AV273" s="3"/>
      <c r="AW273" s="3"/>
      <c r="AX273" s="3"/>
    </row>
    <row r="274" spans="2:50" x14ac:dyDescent="0.25">
      <c r="B274" s="7" t="s">
        <v>71</v>
      </c>
      <c r="C274" s="7"/>
      <c r="D274" s="48">
        <v>66105</v>
      </c>
      <c r="E274" s="136">
        <f>_xlfn.XLOOKUP($D274,'Maximum Demand Forecast'!$D$68:$D$494,'Maximum Demand Forecast'!E$68:E$494,"NA")</f>
        <v>84.584984742637602</v>
      </c>
      <c r="F274" s="136">
        <f>_xlfn.XLOOKUP($D274,'Maximum Demand Forecast'!$D$68:$D$494,'Maximum Demand Forecast'!F$68:F$494,"NA")</f>
        <v>49.241667489999998</v>
      </c>
      <c r="G274" s="136">
        <f>_xlfn.XLOOKUP($D274,'Maximum Demand Forecast'!$D$68:$D$494,'Maximum Demand Forecast'!G$68:G$494,"NA")</f>
        <v>50.635613316666742</v>
      </c>
      <c r="H274" s="136">
        <f>_xlfn.XLOOKUP($D274,'Maximum Demand Forecast'!$D$68:$D$494,'Maximum Demand Forecast'!H$68:H$494,"NA")</f>
        <v>50.479979351294972</v>
      </c>
      <c r="I274" s="136">
        <f>_xlfn.XLOOKUP($D274,'Maximum Demand Forecast'!$D$68:$D$494,'Maximum Demand Forecast'!I$68:I$494,"NA")</f>
        <v>49.629696672958083</v>
      </c>
      <c r="J274" s="136">
        <f>_xlfn.XLOOKUP($D274,'Maximum Demand Forecast'!$D$68:$D$494,'Maximum Demand Forecast'!J$68:J$494,"NA")</f>
        <v>49.026436276190907</v>
      </c>
      <c r="K274" s="136">
        <f>_xlfn.XLOOKUP($D274,'Maximum Demand Forecast'!$D$68:$D$494,'Maximum Demand Forecast'!K$68:K$494,"NA")</f>
        <v>49.059209098074476</v>
      </c>
      <c r="L274" s="136">
        <f>_xlfn.XLOOKUP($D274,'Maximum Demand Forecast'!$D$68:$D$494,'Maximum Demand Forecast'!L$68:L$494,"NA")</f>
        <v>48.964298268417572</v>
      </c>
      <c r="M274" s="136">
        <f>_xlfn.XLOOKUP($D274,'Maximum Demand Forecast'!$D$68:$D$494,'Maximum Demand Forecast'!M$68:M$494,"NA")</f>
        <v>50.079417418220103</v>
      </c>
      <c r="N274" s="136">
        <f>_xlfn.XLOOKUP($D274,'Maximum Demand Forecast'!$D$68:$D$494,'Maximum Demand Forecast'!N$68:N$494,"NA")</f>
        <v>53.096703975705061</v>
      </c>
      <c r="O274" s="136">
        <f>_xlfn.XLOOKUP($D274,'Maximum Demand Forecast'!$D$68:$D$494,'Maximum Demand Forecast'!O$68:O$494,"NA")</f>
        <v>55.772192294934626</v>
      </c>
      <c r="P274" s="136">
        <f>_xlfn.XLOOKUP($D274,'Maximum Demand Forecast'!$D$68:$D$494,'Maximum Demand Forecast'!P$68:P$494,"NA")</f>
        <v>57.214091862468138</v>
      </c>
      <c r="Q274" s="137"/>
      <c r="R274" s="136">
        <f>_xlfn.XLOOKUP($D274,'Maximum Demand Forecast'!$T$68:$T$494,'Maximum Demand Forecast'!U$68:U$494,"NA")</f>
        <v>106.31833106657</v>
      </c>
      <c r="S274" s="136">
        <f>_xlfn.XLOOKUP($D274,'Maximum Demand Forecast'!$T$68:$T$494,'Maximum Demand Forecast'!V$68:V$494,"NA")</f>
        <v>108.02267475241899</v>
      </c>
      <c r="T274" s="136">
        <f>_xlfn.XLOOKUP($D274,'Maximum Demand Forecast'!$T$68:$T$494,'Maximum Demand Forecast'!W$68:W$494,"NA")</f>
        <v>104.29645118999623</v>
      </c>
      <c r="U274" s="136">
        <f>_xlfn.XLOOKUP($D274,'Maximum Demand Forecast'!$T$68:$T$494,'Maximum Demand Forecast'!X$68:X$494,"NA")</f>
        <v>105.13257555239707</v>
      </c>
      <c r="V274" s="136">
        <f>_xlfn.XLOOKUP($D274,'Maximum Demand Forecast'!$T$68:$T$494,'Maximum Demand Forecast'!Y$68:Y$494,"NA")</f>
        <v>103.41906332788344</v>
      </c>
      <c r="W274" s="136">
        <f>_xlfn.XLOOKUP($D274,'Maximum Demand Forecast'!$T$68:$T$494,'Maximum Demand Forecast'!Z$68:Z$494,"NA")</f>
        <v>103.35340357829078</v>
      </c>
      <c r="X274" s="136">
        <f>_xlfn.XLOOKUP($D274,'Maximum Demand Forecast'!$T$68:$T$494,'Maximum Demand Forecast'!AA$68:AA$494,"NA")</f>
        <v>103.50584499109306</v>
      </c>
      <c r="Y274" s="136">
        <f>_xlfn.XLOOKUP($D274,'Maximum Demand Forecast'!$T$68:$T$494,'Maximum Demand Forecast'!AB$68:AB$494,"NA")</f>
        <v>103.96846979823705</v>
      </c>
      <c r="Z274" s="136">
        <f>_xlfn.XLOOKUP($D274,'Maximum Demand Forecast'!$T$68:$T$494,'Maximum Demand Forecast'!AC$68:AC$494,"NA")</f>
        <v>105.34557712136211</v>
      </c>
      <c r="AA274" s="136">
        <f>_xlfn.XLOOKUP($D274,'Maximum Demand Forecast'!$T$68:$T$494,'Maximum Demand Forecast'!AD$68:AD$494,"NA")</f>
        <v>109.69518618026432</v>
      </c>
      <c r="AB274" s="136">
        <f>_xlfn.XLOOKUP($D274,'Maximum Demand Forecast'!$T$68:$T$494,'Maximum Demand Forecast'!AE$68:AE$494,"NA")</f>
        <v>113.2471361127904</v>
      </c>
      <c r="AC274" s="136">
        <f>_xlfn.XLOOKUP($D274,'Maximum Demand Forecast'!$T$68:$T$494,'Maximum Demand Forecast'!AF$68:AF$494,"NA")</f>
        <v>115.60942665443466</v>
      </c>
      <c r="AD274" s="137"/>
      <c r="AE274" s="138">
        <v>486.81601480476797</v>
      </c>
      <c r="AF274" s="138">
        <v>553.51161106849895</v>
      </c>
      <c r="AG274" s="138">
        <v>623.65642066631597</v>
      </c>
      <c r="AH274" s="138">
        <v>692.37739407727997</v>
      </c>
      <c r="AI274" s="138">
        <v>779.43024988127399</v>
      </c>
      <c r="AJ274" s="138">
        <v>992.55855976827195</v>
      </c>
      <c r="AK274" s="138">
        <v>1212.38261724006</v>
      </c>
      <c r="AL274" s="138">
        <v>1417.1903705956199</v>
      </c>
      <c r="AM274" s="138">
        <v>1601.59463196149</v>
      </c>
      <c r="AN274" s="138">
        <v>1765.70171178019</v>
      </c>
      <c r="AO274" s="138">
        <v>1926.70399070454</v>
      </c>
      <c r="AP274" s="138">
        <v>2085.0278638200998</v>
      </c>
      <c r="AQ274" s="137"/>
      <c r="AR274" s="137"/>
      <c r="AS274" s="137"/>
      <c r="AT274" s="137"/>
      <c r="AU274" s="3"/>
      <c r="AV274" s="3"/>
      <c r="AW274" s="3"/>
      <c r="AX274" s="3"/>
    </row>
    <row r="275" spans="2:50" x14ac:dyDescent="0.25">
      <c r="B275" s="7" t="s">
        <v>71</v>
      </c>
      <c r="C275" s="7"/>
      <c r="D275" s="48">
        <v>66106</v>
      </c>
      <c r="E275" s="136">
        <f>_xlfn.XLOOKUP($D275,'Maximum Demand Forecast'!$D$68:$D$494,'Maximum Demand Forecast'!E$68:E$494,"NA")</f>
        <v>129.83071907522699</v>
      </c>
      <c r="F275" s="136">
        <f>_xlfn.XLOOKUP($D275,'Maximum Demand Forecast'!$D$68:$D$494,'Maximum Demand Forecast'!F$68:F$494,"NA")</f>
        <v>72.155000810000004</v>
      </c>
      <c r="G275" s="136">
        <f>_xlfn.XLOOKUP($D275,'Maximum Demand Forecast'!$D$68:$D$494,'Maximum Demand Forecast'!G$68:G$494,"NA")</f>
        <v>74.197583187468453</v>
      </c>
      <c r="H275" s="136">
        <f>_xlfn.XLOOKUP($D275,'Maximum Demand Forecast'!$D$68:$D$494,'Maximum Demand Forecast'!H$68:H$494,"NA")</f>
        <v>73.969528991299242</v>
      </c>
      <c r="I275" s="136">
        <f>_xlfn.XLOOKUP($D275,'Maximum Demand Forecast'!$D$68:$D$494,'Maximum Demand Forecast'!I$68:I$494,"NA")</f>
        <v>72.723589313147869</v>
      </c>
      <c r="J275" s="136">
        <f>_xlfn.XLOOKUP($D275,'Maximum Demand Forecast'!$D$68:$D$494,'Maximum Demand Forecast'!J$68:J$494,"NA")</f>
        <v>71.839617330959911</v>
      </c>
      <c r="K275" s="136">
        <f>_xlfn.XLOOKUP($D275,'Maximum Demand Forecast'!$D$68:$D$494,'Maximum Demand Forecast'!K$68:K$494,"NA")</f>
        <v>71.887640135834147</v>
      </c>
      <c r="L275" s="136">
        <f>_xlfn.XLOOKUP($D275,'Maximum Demand Forecast'!$D$68:$D$494,'Maximum Demand Forecast'!L$68:L$494,"NA")</f>
        <v>71.74856501226806</v>
      </c>
      <c r="M275" s="136">
        <f>_xlfn.XLOOKUP($D275,'Maximum Demand Forecast'!$D$68:$D$494,'Maximum Demand Forecast'!M$68:M$494,"NA")</f>
        <v>73.382575947693596</v>
      </c>
      <c r="N275" s="136">
        <f>_xlfn.XLOOKUP($D275,'Maximum Demand Forecast'!$D$68:$D$494,'Maximum Demand Forecast'!N$68:N$494,"NA")</f>
        <v>77.803878578103962</v>
      </c>
      <c r="O275" s="136">
        <f>_xlfn.XLOOKUP($D275,'Maximum Demand Forecast'!$D$68:$D$494,'Maximum Demand Forecast'!O$68:O$494,"NA")</f>
        <v>81.7243360215965</v>
      </c>
      <c r="P275" s="136">
        <f>_xlfn.XLOOKUP($D275,'Maximum Demand Forecast'!$D$68:$D$494,'Maximum Demand Forecast'!P$68:P$494,"NA")</f>
        <v>83.837186169988556</v>
      </c>
      <c r="Q275" s="137"/>
      <c r="R275" s="136">
        <f>_xlfn.XLOOKUP($D275,'Maximum Demand Forecast'!$T$68:$T$494,'Maximum Demand Forecast'!U$68:U$494,"NA")</f>
        <v>180.45259561282899</v>
      </c>
      <c r="S275" s="136">
        <f>_xlfn.XLOOKUP($D275,'Maximum Demand Forecast'!$T$68:$T$494,'Maximum Demand Forecast'!V$68:V$494,"NA")</f>
        <v>221.667827820772</v>
      </c>
      <c r="T275" s="136">
        <f>_xlfn.XLOOKUP($D275,'Maximum Demand Forecast'!$T$68:$T$494,'Maximum Demand Forecast'!W$68:W$494,"NA")</f>
        <v>214.02143427469537</v>
      </c>
      <c r="U275" s="136">
        <f>_xlfn.XLOOKUP($D275,'Maximum Demand Forecast'!$T$68:$T$494,'Maximum Demand Forecast'!X$68:X$494,"NA")</f>
        <v>215.73720248378862</v>
      </c>
      <c r="V275" s="136">
        <f>_xlfn.XLOOKUP($D275,'Maximum Demand Forecast'!$T$68:$T$494,'Maximum Demand Forecast'!Y$68:Y$494,"NA")</f>
        <v>212.22099133994476</v>
      </c>
      <c r="W275" s="136">
        <f>_xlfn.XLOOKUP($D275,'Maximum Demand Forecast'!$T$68:$T$494,'Maximum Demand Forecast'!Z$68:Z$494,"NA")</f>
        <v>212.08625431273433</v>
      </c>
      <c r="X275" s="136">
        <f>_xlfn.XLOOKUP($D275,'Maximum Demand Forecast'!$T$68:$T$494,'Maximum Demand Forecast'!AA$68:AA$494,"NA")</f>
        <v>212.39907157006721</v>
      </c>
      <c r="Y275" s="136">
        <f>_xlfn.XLOOKUP($D275,'Maximum Demand Forecast'!$T$68:$T$494,'Maximum Demand Forecast'!AB$68:AB$494,"NA")</f>
        <v>213.34840036914247</v>
      </c>
      <c r="Z275" s="136">
        <f>_xlfn.XLOOKUP($D275,'Maximum Demand Forecast'!$T$68:$T$494,'Maximum Demand Forecast'!AC$68:AC$494,"NA")</f>
        <v>216.17429215244488</v>
      </c>
      <c r="AA275" s="136">
        <f>_xlfn.XLOOKUP($D275,'Maximum Demand Forecast'!$T$68:$T$494,'Maximum Demand Forecast'!AD$68:AD$494,"NA")</f>
        <v>225.09990331849141</v>
      </c>
      <c r="AB275" s="136">
        <f>_xlfn.XLOOKUP($D275,'Maximum Demand Forecast'!$T$68:$T$494,'Maximum Demand Forecast'!AE$68:AE$494,"NA")</f>
        <v>232.38867882674239</v>
      </c>
      <c r="AC275" s="136">
        <f>_xlfn.XLOOKUP($D275,'Maximum Demand Forecast'!$T$68:$T$494,'Maximum Demand Forecast'!AF$68:AF$494,"NA")</f>
        <v>237.23621490421868</v>
      </c>
      <c r="AD275" s="137"/>
      <c r="AE275" s="138">
        <v>164.45524111999899</v>
      </c>
      <c r="AF275" s="138">
        <v>196.7178187616</v>
      </c>
      <c r="AG275" s="138">
        <v>206.64844372159999</v>
      </c>
      <c r="AH275" s="138">
        <v>231.591272695459</v>
      </c>
      <c r="AI275" s="138">
        <v>263.57943068229002</v>
      </c>
      <c r="AJ275" s="138">
        <v>342.40928595668998</v>
      </c>
      <c r="AK275" s="138">
        <v>423.95861617498599</v>
      </c>
      <c r="AL275" s="138">
        <v>499.69946885948201</v>
      </c>
      <c r="AM275" s="138">
        <v>567.08273622860497</v>
      </c>
      <c r="AN275" s="138">
        <v>625.66666281768903</v>
      </c>
      <c r="AO275" s="138">
        <v>681.09372068926598</v>
      </c>
      <c r="AP275" s="138">
        <v>732.95995046217899</v>
      </c>
      <c r="AQ275" s="137"/>
      <c r="AR275" s="137"/>
      <c r="AS275" s="137"/>
      <c r="AT275" s="137"/>
      <c r="AU275" s="3"/>
      <c r="AV275" s="3"/>
      <c r="AW275" s="3"/>
      <c r="AX275" s="3"/>
    </row>
    <row r="276" spans="2:50" x14ac:dyDescent="0.25">
      <c r="B276" s="7" t="s">
        <v>71</v>
      </c>
      <c r="C276" s="7"/>
      <c r="D276" s="48">
        <v>66107</v>
      </c>
      <c r="E276" s="136">
        <f>_xlfn.XLOOKUP($D276,'Maximum Demand Forecast'!$D$68:$D$494,'Maximum Demand Forecast'!E$68:E$494,"NA")</f>
        <v>87.356930330286502</v>
      </c>
      <c r="F276" s="136">
        <f>_xlfn.XLOOKUP($D276,'Maximum Demand Forecast'!$D$68:$D$494,'Maximum Demand Forecast'!F$68:F$494,"NA")</f>
        <v>34.218334130000002</v>
      </c>
      <c r="G276" s="136">
        <f>_xlfn.XLOOKUP($D276,'Maximum Demand Forecast'!$D$68:$D$494,'Maximum Demand Forecast'!G$68:G$494,"NA")</f>
        <v>35.186995560194021</v>
      </c>
      <c r="H276" s="136">
        <f>_xlfn.XLOOKUP($D276,'Maximum Demand Forecast'!$D$68:$D$494,'Maximum Demand Forecast'!H$68:H$494,"NA")</f>
        <v>35.078844571396786</v>
      </c>
      <c r="I276" s="136">
        <f>_xlfn.XLOOKUP($D276,'Maximum Demand Forecast'!$D$68:$D$494,'Maximum Demand Forecast'!I$68:I$494,"NA")</f>
        <v>34.487977968469671</v>
      </c>
      <c r="J276" s="136">
        <f>_xlfn.XLOOKUP($D276,'Maximum Demand Forecast'!$D$68:$D$494,'Maximum Demand Forecast'!J$68:J$494,"NA")</f>
        <v>34.068768650910151</v>
      </c>
      <c r="K276" s="136">
        <f>_xlfn.XLOOKUP($D276,'Maximum Demand Forecast'!$D$68:$D$494,'Maximum Demand Forecast'!K$68:K$494,"NA")</f>
        <v>34.091542684097035</v>
      </c>
      <c r="L276" s="136">
        <f>_xlfn.XLOOKUP($D276,'Maximum Demand Forecast'!$D$68:$D$494,'Maximum Demand Forecast'!L$68:L$494,"NA")</f>
        <v>34.025588571507029</v>
      </c>
      <c r="M276" s="136">
        <f>_xlfn.XLOOKUP($D276,'Maximum Demand Forecast'!$D$68:$D$494,'Maximum Demand Forecast'!M$68:M$494,"NA")</f>
        <v>34.800491648671375</v>
      </c>
      <c r="N276" s="136">
        <f>_xlfn.XLOOKUP($D276,'Maximum Demand Forecast'!$D$68:$D$494,'Maximum Demand Forecast'!N$68:N$494,"NA")</f>
        <v>36.897222422683953</v>
      </c>
      <c r="O276" s="136">
        <f>_xlfn.XLOOKUP($D276,'Maximum Demand Forecast'!$D$68:$D$494,'Maximum Demand Forecast'!O$68:O$494,"NA")</f>
        <v>38.75643552278666</v>
      </c>
      <c r="P276" s="136">
        <f>_xlfn.XLOOKUP($D276,'Maximum Demand Forecast'!$D$68:$D$494,'Maximum Demand Forecast'!P$68:P$494,"NA")</f>
        <v>39.758420299069549</v>
      </c>
      <c r="Q276" s="137"/>
      <c r="R276" s="136">
        <f>_xlfn.XLOOKUP($D276,'Maximum Demand Forecast'!$T$68:$T$494,'Maximum Demand Forecast'!U$68:U$494,"NA")</f>
        <v>101.26024013325301</v>
      </c>
      <c r="S276" s="136">
        <f>_xlfn.XLOOKUP($D276,'Maximum Demand Forecast'!$T$68:$T$494,'Maximum Demand Forecast'!V$68:V$494,"NA")</f>
        <v>151.30170032113401</v>
      </c>
      <c r="T276" s="136">
        <f>_xlfn.XLOOKUP($D276,'Maximum Demand Forecast'!$T$68:$T$494,'Maximum Demand Forecast'!W$68:W$494,"NA")</f>
        <v>146.08257422503064</v>
      </c>
      <c r="U276" s="136">
        <f>_xlfn.XLOOKUP($D276,'Maximum Demand Forecast'!$T$68:$T$494,'Maximum Demand Forecast'!X$68:X$494,"NA")</f>
        <v>147.25368980794983</v>
      </c>
      <c r="V276" s="136">
        <f>_xlfn.XLOOKUP($D276,'Maximum Demand Forecast'!$T$68:$T$494,'Maximum Demand Forecast'!Y$68:Y$494,"NA")</f>
        <v>144.85366302020213</v>
      </c>
      <c r="W276" s="136">
        <f>_xlfn.XLOOKUP($D276,'Maximum Demand Forecast'!$T$68:$T$494,'Maximum Demand Forecast'!Z$68:Z$494,"NA")</f>
        <v>144.761696849407</v>
      </c>
      <c r="X276" s="136">
        <f>_xlfn.XLOOKUP($D276,'Maximum Demand Forecast'!$T$68:$T$494,'Maximum Demand Forecast'!AA$68:AA$494,"NA")</f>
        <v>144.97521354864821</v>
      </c>
      <c r="Y276" s="136">
        <f>_xlfn.XLOOKUP($D276,'Maximum Demand Forecast'!$T$68:$T$494,'Maximum Demand Forecast'!AB$68:AB$494,"NA")</f>
        <v>145.6231878752611</v>
      </c>
      <c r="Z276" s="136">
        <f>_xlfn.XLOOKUP($D276,'Maximum Demand Forecast'!$T$68:$T$494,'Maximum Demand Forecast'!AC$68:AC$494,"NA")</f>
        <v>147.55202994467894</v>
      </c>
      <c r="AA276" s="136">
        <f>_xlfn.XLOOKUP($D276,'Maximum Demand Forecast'!$T$68:$T$494,'Maximum Demand Forecast'!AD$68:AD$494,"NA")</f>
        <v>153.64429944136046</v>
      </c>
      <c r="AB276" s="136">
        <f>_xlfn.XLOOKUP($D276,'Maximum Demand Forecast'!$T$68:$T$494,'Maximum Demand Forecast'!AE$68:AE$494,"NA")</f>
        <v>158.61932959570959</v>
      </c>
      <c r="AC276" s="136">
        <f>_xlfn.XLOOKUP($D276,'Maximum Demand Forecast'!$T$68:$T$494,'Maximum Demand Forecast'!AF$68:AF$494,"NA")</f>
        <v>161.92806617738088</v>
      </c>
      <c r="AD276" s="137"/>
      <c r="AE276" s="138">
        <v>0</v>
      </c>
      <c r="AF276" s="138">
        <v>0</v>
      </c>
      <c r="AG276" s="138">
        <v>0</v>
      </c>
      <c r="AH276" s="138">
        <v>0.96375005376800105</v>
      </c>
      <c r="AI276" s="138">
        <v>2.36279371133163</v>
      </c>
      <c r="AJ276" s="138">
        <v>5.3947151456968196</v>
      </c>
      <c r="AK276" s="138">
        <v>8.1069895208161604</v>
      </c>
      <c r="AL276" s="138">
        <v>10.258964886482101</v>
      </c>
      <c r="AM276" s="138">
        <v>11.883584467303599</v>
      </c>
      <c r="AN276" s="138">
        <v>13.080948682366</v>
      </c>
      <c r="AO276" s="138">
        <v>14.0456154835968</v>
      </c>
      <c r="AP276" s="138">
        <v>14.8209736107473</v>
      </c>
      <c r="AQ276" s="137"/>
      <c r="AR276" s="137"/>
      <c r="AS276" s="137"/>
      <c r="AT276" s="137"/>
      <c r="AU276" s="3"/>
      <c r="AV276" s="3"/>
      <c r="AW276" s="3"/>
      <c r="AX276" s="3"/>
    </row>
    <row r="277" spans="2:50" x14ac:dyDescent="0.25">
      <c r="B277" s="7" t="s">
        <v>71</v>
      </c>
      <c r="C277" s="7"/>
      <c r="D277" s="48">
        <v>66108</v>
      </c>
      <c r="E277" s="136">
        <f>_xlfn.XLOOKUP($D277,'Maximum Demand Forecast'!$D$68:$D$494,'Maximum Demand Forecast'!E$68:E$494,"NA")</f>
        <v>3.8223784104299998</v>
      </c>
      <c r="F277" s="136">
        <f>_xlfn.XLOOKUP($D277,'Maximum Demand Forecast'!$D$68:$D$494,'Maximum Demand Forecast'!F$68:F$494,"NA")</f>
        <v>0.56930373470460105</v>
      </c>
      <c r="G277" s="136">
        <f>_xlfn.XLOOKUP($D277,'Maximum Demand Forecast'!$D$68:$D$494,'Maximum Demand Forecast'!G$68:G$494,"NA")</f>
        <v>0.58541973169553219</v>
      </c>
      <c r="H277" s="136">
        <f>_xlfn.XLOOKUP($D277,'Maximum Demand Forecast'!$D$68:$D$494,'Maximum Demand Forecast'!H$68:H$494,"NA")</f>
        <v>0.58362038162780694</v>
      </c>
      <c r="I277" s="136">
        <f>_xlfn.XLOOKUP($D277,'Maximum Demand Forecast'!$D$68:$D$494,'Maximum Demand Forecast'!I$68:I$494,"NA")</f>
        <v>0.5737899041276262</v>
      </c>
      <c r="J277" s="136">
        <f>_xlfn.XLOOKUP($D277,'Maximum Demand Forecast'!$D$68:$D$494,'Maximum Demand Forecast'!J$68:J$494,"NA")</f>
        <v>0.56681535565303054</v>
      </c>
      <c r="K277" s="136">
        <f>_xlfn.XLOOKUP($D277,'Maximum Demand Forecast'!$D$68:$D$494,'Maximum Demand Forecast'!K$68:K$494,"NA")</f>
        <v>0.56719425610149543</v>
      </c>
      <c r="L277" s="136">
        <f>_xlfn.XLOOKUP($D277,'Maximum Demand Forecast'!$D$68:$D$494,'Maximum Demand Forecast'!L$68:L$494,"NA")</f>
        <v>0.56609695187639864</v>
      </c>
      <c r="M277" s="136">
        <f>_xlfn.XLOOKUP($D277,'Maximum Demand Forecast'!$D$68:$D$494,'Maximum Demand Forecast'!M$68:M$494,"NA")</f>
        <v>0.57898931578247725</v>
      </c>
      <c r="N277" s="136">
        <f>_xlfn.XLOOKUP($D277,'Maximum Demand Forecast'!$D$68:$D$494,'Maximum Demand Forecast'!N$68:N$494,"NA")</f>
        <v>0.61387344122764054</v>
      </c>
      <c r="O277" s="136">
        <f>_xlfn.XLOOKUP($D277,'Maximum Demand Forecast'!$D$68:$D$494,'Maximum Demand Forecast'!O$68:O$494,"NA")</f>
        <v>0.64480589274555988</v>
      </c>
      <c r="P277" s="136">
        <f>_xlfn.XLOOKUP($D277,'Maximum Demand Forecast'!$D$68:$D$494,'Maximum Demand Forecast'!P$68:P$494,"NA")</f>
        <v>0.66147630320703499</v>
      </c>
      <c r="Q277" s="137"/>
      <c r="R277" s="136">
        <f>_xlfn.XLOOKUP($D277,'Maximum Demand Forecast'!$T$68:$T$494,'Maximum Demand Forecast'!U$68:U$494,"NA")</f>
        <v>4.6163008801028198</v>
      </c>
      <c r="S277" s="136">
        <f>_xlfn.XLOOKUP($D277,'Maximum Demand Forecast'!$T$68:$T$494,'Maximum Demand Forecast'!V$68:V$494,"NA")</f>
        <v>0.75666667600000004</v>
      </c>
      <c r="T277" s="136">
        <f>_xlfn.XLOOKUP($D277,'Maximum Demand Forecast'!$T$68:$T$494,'Maximum Demand Forecast'!W$68:W$494,"NA")</f>
        <v>0.7305655893209908</v>
      </c>
      <c r="U277" s="136">
        <f>_xlfn.XLOOKUP($D277,'Maximum Demand Forecast'!$T$68:$T$494,'Maximum Demand Forecast'!X$68:X$494,"NA")</f>
        <v>0.73642239154765754</v>
      </c>
      <c r="V277" s="136">
        <f>_xlfn.XLOOKUP($D277,'Maximum Demand Forecast'!$T$68:$T$494,'Maximum Demand Forecast'!Y$68:Y$494,"NA")</f>
        <v>0.7244197485638606</v>
      </c>
      <c r="W277" s="136">
        <f>_xlfn.XLOOKUP($D277,'Maximum Demand Forecast'!$T$68:$T$494,'Maximum Demand Forecast'!Z$68:Z$494,"NA")</f>
        <v>0.72395982156626371</v>
      </c>
      <c r="X277" s="136">
        <f>_xlfn.XLOOKUP($D277,'Maximum Demand Forecast'!$T$68:$T$494,'Maximum Demand Forecast'!AA$68:AA$494,"NA")</f>
        <v>0.7250276282779029</v>
      </c>
      <c r="Y277" s="136">
        <f>_xlfn.XLOOKUP($D277,'Maximum Demand Forecast'!$T$68:$T$494,'Maximum Demand Forecast'!AB$68:AB$494,"NA")</f>
        <v>0.72826817731873228</v>
      </c>
      <c r="Z277" s="136">
        <f>_xlfn.XLOOKUP($D277,'Maximum Demand Forecast'!$T$68:$T$494,'Maximum Demand Forecast'!AC$68:AC$494,"NA")</f>
        <v>0.73791440412317422</v>
      </c>
      <c r="AA277" s="136">
        <f>_xlfn.XLOOKUP($D277,'Maximum Demand Forecast'!$T$68:$T$494,'Maximum Demand Forecast'!AD$68:AD$494,"NA")</f>
        <v>0.76838212060994193</v>
      </c>
      <c r="AB277" s="136">
        <f>_xlfn.XLOOKUP($D277,'Maximum Demand Forecast'!$T$68:$T$494,'Maximum Demand Forecast'!AE$68:AE$494,"NA")</f>
        <v>0.79326247239647973</v>
      </c>
      <c r="AC277" s="136">
        <f>_xlfn.XLOOKUP($D277,'Maximum Demand Forecast'!$T$68:$T$494,'Maximum Demand Forecast'!AF$68:AF$494,"NA")</f>
        <v>0.8098096143367155</v>
      </c>
      <c r="AD277" s="137"/>
      <c r="AE277" s="138">
        <v>332.50994378719997</v>
      </c>
      <c r="AF277" s="138">
        <v>395.66614513558</v>
      </c>
      <c r="AG277" s="138">
        <v>448.68715006158999</v>
      </c>
      <c r="AH277" s="138">
        <v>483.65879566721901</v>
      </c>
      <c r="AI277" s="138">
        <v>515.28710776037099</v>
      </c>
      <c r="AJ277" s="138">
        <v>591.42928316798304</v>
      </c>
      <c r="AK277" s="138">
        <v>668.42484593088898</v>
      </c>
      <c r="AL277" s="138">
        <v>738.47668563131003</v>
      </c>
      <c r="AM277" s="138">
        <v>799.73806131303502</v>
      </c>
      <c r="AN277" s="138">
        <v>852.32375631606305</v>
      </c>
      <c r="AO277" s="138">
        <v>901.69180713010996</v>
      </c>
      <c r="AP277" s="138">
        <v>947.78843370080097</v>
      </c>
      <c r="AQ277" s="137"/>
      <c r="AR277" s="137"/>
      <c r="AS277" s="137"/>
      <c r="AT277" s="137"/>
      <c r="AU277" s="3"/>
      <c r="AV277" s="3"/>
      <c r="AW277" s="3"/>
      <c r="AX277" s="3"/>
    </row>
    <row r="278" spans="2:50" x14ac:dyDescent="0.25">
      <c r="B278" s="7" t="s">
        <v>71</v>
      </c>
      <c r="C278" s="7"/>
      <c r="D278" s="48">
        <v>66109</v>
      </c>
      <c r="E278" s="136">
        <f>_xlfn.XLOOKUP($D278,'Maximum Demand Forecast'!$D$68:$D$494,'Maximum Demand Forecast'!E$68:E$494,"NA")</f>
        <v>30.294724920380801</v>
      </c>
      <c r="F278" s="136">
        <f>_xlfn.XLOOKUP($D278,'Maximum Demand Forecast'!$D$68:$D$494,'Maximum Demand Forecast'!F$68:F$494,"NA")</f>
        <v>23.323333609999999</v>
      </c>
      <c r="G278" s="136">
        <f>_xlfn.XLOOKUP($D278,'Maximum Demand Forecast'!$D$68:$D$494,'Maximum Demand Forecast'!G$68:G$494,"NA")</f>
        <v>23.983576554782854</v>
      </c>
      <c r="H278" s="136">
        <f>_xlfn.XLOOKUP($D278,'Maximum Demand Forecast'!$D$68:$D$494,'Maximum Demand Forecast'!H$68:H$494,"NA")</f>
        <v>23.909860470814937</v>
      </c>
      <c r="I278" s="136">
        <f>_xlfn.XLOOKUP($D278,'Maximum Demand Forecast'!$D$68:$D$494,'Maximum Demand Forecast'!I$68:I$494,"NA")</f>
        <v>23.507123772800334</v>
      </c>
      <c r="J278" s="136">
        <f>_xlfn.XLOOKUP($D278,'Maximum Demand Forecast'!$D$68:$D$494,'Maximum Demand Forecast'!J$68:J$494,"NA")</f>
        <v>23.221389267762319</v>
      </c>
      <c r="K278" s="136">
        <f>_xlfn.XLOOKUP($D278,'Maximum Demand Forecast'!$D$68:$D$494,'Maximum Demand Forecast'!K$68:K$494,"NA")</f>
        <v>23.236912126696506</v>
      </c>
      <c r="L278" s="136">
        <f>_xlfn.XLOOKUP($D278,'Maximum Demand Forecast'!$D$68:$D$494,'Maximum Demand Forecast'!L$68:L$494,"NA")</f>
        <v>23.191957577914433</v>
      </c>
      <c r="M278" s="136">
        <f>_xlfn.XLOOKUP($D278,'Maximum Demand Forecast'!$D$68:$D$494,'Maximum Demand Forecast'!M$68:M$494,"NA")</f>
        <v>23.720134166390562</v>
      </c>
      <c r="N278" s="136">
        <f>_xlfn.XLOOKUP($D278,'Maximum Demand Forecast'!$D$68:$D$494,'Maximum Demand Forecast'!N$68:N$494,"NA")</f>
        <v>25.14927303524551</v>
      </c>
      <c r="O278" s="136">
        <f>_xlfn.XLOOKUP($D278,'Maximum Demand Forecast'!$D$68:$D$494,'Maximum Demand Forecast'!O$68:O$494,"NA")</f>
        <v>26.416519044973388</v>
      </c>
      <c r="P278" s="136">
        <f>_xlfn.XLOOKUP($D278,'Maximum Demand Forecast'!$D$68:$D$494,'Maximum Demand Forecast'!P$68:P$494,"NA")</f>
        <v>27.099475296455495</v>
      </c>
      <c r="Q278" s="137"/>
      <c r="R278" s="136">
        <f>_xlfn.XLOOKUP($D278,'Maximum Demand Forecast'!$T$68:$T$494,'Maximum Demand Forecast'!U$68:U$494,"NA")</f>
        <v>58.489606786506201</v>
      </c>
      <c r="S278" s="136">
        <f>_xlfn.XLOOKUP($D278,'Maximum Demand Forecast'!$T$68:$T$494,'Maximum Demand Forecast'!V$68:V$494,"NA")</f>
        <v>60.4676904995409</v>
      </c>
      <c r="T278" s="136">
        <f>_xlfn.XLOOKUP($D278,'Maximum Demand Forecast'!$T$68:$T$494,'Maximum Demand Forecast'!W$68:W$494,"NA")</f>
        <v>58.381867929223269</v>
      </c>
      <c r="U278" s="136">
        <f>_xlfn.XLOOKUP($D278,'Maximum Demand Forecast'!$T$68:$T$494,'Maximum Demand Forecast'!X$68:X$494,"NA")</f>
        <v>58.849904008506222</v>
      </c>
      <c r="V278" s="136">
        <f>_xlfn.XLOOKUP($D278,'Maximum Demand Forecast'!$T$68:$T$494,'Maximum Demand Forecast'!Y$68:Y$494,"NA")</f>
        <v>57.890733842644813</v>
      </c>
      <c r="W278" s="136">
        <f>_xlfn.XLOOKUP($D278,'Maximum Demand Forecast'!$T$68:$T$494,'Maximum Demand Forecast'!Z$68:Z$494,"NA")</f>
        <v>57.853979583173405</v>
      </c>
      <c r="X278" s="136">
        <f>_xlfn.XLOOKUP($D278,'Maximum Demand Forecast'!$T$68:$T$494,'Maximum Demand Forecast'!AA$68:AA$494,"NA")</f>
        <v>57.939311483996711</v>
      </c>
      <c r="Y278" s="136">
        <f>_xlfn.XLOOKUP($D278,'Maximum Demand Forecast'!$T$68:$T$494,'Maximum Demand Forecast'!AB$68:AB$494,"NA")</f>
        <v>58.198274277872223</v>
      </c>
      <c r="Z278" s="136">
        <f>_xlfn.XLOOKUP($D278,'Maximum Demand Forecast'!$T$68:$T$494,'Maximum Demand Forecast'!AC$68:AC$494,"NA")</f>
        <v>58.969135577041385</v>
      </c>
      <c r="AA278" s="136">
        <f>_xlfn.XLOOKUP($D278,'Maximum Demand Forecast'!$T$68:$T$494,'Maximum Demand Forecast'!AD$68:AD$494,"NA")</f>
        <v>61.403909710995222</v>
      </c>
      <c r="AB278" s="136">
        <f>_xlfn.XLOOKUP($D278,'Maximum Demand Forecast'!$T$68:$T$494,'Maximum Demand Forecast'!AE$68:AE$494,"NA")</f>
        <v>63.392179393097706</v>
      </c>
      <c r="AC278" s="136">
        <f>_xlfn.XLOOKUP($D278,'Maximum Demand Forecast'!$T$68:$T$494,'Maximum Demand Forecast'!AF$68:AF$494,"NA")</f>
        <v>64.714515223695528</v>
      </c>
      <c r="AD278" s="137"/>
      <c r="AE278" s="138">
        <v>0</v>
      </c>
      <c r="AF278" s="138">
        <v>0</v>
      </c>
      <c r="AG278" s="138">
        <v>0</v>
      </c>
      <c r="AH278" s="138">
        <v>0</v>
      </c>
      <c r="AI278" s="138">
        <v>0</v>
      </c>
      <c r="AJ278" s="138">
        <v>0</v>
      </c>
      <c r="AK278" s="138">
        <v>0</v>
      </c>
      <c r="AL278" s="138">
        <v>0</v>
      </c>
      <c r="AM278" s="138">
        <v>0</v>
      </c>
      <c r="AN278" s="138">
        <v>0</v>
      </c>
      <c r="AO278" s="138">
        <v>0</v>
      </c>
      <c r="AP278" s="138">
        <v>0</v>
      </c>
      <c r="AQ278" s="137"/>
      <c r="AR278" s="137"/>
      <c r="AS278" s="137"/>
      <c r="AT278" s="137"/>
      <c r="AU278" s="3"/>
      <c r="AV278" s="3"/>
      <c r="AW278" s="3"/>
      <c r="AX278" s="3"/>
    </row>
    <row r="279" spans="2:50" x14ac:dyDescent="0.25">
      <c r="B279" s="7" t="s">
        <v>71</v>
      </c>
      <c r="C279" s="7"/>
      <c r="D279" s="48">
        <v>66110</v>
      </c>
      <c r="E279" s="136">
        <f>_xlfn.XLOOKUP($D279,'Maximum Demand Forecast'!$D$68:$D$494,'Maximum Demand Forecast'!E$68:E$494,"NA")</f>
        <v>0</v>
      </c>
      <c r="F279" s="136">
        <f>_xlfn.XLOOKUP($D279,'Maximum Demand Forecast'!$D$68:$D$494,'Maximum Demand Forecast'!F$68:F$494,"NA")</f>
        <v>0</v>
      </c>
      <c r="G279" s="136">
        <f>_xlfn.XLOOKUP($D279,'Maximum Demand Forecast'!$D$68:$D$494,'Maximum Demand Forecast'!G$68:G$494,"NA")</f>
        <v>0</v>
      </c>
      <c r="H279" s="136">
        <f>_xlfn.XLOOKUP($D279,'Maximum Demand Forecast'!$D$68:$D$494,'Maximum Demand Forecast'!H$68:H$494,"NA")</f>
        <v>0</v>
      </c>
      <c r="I279" s="136">
        <f>_xlfn.XLOOKUP($D279,'Maximum Demand Forecast'!$D$68:$D$494,'Maximum Demand Forecast'!I$68:I$494,"NA")</f>
        <v>0</v>
      </c>
      <c r="J279" s="136">
        <f>_xlfn.XLOOKUP($D279,'Maximum Demand Forecast'!$D$68:$D$494,'Maximum Demand Forecast'!J$68:J$494,"NA")</f>
        <v>0</v>
      </c>
      <c r="K279" s="136">
        <f>_xlfn.XLOOKUP($D279,'Maximum Demand Forecast'!$D$68:$D$494,'Maximum Demand Forecast'!K$68:K$494,"NA")</f>
        <v>0</v>
      </c>
      <c r="L279" s="136">
        <f>_xlfn.XLOOKUP($D279,'Maximum Demand Forecast'!$D$68:$D$494,'Maximum Demand Forecast'!L$68:L$494,"NA")</f>
        <v>0</v>
      </c>
      <c r="M279" s="136">
        <f>_xlfn.XLOOKUP($D279,'Maximum Demand Forecast'!$D$68:$D$494,'Maximum Demand Forecast'!M$68:M$494,"NA")</f>
        <v>0</v>
      </c>
      <c r="N279" s="136">
        <f>_xlfn.XLOOKUP($D279,'Maximum Demand Forecast'!$D$68:$D$494,'Maximum Demand Forecast'!N$68:N$494,"NA")</f>
        <v>0</v>
      </c>
      <c r="O279" s="136">
        <f>_xlfn.XLOOKUP($D279,'Maximum Demand Forecast'!$D$68:$D$494,'Maximum Demand Forecast'!O$68:O$494,"NA")</f>
        <v>0</v>
      </c>
      <c r="P279" s="136">
        <f>_xlfn.XLOOKUP($D279,'Maximum Demand Forecast'!$D$68:$D$494,'Maximum Demand Forecast'!P$68:P$494,"NA")</f>
        <v>0</v>
      </c>
      <c r="Q279" s="137"/>
      <c r="R279" s="136">
        <f>_xlfn.XLOOKUP($D279,'Maximum Demand Forecast'!$T$68:$T$494,'Maximum Demand Forecast'!U$68:U$494,"NA")</f>
        <v>0</v>
      </c>
      <c r="S279" s="136">
        <f>_xlfn.XLOOKUP($D279,'Maximum Demand Forecast'!$T$68:$T$494,'Maximum Demand Forecast'!V$68:V$494,"NA")</f>
        <v>0</v>
      </c>
      <c r="T279" s="136">
        <f>_xlfn.XLOOKUP($D279,'Maximum Demand Forecast'!$T$68:$T$494,'Maximum Demand Forecast'!W$68:W$494,"NA")</f>
        <v>0</v>
      </c>
      <c r="U279" s="136">
        <f>_xlfn.XLOOKUP($D279,'Maximum Demand Forecast'!$T$68:$T$494,'Maximum Demand Forecast'!X$68:X$494,"NA")</f>
        <v>0</v>
      </c>
      <c r="V279" s="136">
        <f>_xlfn.XLOOKUP($D279,'Maximum Demand Forecast'!$T$68:$T$494,'Maximum Demand Forecast'!Y$68:Y$494,"NA")</f>
        <v>0</v>
      </c>
      <c r="W279" s="136">
        <f>_xlfn.XLOOKUP($D279,'Maximum Demand Forecast'!$T$68:$T$494,'Maximum Demand Forecast'!Z$68:Z$494,"NA")</f>
        <v>0</v>
      </c>
      <c r="X279" s="136">
        <f>_xlfn.XLOOKUP($D279,'Maximum Demand Forecast'!$T$68:$T$494,'Maximum Demand Forecast'!AA$68:AA$494,"NA")</f>
        <v>0</v>
      </c>
      <c r="Y279" s="136">
        <f>_xlfn.XLOOKUP($D279,'Maximum Demand Forecast'!$T$68:$T$494,'Maximum Demand Forecast'!AB$68:AB$494,"NA")</f>
        <v>0</v>
      </c>
      <c r="Z279" s="136">
        <f>_xlfn.XLOOKUP($D279,'Maximum Demand Forecast'!$T$68:$T$494,'Maximum Demand Forecast'!AC$68:AC$494,"NA")</f>
        <v>0</v>
      </c>
      <c r="AA279" s="136">
        <f>_xlfn.XLOOKUP($D279,'Maximum Demand Forecast'!$T$68:$T$494,'Maximum Demand Forecast'!AD$68:AD$494,"NA")</f>
        <v>0</v>
      </c>
      <c r="AB279" s="136">
        <f>_xlfn.XLOOKUP($D279,'Maximum Demand Forecast'!$T$68:$T$494,'Maximum Demand Forecast'!AE$68:AE$494,"NA")</f>
        <v>0</v>
      </c>
      <c r="AC279" s="136">
        <f>_xlfn.XLOOKUP($D279,'Maximum Demand Forecast'!$T$68:$T$494,'Maximum Demand Forecast'!AF$68:AF$494,"NA")</f>
        <v>0</v>
      </c>
      <c r="AD279" s="137"/>
      <c r="AE279" s="138">
        <v>189.57325244399999</v>
      </c>
      <c r="AF279" s="138">
        <v>200.71633767599999</v>
      </c>
      <c r="AG279" s="138">
        <v>210.90509958000001</v>
      </c>
      <c r="AH279" s="138">
        <v>232.659947888289</v>
      </c>
      <c r="AI279" s="138">
        <v>262.360651751955</v>
      </c>
      <c r="AJ279" s="138">
        <v>334.28329957260001</v>
      </c>
      <c r="AK279" s="138">
        <v>407.81333713609598</v>
      </c>
      <c r="AL279" s="138">
        <v>475.68489572984902</v>
      </c>
      <c r="AM279" s="138">
        <v>535.94587507247695</v>
      </c>
      <c r="AN279" s="138">
        <v>588.33663465166399</v>
      </c>
      <c r="AO279" s="138">
        <v>637.90085208807295</v>
      </c>
      <c r="AP279" s="138">
        <v>684.05510741078297</v>
      </c>
      <c r="AQ279" s="137"/>
      <c r="AR279" s="137"/>
      <c r="AS279" s="137"/>
      <c r="AT279" s="137"/>
      <c r="AU279" s="3"/>
      <c r="AV279" s="3"/>
      <c r="AW279" s="3"/>
      <c r="AX279" s="3"/>
    </row>
    <row r="280" spans="2:50" x14ac:dyDescent="0.25">
      <c r="B280" s="7" t="s">
        <v>84</v>
      </c>
      <c r="C280" s="7"/>
      <c r="D280" s="48">
        <v>57003</v>
      </c>
      <c r="E280" s="136">
        <f>_xlfn.XLOOKUP($D280,'Maximum Demand Forecast'!$D$68:$D$494,'Maximum Demand Forecast'!E$68:E$494,"NA")</f>
        <v>32.002756674378098</v>
      </c>
      <c r="F280" s="136">
        <f>_xlfn.XLOOKUP($D280,'Maximum Demand Forecast'!$D$68:$D$494,'Maximum Demand Forecast'!F$68:F$494,"NA")</f>
        <v>23.170472450883299</v>
      </c>
      <c r="G280" s="136">
        <f>_xlfn.XLOOKUP($D280,'Maximum Demand Forecast'!$D$68:$D$494,'Maximum Demand Forecast'!G$68:G$494,"NA")</f>
        <v>23.826388162538773</v>
      </c>
      <c r="H280" s="136">
        <f>_xlfn.XLOOKUP($D280,'Maximum Demand Forecast'!$D$68:$D$494,'Maximum Demand Forecast'!H$68:H$494,"NA")</f>
        <v>23.753155213882014</v>
      </c>
      <c r="I280" s="136">
        <f>_xlfn.XLOOKUP($D280,'Maximum Demand Forecast'!$D$68:$D$494,'Maximum Demand Forecast'!I$68:I$494,"NA")</f>
        <v>23.35305805271522</v>
      </c>
      <c r="J280" s="136">
        <f>_xlfn.XLOOKUP($D280,'Maximum Demand Forecast'!$D$68:$D$494,'Maximum Demand Forecast'!J$68:J$494,"NA")</f>
        <v>23.069196251998555</v>
      </c>
      <c r="K280" s="136">
        <f>_xlfn.XLOOKUP($D280,'Maximum Demand Forecast'!$D$68:$D$494,'Maximum Demand Forecast'!K$68:K$494,"NA")</f>
        <v>23.084617374094901</v>
      </c>
      <c r="L280" s="136">
        <f>_xlfn.XLOOKUP($D280,'Maximum Demand Forecast'!$D$68:$D$494,'Maximum Demand Forecast'!L$68:L$494,"NA")</f>
        <v>23.039957457484594</v>
      </c>
      <c r="M280" s="136">
        <f>_xlfn.XLOOKUP($D280,'Maximum Demand Forecast'!$D$68:$D$494,'Maximum Demand Forecast'!M$68:M$494,"NA")</f>
        <v>23.564672375906053</v>
      </c>
      <c r="N280" s="136">
        <f>_xlfn.XLOOKUP($D280,'Maximum Demand Forecast'!$D$68:$D$494,'Maximum Demand Forecast'!N$68:N$494,"NA")</f>
        <v>24.984444666737261</v>
      </c>
      <c r="O280" s="136">
        <f>_xlfn.XLOOKUP($D280,'Maximum Demand Forecast'!$D$68:$D$494,'Maximum Demand Forecast'!O$68:O$494,"NA")</f>
        <v>26.243385144452766</v>
      </c>
      <c r="P280" s="136">
        <f>_xlfn.XLOOKUP($D280,'Maximum Demand Forecast'!$D$68:$D$494,'Maximum Demand Forecast'!P$68:P$494,"NA")</f>
        <v>26.92186529976555</v>
      </c>
      <c r="Q280" s="137"/>
      <c r="R280" s="136">
        <f>_xlfn.XLOOKUP($D280,'Maximum Demand Forecast'!$T$68:$T$494,'Maximum Demand Forecast'!U$68:U$494,"NA")</f>
        <v>42.611680525683099</v>
      </c>
      <c r="S280" s="136">
        <f>_xlfn.XLOOKUP($D280,'Maximum Demand Forecast'!$T$68:$T$494,'Maximum Demand Forecast'!V$68:V$494,"NA")</f>
        <v>43.912457954170698</v>
      </c>
      <c r="T280" s="136">
        <f>_xlfn.XLOOKUP($D280,'Maximum Demand Forecast'!$T$68:$T$494,'Maximum Demand Forecast'!W$68:W$494,"NA")</f>
        <v>42.397705279440565</v>
      </c>
      <c r="U280" s="136">
        <f>_xlfn.XLOOKUP($D280,'Maximum Demand Forecast'!$T$68:$T$494,'Maximum Demand Forecast'!X$68:X$494,"NA")</f>
        <v>42.737599435852971</v>
      </c>
      <c r="V280" s="136">
        <f>_xlfn.XLOOKUP($D280,'Maximum Demand Forecast'!$T$68:$T$494,'Maximum Demand Forecast'!Y$68:Y$494,"NA")</f>
        <v>42.041037036473689</v>
      </c>
      <c r="W280" s="136">
        <f>_xlfn.XLOOKUP($D280,'Maximum Demand Forecast'!$T$68:$T$494,'Maximum Demand Forecast'!Z$68:Z$494,"NA")</f>
        <v>42.014345594145702</v>
      </c>
      <c r="X280" s="136">
        <f>_xlfn.XLOOKUP($D280,'Maximum Demand Forecast'!$T$68:$T$494,'Maximum Demand Forecast'!AA$68:AA$494,"NA")</f>
        <v>42.076314779277411</v>
      </c>
      <c r="Y280" s="136">
        <f>_xlfn.XLOOKUP($D280,'Maximum Demand Forecast'!$T$68:$T$494,'Maximum Demand Forecast'!AB$68:AB$494,"NA")</f>
        <v>42.26437707674252</v>
      </c>
      <c r="Z280" s="136">
        <f>_xlfn.XLOOKUP($D280,'Maximum Demand Forecast'!$T$68:$T$494,'Maximum Demand Forecast'!AC$68:AC$494,"NA")</f>
        <v>42.824187020013305</v>
      </c>
      <c r="AA280" s="136">
        <f>_xlfn.XLOOKUP($D280,'Maximum Demand Forecast'!$T$68:$T$494,'Maximum Demand Forecast'!AD$68:AD$494,"NA")</f>
        <v>44.592353058799951</v>
      </c>
      <c r="AB280" s="136">
        <f>_xlfn.XLOOKUP($D280,'Maximum Demand Forecast'!$T$68:$T$494,'Maximum Demand Forecast'!AE$68:AE$494,"NA")</f>
        <v>46.036261501401057</v>
      </c>
      <c r="AC280" s="136">
        <f>_xlfn.XLOOKUP($D280,'Maximum Demand Forecast'!$T$68:$T$494,'Maximum Demand Forecast'!AF$68:AF$494,"NA")</f>
        <v>46.996559738074424</v>
      </c>
      <c r="AD280" s="137"/>
      <c r="AE280" s="138">
        <v>669.88218366000001</v>
      </c>
      <c r="AF280" s="138">
        <v>756.47331724920002</v>
      </c>
      <c r="AG280" s="138">
        <v>826.54900806119997</v>
      </c>
      <c r="AH280" s="138">
        <v>919.69760093910998</v>
      </c>
      <c r="AI280" s="138">
        <v>1036.3284551096001</v>
      </c>
      <c r="AJ280" s="138">
        <v>1319.8255667977901</v>
      </c>
      <c r="AK280" s="138">
        <v>1611.3237337123801</v>
      </c>
      <c r="AL280" s="138">
        <v>1883.8253123372999</v>
      </c>
      <c r="AM280" s="138">
        <v>2132.2272983531998</v>
      </c>
      <c r="AN280" s="138">
        <v>2358.5002624787999</v>
      </c>
      <c r="AO280" s="138">
        <v>2588.4335685890101</v>
      </c>
      <c r="AP280" s="138">
        <v>2822.9685350149998</v>
      </c>
      <c r="AQ280" s="137"/>
      <c r="AR280" s="137"/>
      <c r="AS280" s="137"/>
      <c r="AT280" s="137"/>
      <c r="AU280" s="3"/>
      <c r="AV280" s="3"/>
      <c r="AW280" s="3"/>
      <c r="AX280" s="3"/>
    </row>
    <row r="281" spans="2:50" x14ac:dyDescent="0.25">
      <c r="B281" s="7" t="s">
        <v>84</v>
      </c>
      <c r="C281" s="7"/>
      <c r="D281" s="48">
        <v>57004</v>
      </c>
      <c r="E281" s="136">
        <f>_xlfn.XLOOKUP($D281,'Maximum Demand Forecast'!$D$68:$D$494,'Maximum Demand Forecast'!E$68:E$494,"NA")</f>
        <v>143.75245496006301</v>
      </c>
      <c r="F281" s="136">
        <f>_xlfn.XLOOKUP($D281,'Maximum Demand Forecast'!$D$68:$D$494,'Maximum Demand Forecast'!F$68:F$494,"NA")</f>
        <v>114.9569444</v>
      </c>
      <c r="G281" s="136">
        <f>_xlfn.XLOOKUP($D281,'Maximum Demand Forecast'!$D$68:$D$494,'Maximum Demand Forecast'!G$68:G$494,"NA")</f>
        <v>118.21117523865475</v>
      </c>
      <c r="H281" s="136">
        <f>_xlfn.XLOOKUP($D281,'Maximum Demand Forecast'!$D$68:$D$494,'Maximum Demand Forecast'!H$68:H$494,"NA")</f>
        <v>117.8478405666998</v>
      </c>
      <c r="I281" s="136">
        <f>_xlfn.XLOOKUP($D281,'Maximum Demand Forecast'!$D$68:$D$494,'Maximum Demand Forecast'!I$68:I$494,"NA")</f>
        <v>115.86281642839847</v>
      </c>
      <c r="J281" s="136">
        <f>_xlfn.XLOOKUP($D281,'Maximum Demand Forecast'!$D$68:$D$494,'Maximum Demand Forecast'!J$68:J$494,"NA")</f>
        <v>114.45447720219398</v>
      </c>
      <c r="K281" s="136">
        <f>_xlfn.XLOOKUP($D281,'Maximum Demand Forecast'!$D$68:$D$494,'Maximum Demand Forecast'!K$68:K$494,"NA")</f>
        <v>114.53098686677561</v>
      </c>
      <c r="L281" s="136">
        <f>_xlfn.XLOOKUP($D281,'Maximum Demand Forecast'!$D$68:$D$494,'Maximum Demand Forecast'!L$68:L$494,"NA")</f>
        <v>114.30941315646123</v>
      </c>
      <c r="M281" s="136">
        <f>_xlfn.XLOOKUP($D281,'Maximum Demand Forecast'!$D$68:$D$494,'Maximum Demand Forecast'!M$68:M$494,"NA")</f>
        <v>116.91271025498573</v>
      </c>
      <c r="N281" s="136">
        <f>_xlfn.XLOOKUP($D281,'Maximum Demand Forecast'!$D$68:$D$494,'Maximum Demand Forecast'!N$68:N$494,"NA")</f>
        <v>123.95670491861294</v>
      </c>
      <c r="O281" s="136">
        <f>_xlfn.XLOOKUP($D281,'Maximum Demand Forecast'!$D$68:$D$494,'Maximum Demand Forecast'!O$68:O$494,"NA")</f>
        <v>130.20275582700233</v>
      </c>
      <c r="P281" s="136">
        <f>_xlfn.XLOOKUP($D281,'Maximum Demand Forecast'!$D$68:$D$494,'Maximum Demand Forecast'!P$68:P$494,"NA")</f>
        <v>133.56893688593976</v>
      </c>
      <c r="Q281" s="137"/>
      <c r="R281" s="136">
        <f>_xlfn.XLOOKUP($D281,'Maximum Demand Forecast'!$T$68:$T$494,'Maximum Demand Forecast'!U$68:U$494,"NA")</f>
        <v>170.33300949858099</v>
      </c>
      <c r="S281" s="136">
        <f>_xlfn.XLOOKUP($D281,'Maximum Demand Forecast'!$T$68:$T$494,'Maximum Demand Forecast'!V$68:V$494,"NA")</f>
        <v>185.61599183512399</v>
      </c>
      <c r="T281" s="136">
        <f>_xlfn.XLOOKUP($D281,'Maximum Demand Forecast'!$T$68:$T$494,'Maximum Demand Forecast'!W$68:W$494,"NA")</f>
        <v>179.213200162693</v>
      </c>
      <c r="U281" s="136">
        <f>_xlfn.XLOOKUP($D281,'Maximum Demand Forecast'!$T$68:$T$494,'Maximum Demand Forecast'!X$68:X$494,"NA")</f>
        <v>180.64991752948887</v>
      </c>
      <c r="V281" s="136">
        <f>_xlfn.XLOOKUP($D281,'Maximum Demand Forecast'!$T$68:$T$494,'Maximum Demand Forecast'!Y$68:Y$494,"NA")</f>
        <v>177.70557948376216</v>
      </c>
      <c r="W281" s="136">
        <f>_xlfn.XLOOKUP($D281,'Maximum Demand Forecast'!$T$68:$T$494,'Maximum Demand Forecast'!Z$68:Z$494,"NA")</f>
        <v>177.59275595321898</v>
      </c>
      <c r="X281" s="136">
        <f>_xlfn.XLOOKUP($D281,'Maximum Demand Forecast'!$T$68:$T$494,'Maximum Demand Forecast'!AA$68:AA$494,"NA")</f>
        <v>177.85469692162118</v>
      </c>
      <c r="Y281" s="136">
        <f>_xlfn.XLOOKUP($D281,'Maximum Demand Forecast'!$T$68:$T$494,'Maximum Demand Forecast'!AB$68:AB$494,"NA")</f>
        <v>178.64962782499285</v>
      </c>
      <c r="Z281" s="136">
        <f>_xlfn.XLOOKUP($D281,'Maximum Demand Forecast'!$T$68:$T$494,'Maximum Demand Forecast'!AC$68:AC$494,"NA")</f>
        <v>181.01591936731134</v>
      </c>
      <c r="AA281" s="136">
        <f>_xlfn.XLOOKUP($D281,'Maximum Demand Forecast'!$T$68:$T$494,'Maximum Demand Forecast'!AD$68:AD$494,"NA")</f>
        <v>188.48987797288729</v>
      </c>
      <c r="AB281" s="136">
        <f>_xlfn.XLOOKUP($D281,'Maximum Demand Forecast'!$T$68:$T$494,'Maximum Demand Forecast'!AE$68:AE$494,"NA")</f>
        <v>194.5932142509937</v>
      </c>
      <c r="AC281" s="136">
        <f>_xlfn.XLOOKUP($D281,'Maximum Demand Forecast'!$T$68:$T$494,'Maximum Demand Forecast'!AF$68:AF$494,"NA")</f>
        <v>198.65235186163886</v>
      </c>
      <c r="AD281" s="137"/>
      <c r="AE281" s="138">
        <v>63.170513999999997</v>
      </c>
      <c r="AF281" s="138">
        <v>89.4020017</v>
      </c>
      <c r="AG281" s="138">
        <v>96.360680931999994</v>
      </c>
      <c r="AH281" s="138">
        <v>106.68321875682901</v>
      </c>
      <c r="AI281" s="138">
        <v>123.540083649293</v>
      </c>
      <c r="AJ281" s="138">
        <v>165.304018968142</v>
      </c>
      <c r="AK281" s="138">
        <v>208.538304235726</v>
      </c>
      <c r="AL281" s="138">
        <v>248.53801737533101</v>
      </c>
      <c r="AM281" s="138">
        <v>283.85939235421898</v>
      </c>
      <c r="AN281" s="138">
        <v>314.26755628511899</v>
      </c>
      <c r="AO281" s="138">
        <v>342.72307059350101</v>
      </c>
      <c r="AP281" s="138">
        <v>369.056492108383</v>
      </c>
      <c r="AQ281" s="137"/>
      <c r="AR281" s="137"/>
      <c r="AS281" s="137"/>
      <c r="AT281" s="137"/>
      <c r="AU281" s="3"/>
      <c r="AV281" s="3"/>
      <c r="AW281" s="3"/>
      <c r="AX281" s="3"/>
    </row>
    <row r="282" spans="2:50" x14ac:dyDescent="0.25">
      <c r="B282" s="7" t="s">
        <v>84</v>
      </c>
      <c r="C282" s="7"/>
      <c r="D282" s="48">
        <v>57005</v>
      </c>
      <c r="E282" s="136">
        <f>_xlfn.XLOOKUP($D282,'Maximum Demand Forecast'!$D$68:$D$494,'Maximum Demand Forecast'!E$68:E$494,"NA")</f>
        <v>84.171750188336006</v>
      </c>
      <c r="F282" s="136">
        <f>_xlfn.XLOOKUP($D282,'Maximum Demand Forecast'!$D$68:$D$494,'Maximum Demand Forecast'!F$68:F$494,"NA")</f>
        <v>38.540833329999998</v>
      </c>
      <c r="G282" s="136">
        <f>_xlfn.XLOOKUP($D282,'Maximum Demand Forecast'!$D$68:$D$494,'Maximum Demand Forecast'!G$68:G$494,"NA")</f>
        <v>39.631857182665478</v>
      </c>
      <c r="H282" s="136">
        <f>_xlfn.XLOOKUP($D282,'Maximum Demand Forecast'!$D$68:$D$494,'Maximum Demand Forecast'!H$68:H$494,"NA")</f>
        <v>39.510044436963909</v>
      </c>
      <c r="I282" s="136">
        <f>_xlfn.XLOOKUP($D282,'Maximum Demand Forecast'!$D$68:$D$494,'Maximum Demand Forecast'!I$68:I$494,"NA")</f>
        <v>38.844538887302676</v>
      </c>
      <c r="J282" s="136">
        <f>_xlfn.XLOOKUP($D282,'Maximum Demand Forecast'!$D$68:$D$494,'Maximum Demand Forecast'!J$68:J$494,"NA")</f>
        <v>38.372374568108675</v>
      </c>
      <c r="K282" s="136">
        <f>_xlfn.XLOOKUP($D282,'Maximum Demand Forecast'!$D$68:$D$494,'Maximum Demand Forecast'!K$68:K$494,"NA")</f>
        <v>38.398025443279074</v>
      </c>
      <c r="L282" s="136">
        <f>_xlfn.XLOOKUP($D282,'Maximum Demand Forecast'!$D$68:$D$494,'Maximum Demand Forecast'!L$68:L$494,"NA")</f>
        <v>38.323739931567644</v>
      </c>
      <c r="M282" s="136">
        <f>_xlfn.XLOOKUP($D282,'Maximum Demand Forecast'!$D$68:$D$494,'Maximum Demand Forecast'!M$68:M$494,"NA")</f>
        <v>39.196529653896981</v>
      </c>
      <c r="N282" s="136">
        <f>_xlfn.XLOOKUP($D282,'Maximum Demand Forecast'!$D$68:$D$494,'Maximum Demand Forecast'!N$68:N$494,"NA")</f>
        <v>41.558121863269122</v>
      </c>
      <c r="O282" s="136">
        <f>_xlfn.XLOOKUP($D282,'Maximum Demand Forecast'!$D$68:$D$494,'Maximum Demand Forecast'!O$68:O$494,"NA")</f>
        <v>43.652192893839505</v>
      </c>
      <c r="P282" s="136">
        <f>_xlfn.XLOOKUP($D282,'Maximum Demand Forecast'!$D$68:$D$494,'Maximum Demand Forecast'!P$68:P$494,"NA")</f>
        <v>44.780749535878357</v>
      </c>
      <c r="Q282" s="137"/>
      <c r="R282" s="136">
        <f>_xlfn.XLOOKUP($D282,'Maximum Demand Forecast'!$T$68:$T$494,'Maximum Demand Forecast'!U$68:U$494,"NA")</f>
        <v>88.083745461492398</v>
      </c>
      <c r="S282" s="136">
        <f>_xlfn.XLOOKUP($D282,'Maximum Demand Forecast'!$T$68:$T$494,'Maximum Demand Forecast'!V$68:V$494,"NA")</f>
        <v>38.303333330000001</v>
      </c>
      <c r="T282" s="136">
        <f>_xlfn.XLOOKUP($D282,'Maximum Demand Forecast'!$T$68:$T$494,'Maximum Demand Forecast'!W$68:W$494,"NA")</f>
        <v>36.982066443203315</v>
      </c>
      <c r="U282" s="136">
        <f>_xlfn.XLOOKUP($D282,'Maximum Demand Forecast'!$T$68:$T$494,'Maximum Demand Forecast'!X$68:X$494,"NA")</f>
        <v>37.278544476466017</v>
      </c>
      <c r="V282" s="136">
        <f>_xlfn.XLOOKUP($D282,'Maximum Demand Forecast'!$T$68:$T$494,'Maximum Demand Forecast'!Y$68:Y$494,"NA")</f>
        <v>36.670956948652965</v>
      </c>
      <c r="W282" s="136">
        <f>_xlfn.XLOOKUP($D282,'Maximum Demand Forecast'!$T$68:$T$494,'Maximum Demand Forecast'!Z$68:Z$494,"NA")</f>
        <v>36.647674917535184</v>
      </c>
      <c r="X282" s="136">
        <f>_xlfn.XLOOKUP($D282,'Maximum Demand Forecast'!$T$68:$T$494,'Maximum Demand Forecast'!AA$68:AA$494,"NA")</f>
        <v>36.701728515645435</v>
      </c>
      <c r="Y282" s="136">
        <f>_xlfn.XLOOKUP($D282,'Maximum Demand Forecast'!$T$68:$T$494,'Maximum Demand Forecast'!AB$68:AB$494,"NA")</f>
        <v>36.865768817696612</v>
      </c>
      <c r="Z282" s="136">
        <f>_xlfn.XLOOKUP($D282,'Maximum Demand Forecast'!$T$68:$T$494,'Maximum Demand Forecast'!AC$68:AC$494,"NA")</f>
        <v>37.354071861013566</v>
      </c>
      <c r="AA282" s="136">
        <f>_xlfn.XLOOKUP($D282,'Maximum Demand Forecast'!$T$68:$T$494,'Maximum Demand Forecast'!AD$68:AD$494,"NA")</f>
        <v>38.896382547359423</v>
      </c>
      <c r="AB282" s="136">
        <f>_xlfn.XLOOKUP($D282,'Maximum Demand Forecast'!$T$68:$T$494,'Maximum Demand Forecast'!AE$68:AE$494,"NA")</f>
        <v>40.155854436468253</v>
      </c>
      <c r="AC282" s="136">
        <f>_xlfn.XLOOKUP($D282,'Maximum Demand Forecast'!$T$68:$T$494,'Maximum Demand Forecast'!AF$68:AF$494,"NA")</f>
        <v>40.993489703751614</v>
      </c>
      <c r="AD282" s="137"/>
      <c r="AE282" s="138">
        <v>1476.72042234688</v>
      </c>
      <c r="AF282" s="138">
        <v>1652.2157200145</v>
      </c>
      <c r="AG282" s="138">
        <v>1866.9539535645399</v>
      </c>
      <c r="AH282" s="138">
        <v>2055.4578677489599</v>
      </c>
      <c r="AI282" s="138">
        <v>2236.3774814405501</v>
      </c>
      <c r="AJ282" s="138">
        <v>2674.1250982923498</v>
      </c>
      <c r="AK282" s="138">
        <v>3119.8592121013098</v>
      </c>
      <c r="AL282" s="138">
        <v>3528.84559500453</v>
      </c>
      <c r="AM282" s="138">
        <v>3890.1036280595799</v>
      </c>
      <c r="AN282" s="138">
        <v>4203.7763925481804</v>
      </c>
      <c r="AO282" s="138">
        <v>4501.98345494558</v>
      </c>
      <c r="AP282" s="138">
        <v>4781.5003873104997</v>
      </c>
      <c r="AQ282" s="137"/>
      <c r="AR282" s="137"/>
      <c r="AS282" s="137"/>
      <c r="AT282" s="137"/>
      <c r="AU282" s="3"/>
      <c r="AV282" s="3"/>
      <c r="AW282" s="3"/>
      <c r="AX282" s="3"/>
    </row>
    <row r="283" spans="2:50" x14ac:dyDescent="0.25">
      <c r="B283" s="7" t="s">
        <v>84</v>
      </c>
      <c r="C283" s="7"/>
      <c r="D283" s="48">
        <v>57006</v>
      </c>
      <c r="E283" s="136">
        <f>_xlfn.XLOOKUP($D283,'Maximum Demand Forecast'!$D$68:$D$494,'Maximum Demand Forecast'!E$68:E$494,"NA")</f>
        <v>150.967437224517</v>
      </c>
      <c r="F283" s="136">
        <f>_xlfn.XLOOKUP($D283,'Maximum Demand Forecast'!$D$68:$D$494,'Maximum Demand Forecast'!F$68:F$494,"NA")</f>
        <v>124.7866667</v>
      </c>
      <c r="G283" s="136">
        <f>_xlfn.XLOOKUP($D283,'Maximum Demand Forecast'!$D$68:$D$494,'Maximum Demand Forecast'!G$68:G$494,"NA")</f>
        <v>128.31915985339381</v>
      </c>
      <c r="H283" s="136">
        <f>_xlfn.XLOOKUP($D283,'Maximum Demand Forecast'!$D$68:$D$494,'Maximum Demand Forecast'!H$68:H$494,"NA")</f>
        <v>127.92475721120077</v>
      </c>
      <c r="I283" s="136">
        <f>_xlfn.XLOOKUP($D283,'Maximum Demand Forecast'!$D$68:$D$494,'Maximum Demand Forecast'!I$68:I$494,"NA")</f>
        <v>125.76999790691936</v>
      </c>
      <c r="J283" s="136">
        <f>_xlfn.XLOOKUP($D283,'Maximum Demand Forecast'!$D$68:$D$494,'Maximum Demand Forecast'!J$68:J$494,"NA")</f>
        <v>124.24123460742341</v>
      </c>
      <c r="K283" s="136">
        <f>_xlfn.XLOOKUP($D283,'Maximum Demand Forecast'!$D$68:$D$494,'Maximum Demand Forecast'!K$68:K$494,"NA")</f>
        <v>124.32428644968755</v>
      </c>
      <c r="L283" s="136">
        <f>_xlfn.XLOOKUP($D283,'Maximum Demand Forecast'!$D$68:$D$494,'Maximum Demand Forecast'!L$68:L$494,"NA")</f>
        <v>124.08376644558693</v>
      </c>
      <c r="M283" s="136">
        <f>_xlfn.XLOOKUP($D283,'Maximum Demand Forecast'!$D$68:$D$494,'Maximum Demand Forecast'!M$68:M$494,"NA")</f>
        <v>126.90966590777421</v>
      </c>
      <c r="N283" s="136">
        <f>_xlfn.XLOOKUP($D283,'Maximum Demand Forecast'!$D$68:$D$494,'Maximum Demand Forecast'!N$68:N$494,"NA")</f>
        <v>134.55597748046273</v>
      </c>
      <c r="O283" s="136">
        <f>_xlfn.XLOOKUP($D283,'Maximum Demand Forecast'!$D$68:$D$494,'Maximum Demand Forecast'!O$68:O$494,"NA")</f>
        <v>141.33611483505666</v>
      </c>
      <c r="P283" s="136">
        <f>_xlfn.XLOOKUP($D283,'Maximum Demand Forecast'!$D$68:$D$494,'Maximum Demand Forecast'!P$68:P$494,"NA")</f>
        <v>144.99013083248846</v>
      </c>
      <c r="Q283" s="137"/>
      <c r="R283" s="136">
        <f>_xlfn.XLOOKUP($D283,'Maximum Demand Forecast'!$T$68:$T$494,'Maximum Demand Forecast'!U$68:U$494,"NA")</f>
        <v>246.548167259915</v>
      </c>
      <c r="S283" s="136">
        <f>_xlfn.XLOOKUP($D283,'Maximum Demand Forecast'!$T$68:$T$494,'Maximum Demand Forecast'!V$68:V$494,"NA")</f>
        <v>221.25735787515299</v>
      </c>
      <c r="T283" s="136">
        <f>_xlfn.XLOOKUP($D283,'Maximum Demand Forecast'!$T$68:$T$494,'Maximum Demand Forecast'!W$68:W$494,"NA")</f>
        <v>213.62512341916124</v>
      </c>
      <c r="U283" s="136">
        <f>_xlfn.XLOOKUP($D283,'Maximum Demand Forecast'!$T$68:$T$494,'Maximum Demand Forecast'!X$68:X$494,"NA")</f>
        <v>215.33771448121246</v>
      </c>
      <c r="V283" s="136">
        <f>_xlfn.XLOOKUP($D283,'Maximum Demand Forecast'!$T$68:$T$494,'Maximum Demand Forecast'!Y$68:Y$494,"NA")</f>
        <v>211.82801442655634</v>
      </c>
      <c r="W283" s="136">
        <f>_xlfn.XLOOKUP($D283,'Maximum Demand Forecast'!$T$68:$T$494,'Maximum Demand Forecast'!Z$68:Z$494,"NA")</f>
        <v>211.69352689653627</v>
      </c>
      <c r="X283" s="136">
        <f>_xlfn.XLOOKUP($D283,'Maximum Demand Forecast'!$T$68:$T$494,'Maximum Demand Forecast'!AA$68:AA$494,"NA")</f>
        <v>212.00576489938794</v>
      </c>
      <c r="Y283" s="136">
        <f>_xlfn.XLOOKUP($D283,'Maximum Demand Forecast'!$T$68:$T$494,'Maximum Demand Forecast'!AB$68:AB$494,"NA")</f>
        <v>212.95333579365416</v>
      </c>
      <c r="Z283" s="136">
        <f>_xlfn.XLOOKUP($D283,'Maximum Demand Forecast'!$T$68:$T$494,'Maximum Demand Forecast'!AC$68:AC$494,"NA")</f>
        <v>215.77399477588654</v>
      </c>
      <c r="AA283" s="136">
        <f>_xlfn.XLOOKUP($D283,'Maximum Demand Forecast'!$T$68:$T$494,'Maximum Demand Forecast'!AD$68:AD$494,"NA")</f>
        <v>224.68307808055616</v>
      </c>
      <c r="AB283" s="136">
        <f>_xlfn.XLOOKUP($D283,'Maximum Demand Forecast'!$T$68:$T$494,'Maximum Demand Forecast'!AE$68:AE$494,"NA")</f>
        <v>231.95835671235054</v>
      </c>
      <c r="AC283" s="136">
        <f>_xlfn.XLOOKUP($D283,'Maximum Demand Forecast'!$T$68:$T$494,'Maximum Demand Forecast'!AF$68:AF$494,"NA")</f>
        <v>236.79691644044104</v>
      </c>
      <c r="AD283" s="137"/>
      <c r="AE283" s="138">
        <v>655.32196658348403</v>
      </c>
      <c r="AF283" s="138">
        <v>763.65613739559001</v>
      </c>
      <c r="AG283" s="138">
        <v>854.156678611139</v>
      </c>
      <c r="AH283" s="138">
        <v>958.86080421780196</v>
      </c>
      <c r="AI283" s="138">
        <v>1054.3109171359399</v>
      </c>
      <c r="AJ283" s="138">
        <v>1289.47846032231</v>
      </c>
      <c r="AK283" s="138">
        <v>1534.1567653653101</v>
      </c>
      <c r="AL283" s="138">
        <v>1764.3963333151401</v>
      </c>
      <c r="AM283" s="138">
        <v>1973.5025026145599</v>
      </c>
      <c r="AN283" s="138">
        <v>2160.2797771628502</v>
      </c>
      <c r="AO283" s="138">
        <v>2342.56691399799</v>
      </c>
      <c r="AP283" s="138">
        <v>2516.8618506411399</v>
      </c>
      <c r="AQ283" s="137"/>
      <c r="AR283" s="137"/>
      <c r="AS283" s="137"/>
      <c r="AT283" s="137"/>
      <c r="AU283" s="3"/>
      <c r="AV283" s="3"/>
      <c r="AW283" s="3"/>
      <c r="AX283" s="3"/>
    </row>
    <row r="284" spans="2:50" x14ac:dyDescent="0.25">
      <c r="B284" s="7" t="s">
        <v>70</v>
      </c>
      <c r="C284" s="7"/>
      <c r="D284" s="48">
        <v>61021</v>
      </c>
      <c r="E284" s="136">
        <f>_xlfn.XLOOKUP($D284,'Maximum Demand Forecast'!$D$68:$D$494,'Maximum Demand Forecast'!E$68:E$494,"NA")</f>
        <v>145.17659172075199</v>
      </c>
      <c r="F284" s="136">
        <f>_xlfn.XLOOKUP($D284,'Maximum Demand Forecast'!$D$68:$D$494,'Maximum Demand Forecast'!F$68:F$494,"NA")</f>
        <v>82.927777989999996</v>
      </c>
      <c r="G284" s="136">
        <f>_xlfn.XLOOKUP($D284,'Maximum Demand Forecast'!$D$68:$D$494,'Maximum Demand Forecast'!G$68:G$494,"NA")</f>
        <v>85.275318923039734</v>
      </c>
      <c r="H284" s="136">
        <f>_xlfn.XLOOKUP($D284,'Maximum Demand Forecast'!$D$68:$D$494,'Maximum Demand Forecast'!H$68:H$494,"NA")</f>
        <v>85.013216122993924</v>
      </c>
      <c r="I284" s="136">
        <f>_xlfn.XLOOKUP($D284,'Maximum Demand Forecast'!$D$68:$D$494,'Maximum Demand Forecast'!I$68:I$494,"NA")</f>
        <v>83.581257036876792</v>
      </c>
      <c r="J284" s="136">
        <f>_xlfn.XLOOKUP($D284,'Maximum Demand Forecast'!$D$68:$D$494,'Maximum Demand Forecast'!J$68:J$494,"NA")</f>
        <v>82.565307602113492</v>
      </c>
      <c r="K284" s="136">
        <f>_xlfn.XLOOKUP($D284,'Maximum Demand Forecast'!$D$68:$D$494,'Maximum Demand Forecast'!K$68:K$494,"NA")</f>
        <v>82.620500235421829</v>
      </c>
      <c r="L284" s="136">
        <f>_xlfn.XLOOKUP($D284,'Maximum Demand Forecast'!$D$68:$D$494,'Maximum Demand Forecast'!L$68:L$494,"NA")</f>
        <v>82.460661127369022</v>
      </c>
      <c r="M284" s="136">
        <f>_xlfn.XLOOKUP($D284,'Maximum Demand Forecast'!$D$68:$D$494,'Maximum Demand Forecast'!M$68:M$494,"NA")</f>
        <v>84.338630700718696</v>
      </c>
      <c r="N284" s="136">
        <f>_xlfn.XLOOKUP($D284,'Maximum Demand Forecast'!$D$68:$D$494,'Maximum Demand Forecast'!N$68:N$494,"NA")</f>
        <v>89.420035992733602</v>
      </c>
      <c r="O284" s="136">
        <f>_xlfn.XLOOKUP($D284,'Maximum Demand Forecast'!$D$68:$D$494,'Maximum Demand Forecast'!O$68:O$494,"NA")</f>
        <v>93.925819664599814</v>
      </c>
      <c r="P284" s="136">
        <f>_xlfn.XLOOKUP($D284,'Maximum Demand Forecast'!$D$68:$D$494,'Maximum Demand Forecast'!P$68:P$494,"NA")</f>
        <v>96.354119381391058</v>
      </c>
      <c r="Q284" s="137"/>
      <c r="R284" s="136">
        <f>_xlfn.XLOOKUP($D284,'Maximum Demand Forecast'!$T$68:$T$494,'Maximum Demand Forecast'!U$68:U$494,"NA")</f>
        <v>165.76153147655199</v>
      </c>
      <c r="S284" s="136">
        <f>_xlfn.XLOOKUP($D284,'Maximum Demand Forecast'!$T$68:$T$494,'Maximum Demand Forecast'!V$68:V$494,"NA")</f>
        <v>171.99609775955099</v>
      </c>
      <c r="T284" s="136">
        <f>_xlfn.XLOOKUP($D284,'Maximum Demand Forecast'!$T$68:$T$494,'Maximum Demand Forecast'!W$68:W$494,"NA")</f>
        <v>166.06312198770217</v>
      </c>
      <c r="U284" s="136">
        <f>_xlfn.XLOOKUP($D284,'Maximum Demand Forecast'!$T$68:$T$494,'Maximum Demand Forecast'!X$68:X$494,"NA")</f>
        <v>167.39441773560176</v>
      </c>
      <c r="V284" s="136">
        <f>_xlfn.XLOOKUP($D284,'Maximum Demand Forecast'!$T$68:$T$494,'Maximum Demand Forecast'!Y$68:Y$494,"NA")</f>
        <v>164.66612558068979</v>
      </c>
      <c r="W284" s="136">
        <f>_xlfn.XLOOKUP($D284,'Maximum Demand Forecast'!$T$68:$T$494,'Maximum Demand Forecast'!Z$68:Z$494,"NA")</f>
        <v>164.56158067161687</v>
      </c>
      <c r="X284" s="136">
        <f>_xlfn.XLOOKUP($D284,'Maximum Demand Forecast'!$T$68:$T$494,'Maximum Demand Forecast'!AA$68:AA$494,"NA")</f>
        <v>164.80430126892699</v>
      </c>
      <c r="Y284" s="136">
        <f>_xlfn.XLOOKUP($D284,'Maximum Demand Forecast'!$T$68:$T$494,'Maximum Demand Forecast'!AB$68:AB$494,"NA")</f>
        <v>165.54090274392195</v>
      </c>
      <c r="Z284" s="136">
        <f>_xlfn.XLOOKUP($D284,'Maximum Demand Forecast'!$T$68:$T$494,'Maximum Demand Forecast'!AC$68:AC$494,"NA")</f>
        <v>167.73356355626038</v>
      </c>
      <c r="AA284" s="136">
        <f>_xlfn.XLOOKUP($D284,'Maximum Demand Forecast'!$T$68:$T$494,'Maximum Demand Forecast'!AD$68:AD$494,"NA")</f>
        <v>174.65910753696079</v>
      </c>
      <c r="AB284" s="136">
        <f>_xlfn.XLOOKUP($D284,'Maximum Demand Forecast'!$T$68:$T$494,'Maximum Demand Forecast'!AE$68:AE$494,"NA")</f>
        <v>180.31460097138998</v>
      </c>
      <c r="AC284" s="136">
        <f>_xlfn.XLOOKUP($D284,'Maximum Demand Forecast'!$T$68:$T$494,'Maximum Demand Forecast'!AF$68:AF$494,"NA")</f>
        <v>184.07589234718986</v>
      </c>
      <c r="AD284" s="137"/>
      <c r="AE284" s="138">
        <v>0</v>
      </c>
      <c r="AF284" s="138">
        <v>0</v>
      </c>
      <c r="AG284" s="138">
        <v>0</v>
      </c>
      <c r="AH284" s="138">
        <v>0</v>
      </c>
      <c r="AI284" s="138">
        <v>0</v>
      </c>
      <c r="AJ284" s="138">
        <v>0</v>
      </c>
      <c r="AK284" s="138">
        <v>0</v>
      </c>
      <c r="AL284" s="138">
        <v>0</v>
      </c>
      <c r="AM284" s="138">
        <v>0</v>
      </c>
      <c r="AN284" s="138">
        <v>0</v>
      </c>
      <c r="AO284" s="138">
        <v>0</v>
      </c>
      <c r="AP284" s="138">
        <v>0</v>
      </c>
      <c r="AQ284" s="137"/>
      <c r="AR284" s="137"/>
      <c r="AS284" s="137"/>
      <c r="AT284" s="137"/>
      <c r="AU284" s="3"/>
      <c r="AV284" s="3"/>
      <c r="AW284" s="3"/>
      <c r="AX284" s="3"/>
    </row>
    <row r="285" spans="2:50" x14ac:dyDescent="0.25">
      <c r="B285" s="7" t="s">
        <v>70</v>
      </c>
      <c r="C285" s="7"/>
      <c r="D285" s="48">
        <v>61022</v>
      </c>
      <c r="E285" s="136">
        <f>_xlfn.XLOOKUP($D285,'Maximum Demand Forecast'!$D$68:$D$494,'Maximum Demand Forecast'!E$68:E$494,"NA")</f>
        <v>0</v>
      </c>
      <c r="F285" s="136">
        <f>_xlfn.XLOOKUP($D285,'Maximum Demand Forecast'!$D$68:$D$494,'Maximum Demand Forecast'!F$68:F$494,"NA")</f>
        <v>0</v>
      </c>
      <c r="G285" s="136">
        <f>_xlfn.XLOOKUP($D285,'Maximum Demand Forecast'!$D$68:$D$494,'Maximum Demand Forecast'!G$68:G$494,"NA")</f>
        <v>0</v>
      </c>
      <c r="H285" s="136">
        <f>_xlfn.XLOOKUP($D285,'Maximum Demand Forecast'!$D$68:$D$494,'Maximum Demand Forecast'!H$68:H$494,"NA")</f>
        <v>0</v>
      </c>
      <c r="I285" s="136">
        <f>_xlfn.XLOOKUP($D285,'Maximum Demand Forecast'!$D$68:$D$494,'Maximum Demand Forecast'!I$68:I$494,"NA")</f>
        <v>0</v>
      </c>
      <c r="J285" s="136">
        <f>_xlfn.XLOOKUP($D285,'Maximum Demand Forecast'!$D$68:$D$494,'Maximum Demand Forecast'!J$68:J$494,"NA")</f>
        <v>0</v>
      </c>
      <c r="K285" s="136">
        <f>_xlfn.XLOOKUP($D285,'Maximum Demand Forecast'!$D$68:$D$494,'Maximum Demand Forecast'!K$68:K$494,"NA")</f>
        <v>0</v>
      </c>
      <c r="L285" s="136">
        <f>_xlfn.XLOOKUP($D285,'Maximum Demand Forecast'!$D$68:$D$494,'Maximum Demand Forecast'!L$68:L$494,"NA")</f>
        <v>0</v>
      </c>
      <c r="M285" s="136">
        <f>_xlfn.XLOOKUP($D285,'Maximum Demand Forecast'!$D$68:$D$494,'Maximum Demand Forecast'!M$68:M$494,"NA")</f>
        <v>0</v>
      </c>
      <c r="N285" s="136">
        <f>_xlfn.XLOOKUP($D285,'Maximum Demand Forecast'!$D$68:$D$494,'Maximum Demand Forecast'!N$68:N$494,"NA")</f>
        <v>0</v>
      </c>
      <c r="O285" s="136">
        <f>_xlfn.XLOOKUP($D285,'Maximum Demand Forecast'!$D$68:$D$494,'Maximum Demand Forecast'!O$68:O$494,"NA")</f>
        <v>0</v>
      </c>
      <c r="P285" s="136">
        <f>_xlfn.XLOOKUP($D285,'Maximum Demand Forecast'!$D$68:$D$494,'Maximum Demand Forecast'!P$68:P$494,"NA")</f>
        <v>0</v>
      </c>
      <c r="Q285" s="137"/>
      <c r="R285" s="136">
        <f>_xlfn.XLOOKUP($D285,'Maximum Demand Forecast'!$T$68:$T$494,'Maximum Demand Forecast'!U$68:U$494,"NA")</f>
        <v>0</v>
      </c>
      <c r="S285" s="136">
        <f>_xlfn.XLOOKUP($D285,'Maximum Demand Forecast'!$T$68:$T$494,'Maximum Demand Forecast'!V$68:V$494,"NA")</f>
        <v>0</v>
      </c>
      <c r="T285" s="136">
        <f>_xlfn.XLOOKUP($D285,'Maximum Demand Forecast'!$T$68:$T$494,'Maximum Demand Forecast'!W$68:W$494,"NA")</f>
        <v>0</v>
      </c>
      <c r="U285" s="136">
        <f>_xlfn.XLOOKUP($D285,'Maximum Demand Forecast'!$T$68:$T$494,'Maximum Demand Forecast'!X$68:X$494,"NA")</f>
        <v>0</v>
      </c>
      <c r="V285" s="136">
        <f>_xlfn.XLOOKUP($D285,'Maximum Demand Forecast'!$T$68:$T$494,'Maximum Demand Forecast'!Y$68:Y$494,"NA")</f>
        <v>0</v>
      </c>
      <c r="W285" s="136">
        <f>_xlfn.XLOOKUP($D285,'Maximum Demand Forecast'!$T$68:$T$494,'Maximum Demand Forecast'!Z$68:Z$494,"NA")</f>
        <v>0</v>
      </c>
      <c r="X285" s="136">
        <f>_xlfn.XLOOKUP($D285,'Maximum Demand Forecast'!$T$68:$T$494,'Maximum Demand Forecast'!AA$68:AA$494,"NA")</f>
        <v>0</v>
      </c>
      <c r="Y285" s="136">
        <f>_xlfn.XLOOKUP($D285,'Maximum Demand Forecast'!$T$68:$T$494,'Maximum Demand Forecast'!AB$68:AB$494,"NA")</f>
        <v>0</v>
      </c>
      <c r="Z285" s="136">
        <f>_xlfn.XLOOKUP($D285,'Maximum Demand Forecast'!$T$68:$T$494,'Maximum Demand Forecast'!AC$68:AC$494,"NA")</f>
        <v>0</v>
      </c>
      <c r="AA285" s="136">
        <f>_xlfn.XLOOKUP($D285,'Maximum Demand Forecast'!$T$68:$T$494,'Maximum Demand Forecast'!AD$68:AD$494,"NA")</f>
        <v>0</v>
      </c>
      <c r="AB285" s="136">
        <f>_xlfn.XLOOKUP($D285,'Maximum Demand Forecast'!$T$68:$T$494,'Maximum Demand Forecast'!AE$68:AE$494,"NA")</f>
        <v>0</v>
      </c>
      <c r="AC285" s="136">
        <f>_xlfn.XLOOKUP($D285,'Maximum Demand Forecast'!$T$68:$T$494,'Maximum Demand Forecast'!AF$68:AF$494,"NA")</f>
        <v>0</v>
      </c>
      <c r="AD285" s="137"/>
      <c r="AE285" s="138">
        <v>391.55300091840002</v>
      </c>
      <c r="AF285" s="138">
        <v>413.25709309350401</v>
      </c>
      <c r="AG285" s="138">
        <v>474.15361169462</v>
      </c>
      <c r="AH285" s="138">
        <v>543.41362063335896</v>
      </c>
      <c r="AI285" s="138">
        <v>635.50316883978905</v>
      </c>
      <c r="AJ285" s="138">
        <v>860.20427267304797</v>
      </c>
      <c r="AK285" s="138">
        <v>1091.39460660041</v>
      </c>
      <c r="AL285" s="138">
        <v>1306.44626888317</v>
      </c>
      <c r="AM285" s="138">
        <v>1499.8468389027901</v>
      </c>
      <c r="AN285" s="138">
        <v>1671.66904968176</v>
      </c>
      <c r="AO285" s="138">
        <v>1839.6851619100501</v>
      </c>
      <c r="AP285" s="138">
        <v>2003.83468032833</v>
      </c>
      <c r="AQ285" s="137"/>
      <c r="AR285" s="137"/>
      <c r="AS285" s="137"/>
      <c r="AT285" s="137"/>
      <c r="AU285" s="3"/>
      <c r="AV285" s="3"/>
      <c r="AW285" s="3"/>
      <c r="AX285" s="3"/>
    </row>
    <row r="286" spans="2:50" x14ac:dyDescent="0.25">
      <c r="B286" s="7" t="s">
        <v>70</v>
      </c>
      <c r="C286" s="7"/>
      <c r="D286" s="48">
        <v>61023</v>
      </c>
      <c r="E286" s="136">
        <f>_xlfn.XLOOKUP($D286,'Maximum Demand Forecast'!$D$68:$D$494,'Maximum Demand Forecast'!E$68:E$494,"NA")</f>
        <v>89.5006483447508</v>
      </c>
      <c r="F286" s="136">
        <f>_xlfn.XLOOKUP($D286,'Maximum Demand Forecast'!$D$68:$D$494,'Maximum Demand Forecast'!F$68:F$494,"NA")</f>
        <v>76.08888906</v>
      </c>
      <c r="G286" s="136">
        <f>_xlfn.XLOOKUP($D286,'Maximum Demand Forecast'!$D$68:$D$494,'Maximum Demand Forecast'!G$68:G$494,"NA")</f>
        <v>78.242832960913503</v>
      </c>
      <c r="H286" s="136">
        <f>_xlfn.XLOOKUP($D286,'Maximum Demand Forecast'!$D$68:$D$494,'Maximum Demand Forecast'!H$68:H$494,"NA")</f>
        <v>78.002345257536163</v>
      </c>
      <c r="I286" s="136">
        <f>_xlfn.XLOOKUP($D286,'Maximum Demand Forecast'!$D$68:$D$494,'Maximum Demand Forecast'!I$68:I$494,"NA")</f>
        <v>76.688476989473259</v>
      </c>
      <c r="J286" s="136">
        <f>_xlfn.XLOOKUP($D286,'Maximum Demand Forecast'!$D$68:$D$494,'Maximum Demand Forecast'!J$68:J$494,"NA")</f>
        <v>75.756310884147311</v>
      </c>
      <c r="K286" s="136">
        <f>_xlfn.XLOOKUP($D286,'Maximum Demand Forecast'!$D$68:$D$494,'Maximum Demand Forecast'!K$68:K$494,"NA")</f>
        <v>75.806951890749858</v>
      </c>
      <c r="L286" s="136">
        <f>_xlfn.XLOOKUP($D286,'Maximum Demand Forecast'!$D$68:$D$494,'Maximum Demand Forecast'!L$68:L$494,"NA")</f>
        <v>75.660294396061587</v>
      </c>
      <c r="M286" s="136">
        <f>_xlfn.XLOOKUP($D286,'Maximum Demand Forecast'!$D$68:$D$494,'Maximum Demand Forecast'!M$68:M$494,"NA")</f>
        <v>77.383391553468712</v>
      </c>
      <c r="N286" s="136">
        <f>_xlfn.XLOOKUP($D286,'Maximum Demand Forecast'!$D$68:$D$494,'Maximum Demand Forecast'!N$68:N$494,"NA")</f>
        <v>82.045743456586663</v>
      </c>
      <c r="O286" s="136">
        <f>_xlfn.XLOOKUP($D286,'Maximum Demand Forecast'!$D$68:$D$494,'Maximum Demand Forecast'!O$68:O$494,"NA")</f>
        <v>86.179944109814471</v>
      </c>
      <c r="P286" s="136">
        <f>_xlfn.XLOOKUP($D286,'Maximum Demand Forecast'!$D$68:$D$494,'Maximum Demand Forecast'!P$68:P$494,"NA")</f>
        <v>88.407986778190789</v>
      </c>
      <c r="Q286" s="137"/>
      <c r="R286" s="136">
        <f>_xlfn.XLOOKUP($D286,'Maximum Demand Forecast'!$T$68:$T$494,'Maximum Demand Forecast'!U$68:U$494,"NA")</f>
        <v>142.907285857104</v>
      </c>
      <c r="S286" s="136">
        <f>_xlfn.XLOOKUP($D286,'Maximum Demand Forecast'!$T$68:$T$494,'Maximum Demand Forecast'!V$68:V$494,"NA")</f>
        <v>147.15711841602101</v>
      </c>
      <c r="T286" s="136">
        <f>_xlfn.XLOOKUP($D286,'Maximum Demand Forecast'!$T$68:$T$494,'Maximum Demand Forecast'!W$68:W$494,"NA")</f>
        <v>142.08095895897392</v>
      </c>
      <c r="U286" s="136">
        <f>_xlfn.XLOOKUP($D286,'Maximum Demand Forecast'!$T$68:$T$494,'Maximum Demand Forecast'!X$68:X$494,"NA")</f>
        <v>143.21999437066265</v>
      </c>
      <c r="V286" s="136">
        <f>_xlfn.XLOOKUP($D286,'Maximum Demand Forecast'!$T$68:$T$494,'Maximum Demand Forecast'!Y$68:Y$494,"NA")</f>
        <v>140.88571111107871</v>
      </c>
      <c r="W286" s="136">
        <f>_xlfn.XLOOKUP($D286,'Maximum Demand Forecast'!$T$68:$T$494,'Maximum Demand Forecast'!Z$68:Z$494,"NA")</f>
        <v>140.79626415405679</v>
      </c>
      <c r="X286" s="136">
        <f>_xlfn.XLOOKUP($D286,'Maximum Demand Forecast'!$T$68:$T$494,'Maximum Demand Forecast'!AA$68:AA$494,"NA")</f>
        <v>141.00393202644253</v>
      </c>
      <c r="Y286" s="136">
        <f>_xlfn.XLOOKUP($D286,'Maximum Demand Forecast'!$T$68:$T$494,'Maximum Demand Forecast'!AB$68:AB$494,"NA")</f>
        <v>141.63415650184186</v>
      </c>
      <c r="Z286" s="136">
        <f>_xlfn.XLOOKUP($D286,'Maximum Demand Forecast'!$T$68:$T$494,'Maximum Demand Forecast'!AC$68:AC$494,"NA")</f>
        <v>143.51016212644936</v>
      </c>
      <c r="AA286" s="136">
        <f>_xlfn.XLOOKUP($D286,'Maximum Demand Forecast'!$T$68:$T$494,'Maximum Demand Forecast'!AD$68:AD$494,"NA")</f>
        <v>149.43554711447416</v>
      </c>
      <c r="AB286" s="136">
        <f>_xlfn.XLOOKUP($D286,'Maximum Demand Forecast'!$T$68:$T$494,'Maximum Demand Forecast'!AE$68:AE$494,"NA")</f>
        <v>154.27429710864439</v>
      </c>
      <c r="AC286" s="136">
        <f>_xlfn.XLOOKUP($D286,'Maximum Demand Forecast'!$T$68:$T$494,'Maximum Demand Forecast'!AF$68:AF$494,"NA")</f>
        <v>157.49239802834973</v>
      </c>
      <c r="AD286" s="137"/>
      <c r="AE286" s="138">
        <v>20</v>
      </c>
      <c r="AF286" s="138">
        <v>20</v>
      </c>
      <c r="AG286" s="138">
        <v>20</v>
      </c>
      <c r="AH286" s="138">
        <v>37.069536217831903</v>
      </c>
      <c r="AI286" s="138">
        <v>65.740093953501699</v>
      </c>
      <c r="AJ286" s="138">
        <v>139.882912052916</v>
      </c>
      <c r="AK286" s="138">
        <v>221.67733313199099</v>
      </c>
      <c r="AL286" s="138">
        <v>304.39255932838699</v>
      </c>
      <c r="AM286" s="138">
        <v>386.37682827714298</v>
      </c>
      <c r="AN286" s="138">
        <v>467.48698790103498</v>
      </c>
      <c r="AO286" s="138">
        <v>556.20363076215096</v>
      </c>
      <c r="AP286" s="138">
        <v>652.95998593525098</v>
      </c>
      <c r="AQ286" s="137"/>
      <c r="AR286" s="137"/>
      <c r="AS286" s="137"/>
      <c r="AT286" s="137"/>
      <c r="AU286" s="3"/>
      <c r="AV286" s="3"/>
      <c r="AW286" s="3"/>
      <c r="AX286" s="3"/>
    </row>
    <row r="287" spans="2:50" x14ac:dyDescent="0.25">
      <c r="B287" s="7" t="s">
        <v>70</v>
      </c>
      <c r="C287" s="7"/>
      <c r="D287" s="48">
        <v>61024</v>
      </c>
      <c r="E287" s="136">
        <f>_xlfn.XLOOKUP($D287,'Maximum Demand Forecast'!$D$68:$D$494,'Maximum Demand Forecast'!E$68:E$494,"NA")</f>
        <v>130.82429871223499</v>
      </c>
      <c r="F287" s="136">
        <f>_xlfn.XLOOKUP($D287,'Maximum Demand Forecast'!$D$68:$D$494,'Maximum Demand Forecast'!F$68:F$494,"NA")</f>
        <v>116.90888889999999</v>
      </c>
      <c r="G287" s="136">
        <f>_xlfn.XLOOKUP($D287,'Maximum Demand Forecast'!$D$68:$D$494,'Maximum Demand Forecast'!G$68:G$494,"NA")</f>
        <v>120.21837588712317</v>
      </c>
      <c r="H287" s="136">
        <f>_xlfn.XLOOKUP($D287,'Maximum Demand Forecast'!$D$68:$D$494,'Maximum Demand Forecast'!H$68:H$494,"NA")</f>
        <v>119.84887186960772</v>
      </c>
      <c r="I287" s="136">
        <f>_xlfn.XLOOKUP($D287,'Maximum Demand Forecast'!$D$68:$D$494,'Maximum Demand Forecast'!I$68:I$494,"NA")</f>
        <v>117.8301424430409</v>
      </c>
      <c r="J287" s="136">
        <f>_xlfn.XLOOKUP($D287,'Maximum Demand Forecast'!$D$68:$D$494,'Maximum Demand Forecast'!J$68:J$494,"NA")</f>
        <v>116.39788991589515</v>
      </c>
      <c r="K287" s="136">
        <f>_xlfn.XLOOKUP($D287,'Maximum Demand Forecast'!$D$68:$D$494,'Maximum Demand Forecast'!K$68:K$494,"NA")</f>
        <v>116.47569869833134</v>
      </c>
      <c r="L287" s="136">
        <f>_xlfn.XLOOKUP($D287,'Maximum Demand Forecast'!$D$68:$D$494,'Maximum Demand Forecast'!L$68:L$494,"NA")</f>
        <v>116.25036271347626</v>
      </c>
      <c r="M287" s="136">
        <f>_xlfn.XLOOKUP($D287,'Maximum Demand Forecast'!$D$68:$D$494,'Maximum Demand Forecast'!M$68:M$494,"NA")</f>
        <v>118.89786324381475</v>
      </c>
      <c r="N287" s="136">
        <f>_xlfn.XLOOKUP($D287,'Maximum Demand Forecast'!$D$68:$D$494,'Maximum Demand Forecast'!N$68:N$494,"NA")</f>
        <v>126.06146344074368</v>
      </c>
      <c r="O287" s="136">
        <f>_xlfn.XLOOKUP($D287,'Maximum Demand Forecast'!$D$68:$D$494,'Maximum Demand Forecast'!O$68:O$494,"NA")</f>
        <v>132.41357096694753</v>
      </c>
      <c r="P287" s="136">
        <f>_xlfn.XLOOKUP($D287,'Maximum Demand Forecast'!$D$68:$D$494,'Maximum Demand Forecast'!P$68:P$494,"NA")</f>
        <v>135.83690906531649</v>
      </c>
      <c r="Q287" s="137"/>
      <c r="R287" s="136">
        <f>_xlfn.XLOOKUP($D287,'Maximum Demand Forecast'!$T$68:$T$494,'Maximum Demand Forecast'!U$68:U$494,"NA")</f>
        <v>170.83877995770899</v>
      </c>
      <c r="S287" s="136">
        <f>_xlfn.XLOOKUP($D287,'Maximum Demand Forecast'!$T$68:$T$494,'Maximum Demand Forecast'!V$68:V$494,"NA")</f>
        <v>173.183158154344</v>
      </c>
      <c r="T287" s="136">
        <f>_xlfn.XLOOKUP($D287,'Maximum Demand Forecast'!$T$68:$T$494,'Maximum Demand Forecast'!W$68:W$494,"NA")</f>
        <v>167.20923493860681</v>
      </c>
      <c r="U287" s="136">
        <f>_xlfn.XLOOKUP($D287,'Maximum Demand Forecast'!$T$68:$T$494,'Maximum Demand Forecast'!X$68:X$494,"NA")</f>
        <v>168.54971885110243</v>
      </c>
      <c r="V287" s="136">
        <f>_xlfn.XLOOKUP($D287,'Maximum Demand Forecast'!$T$68:$T$494,'Maximum Demand Forecast'!Y$68:Y$494,"NA")</f>
        <v>165.80259692269726</v>
      </c>
      <c r="W287" s="136">
        <f>_xlfn.XLOOKUP($D287,'Maximum Demand Forecast'!$T$68:$T$494,'Maximum Demand Forecast'!Z$68:Z$494,"NA")</f>
        <v>165.69733047910901</v>
      </c>
      <c r="X287" s="136">
        <f>_xlfn.XLOOKUP($D287,'Maximum Demand Forecast'!$T$68:$T$494,'Maximum Demand Forecast'!AA$68:AA$494,"NA")</f>
        <v>165.94172625400643</v>
      </c>
      <c r="Y287" s="136">
        <f>_xlfn.XLOOKUP($D287,'Maximum Demand Forecast'!$T$68:$T$494,'Maximum Demand Forecast'!AB$68:AB$494,"NA")</f>
        <v>166.6834115096749</v>
      </c>
      <c r="Z287" s="136">
        <f>_xlfn.XLOOKUP($D287,'Maximum Demand Forecast'!$T$68:$T$494,'Maximum Demand Forecast'!AC$68:AC$494,"NA")</f>
        <v>168.8912053444682</v>
      </c>
      <c r="AA287" s="136">
        <f>_xlfn.XLOOKUP($D287,'Maximum Demand Forecast'!$T$68:$T$494,'Maximum Demand Forecast'!AD$68:AD$494,"NA")</f>
        <v>175.86454714778768</v>
      </c>
      <c r="AB287" s="136">
        <f>_xlfn.XLOOKUP($D287,'Maximum Demand Forecast'!$T$68:$T$494,'Maximum Demand Forecast'!AE$68:AE$494,"NA")</f>
        <v>181.55907293444159</v>
      </c>
      <c r="AC287" s="136">
        <f>_xlfn.XLOOKUP($D287,'Maximum Demand Forecast'!$T$68:$T$494,'Maximum Demand Forecast'!AF$68:AF$494,"NA")</f>
        <v>185.34632350398857</v>
      </c>
      <c r="AD287" s="137"/>
      <c r="AE287" s="138">
        <v>578.55690515419997</v>
      </c>
      <c r="AF287" s="138">
        <v>686.70379596709404</v>
      </c>
      <c r="AG287" s="138">
        <v>752.79040620132105</v>
      </c>
      <c r="AH287" s="138">
        <v>845.03319753682501</v>
      </c>
      <c r="AI287" s="138">
        <v>932.31376786590602</v>
      </c>
      <c r="AJ287" s="138">
        <v>1144.6079623236899</v>
      </c>
      <c r="AK287" s="138">
        <v>1361.31771850922</v>
      </c>
      <c r="AL287" s="138">
        <v>1560.1750978658099</v>
      </c>
      <c r="AM287" s="138">
        <v>1735.47842901846</v>
      </c>
      <c r="AN287" s="138">
        <v>1887.22301337167</v>
      </c>
      <c r="AO287" s="138">
        <v>2031.1588398434601</v>
      </c>
      <c r="AP287" s="138">
        <v>2167.5908050517401</v>
      </c>
      <c r="AQ287" s="137"/>
      <c r="AR287" s="137"/>
      <c r="AS287" s="137"/>
      <c r="AT287" s="137"/>
      <c r="AU287" s="3"/>
      <c r="AV287" s="3"/>
      <c r="AW287" s="3"/>
      <c r="AX287" s="3"/>
    </row>
    <row r="288" spans="2:50" x14ac:dyDescent="0.25">
      <c r="B288" s="7" t="s">
        <v>70</v>
      </c>
      <c r="C288" s="7"/>
      <c r="D288" s="48">
        <v>61025</v>
      </c>
      <c r="E288" s="136">
        <f>_xlfn.XLOOKUP($D288,'Maximum Demand Forecast'!$D$68:$D$494,'Maximum Demand Forecast'!E$68:E$494,"NA")</f>
        <v>82.889365414679901</v>
      </c>
      <c r="F288" s="136">
        <f>_xlfn.XLOOKUP($D288,'Maximum Demand Forecast'!$D$68:$D$494,'Maximum Demand Forecast'!F$68:F$494,"NA")</f>
        <v>73.894444780000001</v>
      </c>
      <c r="G288" s="136">
        <f>_xlfn.XLOOKUP($D288,'Maximum Demand Forecast'!$D$68:$D$494,'Maximum Demand Forecast'!G$68:G$494,"NA")</f>
        <v>75.986267786112776</v>
      </c>
      <c r="H288" s="136">
        <f>_xlfn.XLOOKUP($D288,'Maximum Demand Forecast'!$D$68:$D$494,'Maximum Demand Forecast'!H$68:H$494,"NA")</f>
        <v>75.752715876799542</v>
      </c>
      <c r="I288" s="136">
        <f>_xlfn.XLOOKUP($D288,'Maximum Demand Forecast'!$D$68:$D$494,'Maximum Demand Forecast'!I$68:I$494,"NA")</f>
        <v>74.476740272713513</v>
      </c>
      <c r="J288" s="136">
        <f>_xlfn.XLOOKUP($D288,'Maximum Demand Forecast'!$D$68:$D$494,'Maximum Demand Forecast'!J$68:J$494,"NA")</f>
        <v>73.571458336720482</v>
      </c>
      <c r="K288" s="136">
        <f>_xlfn.XLOOKUP($D288,'Maximum Demand Forecast'!$D$68:$D$494,'Maximum Demand Forecast'!K$68:K$494,"NA")</f>
        <v>73.620638829591712</v>
      </c>
      <c r="L288" s="136">
        <f>_xlfn.XLOOKUP($D288,'Maximum Demand Forecast'!$D$68:$D$494,'Maximum Demand Forecast'!L$68:L$494,"NA")</f>
        <v>73.478211015535052</v>
      </c>
      <c r="M288" s="136">
        <f>_xlfn.XLOOKUP($D288,'Maximum Demand Forecast'!$D$68:$D$494,'Maximum Demand Forecast'!M$68:M$494,"NA")</f>
        <v>75.151613128794878</v>
      </c>
      <c r="N288" s="136">
        <f>_xlfn.XLOOKUP($D288,'Maximum Demand Forecast'!$D$68:$D$494,'Maximum Demand Forecast'!N$68:N$494,"NA")</f>
        <v>79.679500307936152</v>
      </c>
      <c r="O288" s="136">
        <f>_xlfn.XLOOKUP($D288,'Maximum Demand Forecast'!$D$68:$D$494,'Maximum Demand Forecast'!O$68:O$494,"NA")</f>
        <v>83.694468401878012</v>
      </c>
      <c r="P288" s="136">
        <f>_xlfn.XLOOKUP($D288,'Maximum Demand Forecast'!$D$68:$D$494,'Maximum Demand Forecast'!P$68:P$494,"NA")</f>
        <v>85.858253127345492</v>
      </c>
      <c r="Q288" s="137"/>
      <c r="R288" s="136">
        <f>_xlfn.XLOOKUP($D288,'Maximum Demand Forecast'!$T$68:$T$494,'Maximum Demand Forecast'!U$68:U$494,"NA")</f>
        <v>188.46670187338501</v>
      </c>
      <c r="S288" s="136">
        <f>_xlfn.XLOOKUP($D288,'Maximum Demand Forecast'!$T$68:$T$494,'Maximum Demand Forecast'!V$68:V$494,"NA")</f>
        <v>242.37308016544699</v>
      </c>
      <c r="T288" s="136">
        <f>_xlfn.XLOOKUP($D288,'Maximum Demand Forecast'!$T$68:$T$494,'Maximum Demand Forecast'!W$68:W$494,"NA")</f>
        <v>234.0124625055029</v>
      </c>
      <c r="U288" s="136">
        <f>_xlfn.XLOOKUP($D288,'Maximum Demand Forecast'!$T$68:$T$494,'Maximum Demand Forecast'!X$68:X$494,"NA")</f>
        <v>235.88849489945105</v>
      </c>
      <c r="V288" s="136">
        <f>_xlfn.XLOOKUP($D288,'Maximum Demand Forecast'!$T$68:$T$494,'Maximum Demand Forecast'!Y$68:Y$494,"NA")</f>
        <v>232.04384620223652</v>
      </c>
      <c r="W288" s="136">
        <f>_xlfn.XLOOKUP($D288,'Maximum Demand Forecast'!$T$68:$T$494,'Maximum Demand Forecast'!Z$68:Z$494,"NA")</f>
        <v>231.89652383877774</v>
      </c>
      <c r="X288" s="136">
        <f>_xlfn.XLOOKUP($D288,'Maximum Demand Forecast'!$T$68:$T$494,'Maximum Demand Forecast'!AA$68:AA$494,"NA")</f>
        <v>232.23856031260459</v>
      </c>
      <c r="Y288" s="136">
        <f>_xlfn.XLOOKUP($D288,'Maximum Demand Forecast'!$T$68:$T$494,'Maximum Demand Forecast'!AB$68:AB$494,"NA")</f>
        <v>233.27656274797684</v>
      </c>
      <c r="Z288" s="136">
        <f>_xlfn.XLOOKUP($D288,'Maximum Demand Forecast'!$T$68:$T$494,'Maximum Demand Forecast'!AC$68:AC$494,"NA")</f>
        <v>236.36641165598809</v>
      </c>
      <c r="AA288" s="136">
        <f>_xlfn.XLOOKUP($D288,'Maximum Demand Forecast'!$T$68:$T$494,'Maximum Demand Forecast'!AD$68:AD$494,"NA")</f>
        <v>246.12573438649702</v>
      </c>
      <c r="AB288" s="136">
        <f>_xlfn.XLOOKUP($D288,'Maximum Demand Forecast'!$T$68:$T$494,'Maximum Demand Forecast'!AE$68:AE$494,"NA")</f>
        <v>254.09533010066463</v>
      </c>
      <c r="AC288" s="136">
        <f>_xlfn.XLOOKUP($D288,'Maximum Demand Forecast'!$T$68:$T$494,'Maximum Demand Forecast'!AF$68:AF$494,"NA")</f>
        <v>259.39565835245327</v>
      </c>
      <c r="AD288" s="137"/>
      <c r="AE288" s="138">
        <v>22.949904</v>
      </c>
      <c r="AF288" s="138">
        <v>22.949904</v>
      </c>
      <c r="AG288" s="138">
        <v>22.949904</v>
      </c>
      <c r="AH288" s="138">
        <v>31.328506080719499</v>
      </c>
      <c r="AI288" s="138">
        <v>44.236238073164799</v>
      </c>
      <c r="AJ288" s="138">
        <v>74.272051823586196</v>
      </c>
      <c r="AK288" s="138">
        <v>103.451689990983</v>
      </c>
      <c r="AL288" s="138">
        <v>128.84650824422499</v>
      </c>
      <c r="AM288" s="138">
        <v>150.041515301689</v>
      </c>
      <c r="AN288" s="138">
        <v>167.398750130504</v>
      </c>
      <c r="AO288" s="138">
        <v>182.96037291403999</v>
      </c>
      <c r="AP288" s="138">
        <v>196.85832350893699</v>
      </c>
      <c r="AQ288" s="137"/>
      <c r="AR288" s="137"/>
      <c r="AS288" s="137"/>
      <c r="AT288" s="137"/>
      <c r="AU288" s="3"/>
      <c r="AV288" s="3"/>
      <c r="AW288" s="3"/>
      <c r="AX288" s="3"/>
    </row>
    <row r="289" spans="2:50" x14ac:dyDescent="0.25">
      <c r="B289" s="7" t="s">
        <v>70</v>
      </c>
      <c r="C289" s="7"/>
      <c r="D289" s="48">
        <v>61026</v>
      </c>
      <c r="E289" s="136">
        <f>_xlfn.XLOOKUP($D289,'Maximum Demand Forecast'!$D$68:$D$494,'Maximum Demand Forecast'!E$68:E$494,"NA")</f>
        <v>112.66666410000001</v>
      </c>
      <c r="F289" s="136">
        <f>_xlfn.XLOOKUP($D289,'Maximum Demand Forecast'!$D$68:$D$494,'Maximum Demand Forecast'!F$68:F$494,"NA")</f>
        <v>137.58333379999999</v>
      </c>
      <c r="G289" s="136">
        <f>_xlfn.XLOOKUP($D289,'Maximum Demand Forecast'!$D$68:$D$494,'Maximum Demand Forecast'!G$68:G$494,"NA")</f>
        <v>141.47807830694333</v>
      </c>
      <c r="H289" s="136">
        <f>_xlfn.XLOOKUP($D289,'Maximum Demand Forecast'!$D$68:$D$494,'Maximum Demand Forecast'!H$68:H$494,"NA")</f>
        <v>141.04323032352136</v>
      </c>
      <c r="I289" s="136">
        <f>_xlfn.XLOOKUP($D289,'Maximum Demand Forecast'!$D$68:$D$494,'Maximum Demand Forecast'!I$68:I$494,"NA")</f>
        <v>138.66750400227644</v>
      </c>
      <c r="J289" s="136">
        <f>_xlfn.XLOOKUP($D289,'Maximum Demand Forecast'!$D$68:$D$494,'Maximum Demand Forecast'!J$68:J$494,"NA")</f>
        <v>136.98196854485934</v>
      </c>
      <c r="K289" s="136">
        <f>_xlfn.XLOOKUP($D289,'Maximum Demand Forecast'!$D$68:$D$494,'Maximum Demand Forecast'!K$68:K$494,"NA")</f>
        <v>137.07353721673039</v>
      </c>
      <c r="L289" s="136">
        <f>_xlfn.XLOOKUP($D289,'Maximum Demand Forecast'!$D$68:$D$494,'Maximum Demand Forecast'!L$68:L$494,"NA")</f>
        <v>136.80835228243521</v>
      </c>
      <c r="M289" s="136">
        <f>_xlfn.XLOOKUP($D289,'Maximum Demand Forecast'!$D$68:$D$494,'Maximum Demand Forecast'!M$68:M$494,"NA")</f>
        <v>139.92404307916158</v>
      </c>
      <c r="N289" s="136">
        <f>_xlfn.XLOOKUP($D289,'Maximum Demand Forecast'!$D$68:$D$494,'Maximum Demand Forecast'!N$68:N$494,"NA")</f>
        <v>148.35447130730822</v>
      </c>
      <c r="O289" s="136">
        <f>_xlfn.XLOOKUP($D289,'Maximum Demand Forecast'!$D$68:$D$494,'Maximum Demand Forecast'!O$68:O$494,"NA")</f>
        <v>155.82990057820601</v>
      </c>
      <c r="P289" s="136">
        <f>_xlfn.XLOOKUP($D289,'Maximum Demand Forecast'!$D$68:$D$494,'Maximum Demand Forecast'!P$68:P$494,"NA")</f>
        <v>159.85862989665009</v>
      </c>
      <c r="Q289" s="137"/>
      <c r="R289" s="136">
        <f>_xlfn.XLOOKUP($D289,'Maximum Demand Forecast'!$T$68:$T$494,'Maximum Demand Forecast'!U$68:U$494,"NA")</f>
        <v>107.792692003749</v>
      </c>
      <c r="S289" s="136">
        <f>_xlfn.XLOOKUP($D289,'Maximum Demand Forecast'!$T$68:$T$494,'Maximum Demand Forecast'!V$68:V$494,"NA")</f>
        <v>105.83959213250699</v>
      </c>
      <c r="T289" s="136">
        <f>_xlfn.XLOOKUP($D289,'Maximum Demand Forecast'!$T$68:$T$494,'Maximum Demand Forecast'!W$68:W$494,"NA")</f>
        <v>102.18867362909778</v>
      </c>
      <c r="U289" s="136">
        <f>_xlfn.XLOOKUP($D289,'Maximum Demand Forecast'!$T$68:$T$494,'Maximum Demand Forecast'!X$68:X$494,"NA")</f>
        <v>103.00790034877845</v>
      </c>
      <c r="V289" s="136">
        <f>_xlfn.XLOOKUP($D289,'Maximum Demand Forecast'!$T$68:$T$494,'Maximum Demand Forecast'!Y$68:Y$494,"NA")</f>
        <v>101.32901732378164</v>
      </c>
      <c r="W289" s="136">
        <f>_xlfn.XLOOKUP($D289,'Maximum Demand Forecast'!$T$68:$T$494,'Maximum Demand Forecast'!Z$68:Z$494,"NA")</f>
        <v>101.26468452391035</v>
      </c>
      <c r="X289" s="136">
        <f>_xlfn.XLOOKUP($D289,'Maximum Demand Forecast'!$T$68:$T$494,'Maximum Demand Forecast'!AA$68:AA$494,"NA")</f>
        <v>101.41404517427451</v>
      </c>
      <c r="Y289" s="136">
        <f>_xlfn.XLOOKUP($D289,'Maximum Demand Forecast'!$T$68:$T$494,'Maximum Demand Forecast'!AB$68:AB$494,"NA")</f>
        <v>101.86732057233996</v>
      </c>
      <c r="Z289" s="136">
        <f>_xlfn.XLOOKUP($D289,'Maximum Demand Forecast'!$T$68:$T$494,'Maximum Demand Forecast'!AC$68:AC$494,"NA")</f>
        <v>103.21659726574069</v>
      </c>
      <c r="AA289" s="136">
        <f>_xlfn.XLOOKUP($D289,'Maximum Demand Forecast'!$T$68:$T$494,'Maximum Demand Forecast'!AD$68:AD$494,"NA")</f>
        <v>107.47830296581878</v>
      </c>
      <c r="AB289" s="136">
        <f>_xlfn.XLOOKUP($D289,'Maximum Demand Forecast'!$T$68:$T$494,'Maximum Demand Forecast'!AE$68:AE$494,"NA")</f>
        <v>110.9584698196323</v>
      </c>
      <c r="AC289" s="136">
        <f>_xlfn.XLOOKUP($D289,'Maximum Demand Forecast'!$T$68:$T$494,'Maximum Demand Forecast'!AF$68:AF$494,"NA")</f>
        <v>113.27301968612234</v>
      </c>
      <c r="AD289" s="137"/>
      <c r="AE289" s="138">
        <v>1266.7825163605301</v>
      </c>
      <c r="AF289" s="138">
        <v>1439.7214038990001</v>
      </c>
      <c r="AG289" s="138">
        <v>1561.27590811451</v>
      </c>
      <c r="AH289" s="138">
        <v>1687.0002623637499</v>
      </c>
      <c r="AI289" s="138">
        <v>1811.10833420932</v>
      </c>
      <c r="AJ289" s="138">
        <v>2111.9145658062798</v>
      </c>
      <c r="AK289" s="138">
        <v>2417.0171984256499</v>
      </c>
      <c r="AL289" s="138">
        <v>2694.17095489245</v>
      </c>
      <c r="AM289" s="138">
        <v>2934.9719969610201</v>
      </c>
      <c r="AN289" s="138">
        <v>3139.3259751638102</v>
      </c>
      <c r="AO289" s="138">
        <v>3328.0947400459399</v>
      </c>
      <c r="AP289" s="138">
        <v>3500.7374642940299</v>
      </c>
      <c r="AQ289" s="137"/>
      <c r="AR289" s="137"/>
      <c r="AS289" s="137"/>
      <c r="AT289" s="137"/>
      <c r="AU289" s="3"/>
      <c r="AV289" s="3"/>
      <c r="AW289" s="3"/>
      <c r="AX289" s="3"/>
    </row>
    <row r="290" spans="2:50" x14ac:dyDescent="0.25">
      <c r="B290" s="7" t="s">
        <v>70</v>
      </c>
      <c r="C290" s="7"/>
      <c r="D290" s="48">
        <v>61027</v>
      </c>
      <c r="E290" s="136">
        <f>_xlfn.XLOOKUP($D290,'Maximum Demand Forecast'!$D$68:$D$494,'Maximum Demand Forecast'!E$68:E$494,"NA")</f>
        <v>103.299629698643</v>
      </c>
      <c r="F290" s="136">
        <f>_xlfn.XLOOKUP($D290,'Maximum Demand Forecast'!$D$68:$D$494,'Maximum Demand Forecast'!F$68:F$494,"NA")</f>
        <v>85.944444910000001</v>
      </c>
      <c r="G290" s="136">
        <f>_xlfn.XLOOKUP($D290,'Maximum Demand Forecast'!$D$68:$D$494,'Maximum Demand Forecast'!G$68:G$494,"NA")</f>
        <v>88.377382428450488</v>
      </c>
      <c r="H290" s="136">
        <f>_xlfn.XLOOKUP($D290,'Maximum Demand Forecast'!$D$68:$D$494,'Maximum Demand Forecast'!H$68:H$494,"NA")</f>
        <v>88.105745104922903</v>
      </c>
      <c r="I290" s="136">
        <f>_xlfn.XLOOKUP($D290,'Maximum Demand Forecast'!$D$68:$D$494,'Maximum Demand Forecast'!I$68:I$494,"NA")</f>
        <v>86.621695588908992</v>
      </c>
      <c r="J290" s="136">
        <f>_xlfn.XLOOKUP($D290,'Maximum Demand Forecast'!$D$68:$D$494,'Maximum Demand Forecast'!J$68:J$494,"NA")</f>
        <v>85.56878892308842</v>
      </c>
      <c r="K290" s="136">
        <f>_xlfn.XLOOKUP($D290,'Maximum Demand Forecast'!$D$68:$D$494,'Maximum Demand Forecast'!K$68:K$494,"NA")</f>
        <v>85.625989300908472</v>
      </c>
      <c r="L290" s="136">
        <f>_xlfn.XLOOKUP($D290,'Maximum Demand Forecast'!$D$68:$D$494,'Maximum Demand Forecast'!L$68:L$494,"NA")</f>
        <v>85.460335719569727</v>
      </c>
      <c r="M290" s="136">
        <f>_xlfn.XLOOKUP($D290,'Maximum Demand Forecast'!$D$68:$D$494,'Maximum Demand Forecast'!M$68:M$494,"NA")</f>
        <v>87.406620263198405</v>
      </c>
      <c r="N290" s="136">
        <f>_xlfn.XLOOKUP($D290,'Maximum Demand Forecast'!$D$68:$D$494,'Maximum Demand Forecast'!N$68:N$494,"NA")</f>
        <v>92.672872027928193</v>
      </c>
      <c r="O290" s="136">
        <f>_xlfn.XLOOKUP($D290,'Maximum Demand Forecast'!$D$68:$D$494,'Maximum Demand Forecast'!O$68:O$494,"NA")</f>
        <v>97.34256276303725</v>
      </c>
      <c r="P290" s="136">
        <f>_xlfn.XLOOKUP($D290,'Maximum Demand Forecast'!$D$68:$D$494,'Maximum Demand Forecast'!P$68:P$494,"NA")</f>
        <v>99.859196830573708</v>
      </c>
      <c r="Q290" s="137"/>
      <c r="R290" s="136">
        <f>_xlfn.XLOOKUP($D290,'Maximum Demand Forecast'!$T$68:$T$494,'Maximum Demand Forecast'!U$68:U$494,"NA")</f>
        <v>205.251625392184</v>
      </c>
      <c r="S290" s="136">
        <f>_xlfn.XLOOKUP($D290,'Maximum Demand Forecast'!$T$68:$T$494,'Maximum Demand Forecast'!V$68:V$494,"NA")</f>
        <v>206.34767110427899</v>
      </c>
      <c r="T290" s="136">
        <f>_xlfn.XLOOKUP($D290,'Maximum Demand Forecast'!$T$68:$T$494,'Maximum Demand Forecast'!W$68:W$494,"NA")</f>
        <v>199.22974372577173</v>
      </c>
      <c r="U290" s="136">
        <f>_xlfn.XLOOKUP($D290,'Maximum Demand Forecast'!$T$68:$T$494,'Maximum Demand Forecast'!X$68:X$494,"NA")</f>
        <v>200.82692982887829</v>
      </c>
      <c r="V290" s="136">
        <f>_xlfn.XLOOKUP($D290,'Maximum Demand Forecast'!$T$68:$T$494,'Maximum Demand Forecast'!Y$68:Y$494,"NA")</f>
        <v>197.55373503206843</v>
      </c>
      <c r="W290" s="136">
        <f>_xlfn.XLOOKUP($D290,'Maximum Demand Forecast'!$T$68:$T$494,'Maximum Demand Forecast'!Z$68:Z$494,"NA")</f>
        <v>197.42831010211935</v>
      </c>
      <c r="X290" s="136">
        <f>_xlfn.XLOOKUP($D290,'Maximum Demand Forecast'!$T$68:$T$494,'Maximum Demand Forecast'!AA$68:AA$494,"NA")</f>
        <v>197.71950758064591</v>
      </c>
      <c r="Y290" s="136">
        <f>_xlfn.XLOOKUP($D290,'Maximum Demand Forecast'!$T$68:$T$494,'Maximum Demand Forecast'!AB$68:AB$494,"NA")</f>
        <v>198.60322529794942</v>
      </c>
      <c r="Z290" s="136">
        <f>_xlfn.XLOOKUP($D290,'Maximum Demand Forecast'!$T$68:$T$494,'Maximum Demand Forecast'!AC$68:AC$494,"NA")</f>
        <v>201.23381086379277</v>
      </c>
      <c r="AA290" s="136">
        <f>_xlfn.XLOOKUP($D290,'Maximum Demand Forecast'!$T$68:$T$494,'Maximum Demand Forecast'!AD$68:AD$494,"NA")</f>
        <v>209.54254513255282</v>
      </c>
      <c r="AB290" s="136">
        <f>_xlfn.XLOOKUP($D290,'Maximum Demand Forecast'!$T$68:$T$494,'Maximum Demand Forecast'!AE$68:AE$494,"NA")</f>
        <v>216.32757057406869</v>
      </c>
      <c r="AC290" s="136">
        <f>_xlfn.XLOOKUP($D290,'Maximum Demand Forecast'!$T$68:$T$494,'Maximum Demand Forecast'!AF$68:AF$494,"NA")</f>
        <v>220.84007827541168</v>
      </c>
      <c r="AD290" s="137"/>
      <c r="AE290" s="138">
        <v>1236.4134410627901</v>
      </c>
      <c r="AF290" s="138">
        <v>1394.28272527594</v>
      </c>
      <c r="AG290" s="138">
        <v>1533.42222068355</v>
      </c>
      <c r="AH290" s="138">
        <v>1652.6833604477299</v>
      </c>
      <c r="AI290" s="138">
        <v>1770.5661685494499</v>
      </c>
      <c r="AJ290" s="138">
        <v>2051.7790319800401</v>
      </c>
      <c r="AK290" s="138">
        <v>2332.9047605483102</v>
      </c>
      <c r="AL290" s="138">
        <v>2587.7434776397799</v>
      </c>
      <c r="AM290" s="138">
        <v>2811.13499497258</v>
      </c>
      <c r="AN290" s="138">
        <v>3004.25905053311</v>
      </c>
      <c r="AO290" s="138">
        <v>3187.68628135072</v>
      </c>
      <c r="AP290" s="138">
        <v>3356.0337129545101</v>
      </c>
      <c r="AQ290" s="137"/>
      <c r="AR290" s="137"/>
      <c r="AS290" s="137"/>
      <c r="AT290" s="137"/>
      <c r="AU290" s="3"/>
      <c r="AV290" s="3"/>
      <c r="AW290" s="3"/>
      <c r="AX290" s="3"/>
    </row>
    <row r="291" spans="2:50" x14ac:dyDescent="0.25">
      <c r="B291" s="7" t="s">
        <v>70</v>
      </c>
      <c r="C291" s="7"/>
      <c r="D291" s="48">
        <v>61028</v>
      </c>
      <c r="E291" s="136">
        <f>_xlfn.XLOOKUP($D291,'Maximum Demand Forecast'!$D$68:$D$494,'Maximum Demand Forecast'!E$68:E$494,"NA")</f>
        <v>118.947627748331</v>
      </c>
      <c r="F291" s="136">
        <f>_xlfn.XLOOKUP($D291,'Maximum Demand Forecast'!$D$68:$D$494,'Maximum Demand Forecast'!F$68:F$494,"NA")</f>
        <v>95.866666789999996</v>
      </c>
      <c r="G291" s="136">
        <f>_xlfn.XLOOKUP($D291,'Maximum Demand Forecast'!$D$68:$D$494,'Maximum Demand Forecast'!G$68:G$494,"NA")</f>
        <v>98.580485125163207</v>
      </c>
      <c r="H291" s="136">
        <f>_xlfn.XLOOKUP($D291,'Maximum Demand Forecast'!$D$68:$D$494,'Maximum Demand Forecast'!H$68:H$494,"NA")</f>
        <v>98.27748747581407</v>
      </c>
      <c r="I291" s="136">
        <f>_xlfn.XLOOKUP($D291,'Maximum Demand Forecast'!$D$68:$D$494,'Maximum Demand Forecast'!I$68:I$494,"NA")</f>
        <v>96.62210555321802</v>
      </c>
      <c r="J291" s="136">
        <f>_xlfn.XLOOKUP($D291,'Maximum Demand Forecast'!$D$68:$D$494,'Maximum Demand Forecast'!J$68:J$494,"NA")</f>
        <v>95.447641600383236</v>
      </c>
      <c r="K291" s="136">
        <f>_xlfn.XLOOKUP($D291,'Maximum Demand Forecast'!$D$68:$D$494,'Maximum Demand Forecast'!K$68:K$494,"NA")</f>
        <v>95.511445719037781</v>
      </c>
      <c r="L291" s="136">
        <f>_xlfn.XLOOKUP($D291,'Maximum Demand Forecast'!$D$68:$D$494,'Maximum Demand Forecast'!L$68:L$494,"NA")</f>
        <v>95.32666755563929</v>
      </c>
      <c r="M291" s="136">
        <f>_xlfn.XLOOKUP($D291,'Maximum Demand Forecast'!$D$68:$D$494,'Maximum Demand Forecast'!M$68:M$494,"NA")</f>
        <v>97.497649194044968</v>
      </c>
      <c r="N291" s="136">
        <f>_xlfn.XLOOKUP($D291,'Maximum Demand Forecast'!$D$68:$D$494,'Maximum Demand Forecast'!N$68:N$494,"NA")</f>
        <v>103.37188578595362</v>
      </c>
      <c r="O291" s="136">
        <f>_xlfn.XLOOKUP($D291,'Maximum Demand Forecast'!$D$68:$D$494,'Maximum Demand Forecast'!O$68:O$494,"NA")</f>
        <v>108.58068882358849</v>
      </c>
      <c r="P291" s="136">
        <f>_xlfn.XLOOKUP($D291,'Maximum Demand Forecast'!$D$68:$D$494,'Maximum Demand Forecast'!P$68:P$494,"NA")</f>
        <v>111.38786641182617</v>
      </c>
      <c r="Q291" s="137"/>
      <c r="R291" s="136">
        <f>_xlfn.XLOOKUP($D291,'Maximum Demand Forecast'!$T$68:$T$494,'Maximum Demand Forecast'!U$68:U$494,"NA")</f>
        <v>209.75796629159001</v>
      </c>
      <c r="S291" s="136">
        <f>_xlfn.XLOOKUP($D291,'Maximum Demand Forecast'!$T$68:$T$494,'Maximum Demand Forecast'!V$68:V$494,"NA")</f>
        <v>205.943411707747</v>
      </c>
      <c r="T291" s="136">
        <f>_xlfn.XLOOKUP($D291,'Maximum Demand Forecast'!$T$68:$T$494,'Maximum Demand Forecast'!W$68:W$494,"NA")</f>
        <v>198.83942918750344</v>
      </c>
      <c r="U291" s="136">
        <f>_xlfn.XLOOKUP($D291,'Maximum Demand Forecast'!$T$68:$T$494,'Maximum Demand Forecast'!X$68:X$494,"NA")</f>
        <v>200.43348621487712</v>
      </c>
      <c r="V291" s="136">
        <f>_xlfn.XLOOKUP($D291,'Maximum Demand Forecast'!$T$68:$T$494,'Maximum Demand Forecast'!Y$68:Y$494,"NA")</f>
        <v>197.16670399227374</v>
      </c>
      <c r="W291" s="136">
        <f>_xlfn.XLOOKUP($D291,'Maximum Demand Forecast'!$T$68:$T$494,'Maximum Demand Forecast'!Z$68:Z$494,"NA")</f>
        <v>197.04152478453815</v>
      </c>
      <c r="X291" s="136">
        <f>_xlfn.XLOOKUP($D291,'Maximum Demand Forecast'!$T$68:$T$494,'Maximum Demand Forecast'!AA$68:AA$494,"NA")</f>
        <v>197.33215177289966</v>
      </c>
      <c r="Y291" s="136">
        <f>_xlfn.XLOOKUP($D291,'Maximum Demand Forecast'!$T$68:$T$494,'Maximum Demand Forecast'!AB$68:AB$494,"NA")</f>
        <v>198.21413818308838</v>
      </c>
      <c r="Z291" s="136">
        <f>_xlfn.XLOOKUP($D291,'Maximum Demand Forecast'!$T$68:$T$494,'Maximum Demand Forecast'!AC$68:AC$494,"NA")</f>
        <v>200.83957012191146</v>
      </c>
      <c r="AA291" s="136">
        <f>_xlfn.XLOOKUP($D291,'Maximum Demand Forecast'!$T$68:$T$494,'Maximum Demand Forecast'!AD$68:AD$494,"NA")</f>
        <v>209.1320266014265</v>
      </c>
      <c r="AB291" s="136">
        <f>_xlfn.XLOOKUP($D291,'Maximum Demand Forecast'!$T$68:$T$494,'Maximum Demand Forecast'!AE$68:AE$494,"NA")</f>
        <v>215.90375937879085</v>
      </c>
      <c r="AC291" s="136">
        <f>_xlfn.XLOOKUP($D291,'Maximum Demand Forecast'!$T$68:$T$494,'Maximum Demand Forecast'!AF$68:AF$494,"NA")</f>
        <v>220.40742654594982</v>
      </c>
      <c r="AD291" s="137"/>
      <c r="AE291" s="138">
        <v>518.077484900478</v>
      </c>
      <c r="AF291" s="138">
        <v>613.02014433781505</v>
      </c>
      <c r="AG291" s="138">
        <v>690.48397712389601</v>
      </c>
      <c r="AH291" s="138">
        <v>732.47590940017005</v>
      </c>
      <c r="AI291" s="138">
        <v>781.53050881433603</v>
      </c>
      <c r="AJ291" s="138">
        <v>899.41499479613799</v>
      </c>
      <c r="AK291" s="138">
        <v>1017.94074953575</v>
      </c>
      <c r="AL291" s="138">
        <v>1124.78630424729</v>
      </c>
      <c r="AM291" s="138">
        <v>1217.1280998411</v>
      </c>
      <c r="AN291" s="138">
        <v>1295.33842516813</v>
      </c>
      <c r="AO291" s="138">
        <v>1367.7034509252601</v>
      </c>
      <c r="AP291" s="138">
        <v>1434.20975050931</v>
      </c>
      <c r="AQ291" s="137"/>
      <c r="AR291" s="137"/>
      <c r="AS291" s="137"/>
      <c r="AT291" s="137"/>
      <c r="AU291" s="3"/>
      <c r="AV291" s="3"/>
      <c r="AW291" s="3"/>
      <c r="AX291" s="3"/>
    </row>
    <row r="292" spans="2:50" x14ac:dyDescent="0.25">
      <c r="B292" s="7" t="s">
        <v>70</v>
      </c>
      <c r="C292" s="7"/>
      <c r="D292" s="48">
        <v>61029</v>
      </c>
      <c r="E292" s="136">
        <f>_xlfn.XLOOKUP($D292,'Maximum Demand Forecast'!$D$68:$D$494,'Maximum Demand Forecast'!E$68:E$494,"NA")</f>
        <v>58.277876168106197</v>
      </c>
      <c r="F292" s="136">
        <f>_xlfn.XLOOKUP($D292,'Maximum Demand Forecast'!$D$68:$D$494,'Maximum Demand Forecast'!F$68:F$494,"NA")</f>
        <v>52.572222330000002</v>
      </c>
      <c r="G292" s="136">
        <f>_xlfn.XLOOKUP($D292,'Maximum Demand Forecast'!$D$68:$D$494,'Maximum Demand Forecast'!G$68:G$494,"NA")</f>
        <v>54.060450362293629</v>
      </c>
      <c r="H292" s="136">
        <f>_xlfn.XLOOKUP($D292,'Maximum Demand Forecast'!$D$68:$D$494,'Maximum Demand Forecast'!H$68:H$494,"NA")</f>
        <v>53.894289794492273</v>
      </c>
      <c r="I292" s="136">
        <f>_xlfn.XLOOKUP($D292,'Maximum Demand Forecast'!$D$68:$D$494,'Maximum Demand Forecast'!I$68:I$494,"NA")</f>
        <v>52.986496612672163</v>
      </c>
      <c r="J292" s="136">
        <f>_xlfn.XLOOKUP($D292,'Maximum Demand Forecast'!$D$68:$D$494,'Maximum Demand Forecast'!J$68:J$494,"NA")</f>
        <v>52.342433539296984</v>
      </c>
      <c r="K292" s="136">
        <f>_xlfn.XLOOKUP($D292,'Maximum Demand Forecast'!$D$68:$D$494,'Maximum Demand Forecast'!K$68:K$494,"NA")</f>
        <v>52.377423013989208</v>
      </c>
      <c r="L292" s="136">
        <f>_xlfn.XLOOKUP($D292,'Maximum Demand Forecast'!$D$68:$D$494,'Maximum Demand Forecast'!L$68:L$494,"NA")</f>
        <v>52.276092707917407</v>
      </c>
      <c r="M292" s="136">
        <f>_xlfn.XLOOKUP($D292,'Maximum Demand Forecast'!$D$68:$D$494,'Maximum Demand Forecast'!M$68:M$494,"NA")</f>
        <v>53.46663508505695</v>
      </c>
      <c r="N292" s="136">
        <f>_xlfn.XLOOKUP($D292,'Maximum Demand Forecast'!$D$68:$D$494,'Maximum Demand Forecast'!N$68:N$494,"NA")</f>
        <v>56.688001619113365</v>
      </c>
      <c r="O292" s="136">
        <f>_xlfn.XLOOKUP($D292,'Maximum Demand Forecast'!$D$68:$D$494,'Maximum Demand Forecast'!O$68:O$494,"NA")</f>
        <v>59.544451734016953</v>
      </c>
      <c r="P292" s="136">
        <f>_xlfn.XLOOKUP($D292,'Maximum Demand Forecast'!$D$68:$D$494,'Maximum Demand Forecast'!P$68:P$494,"NA")</f>
        <v>61.083876950624344</v>
      </c>
      <c r="Q292" s="137"/>
      <c r="R292" s="136">
        <f>_xlfn.XLOOKUP($D292,'Maximum Demand Forecast'!$T$68:$T$494,'Maximum Demand Forecast'!U$68:U$494,"NA")</f>
        <v>115.794613199899</v>
      </c>
      <c r="S292" s="136">
        <f>_xlfn.XLOOKUP($D292,'Maximum Demand Forecast'!$T$68:$T$494,'Maximum Demand Forecast'!V$68:V$494,"NA")</f>
        <v>124.786900696659</v>
      </c>
      <c r="T292" s="136">
        <f>_xlfn.XLOOKUP($D292,'Maximum Demand Forecast'!$T$68:$T$494,'Maximum Demand Forecast'!W$68:W$494,"NA")</f>
        <v>120.48239804734659</v>
      </c>
      <c r="U292" s="136">
        <f>_xlfn.XLOOKUP($D292,'Maximum Demand Forecast'!$T$68:$T$494,'Maximum Demand Forecast'!X$68:X$494,"NA")</f>
        <v>121.44828199736084</v>
      </c>
      <c r="V292" s="136">
        <f>_xlfn.XLOOKUP($D292,'Maximum Demand Forecast'!$T$68:$T$494,'Maximum Demand Forecast'!Y$68:Y$494,"NA")</f>
        <v>119.46884684364922</v>
      </c>
      <c r="W292" s="136">
        <f>_xlfn.XLOOKUP($D292,'Maximum Demand Forecast'!$T$68:$T$494,'Maximum Demand Forecast'!Z$68:Z$494,"NA")</f>
        <v>119.39299724382248</v>
      </c>
      <c r="X292" s="136">
        <f>_xlfn.XLOOKUP($D292,'Maximum Demand Forecast'!$T$68:$T$494,'Maximum Demand Forecast'!AA$68:AA$494,"NA")</f>
        <v>119.56909630344136</v>
      </c>
      <c r="Y292" s="136">
        <f>_xlfn.XLOOKUP($D292,'Maximum Demand Forecast'!$T$68:$T$494,'Maximum Demand Forecast'!AB$68:AB$494,"NA")</f>
        <v>120.10351665547577</v>
      </c>
      <c r="Z292" s="136">
        <f>_xlfn.XLOOKUP($D292,'Maximum Demand Forecast'!$T$68:$T$494,'Maximum Demand Forecast'!AC$68:AC$494,"NA")</f>
        <v>121.69433964864186</v>
      </c>
      <c r="AA292" s="136">
        <f>_xlfn.XLOOKUP($D292,'Maximum Demand Forecast'!$T$68:$T$494,'Maximum Demand Forecast'!AD$68:AD$494,"NA")</f>
        <v>126.71897206907137</v>
      </c>
      <c r="AB292" s="136">
        <f>_xlfn.XLOOKUP($D292,'Maximum Demand Forecast'!$T$68:$T$494,'Maximum Demand Forecast'!AE$68:AE$494,"NA")</f>
        <v>130.82215526209549</v>
      </c>
      <c r="AC292" s="136">
        <f>_xlfn.XLOOKUP($D292,'Maximum Demand Forecast'!$T$68:$T$494,'Maximum Demand Forecast'!AF$68:AF$494,"NA")</f>
        <v>133.55105376338184</v>
      </c>
      <c r="AD292" s="137"/>
      <c r="AE292" s="138">
        <v>0</v>
      </c>
      <c r="AF292" s="138">
        <v>0</v>
      </c>
      <c r="AG292" s="138">
        <v>0</v>
      </c>
      <c r="AH292" s="138">
        <v>0</v>
      </c>
      <c r="AI292" s="138">
        <v>0</v>
      </c>
      <c r="AJ292" s="138">
        <v>0</v>
      </c>
      <c r="AK292" s="138">
        <v>0</v>
      </c>
      <c r="AL292" s="138">
        <v>0</v>
      </c>
      <c r="AM292" s="138">
        <v>0</v>
      </c>
      <c r="AN292" s="138">
        <v>0</v>
      </c>
      <c r="AO292" s="138">
        <v>0</v>
      </c>
      <c r="AP292" s="138">
        <v>0</v>
      </c>
      <c r="AQ292" s="137"/>
      <c r="AR292" s="137"/>
      <c r="AS292" s="137"/>
      <c r="AT292" s="137"/>
      <c r="AU292" s="3"/>
      <c r="AV292" s="3"/>
      <c r="AW292" s="3"/>
      <c r="AX292" s="3"/>
    </row>
    <row r="293" spans="2:50" x14ac:dyDescent="0.25">
      <c r="B293" s="7" t="s">
        <v>70</v>
      </c>
      <c r="C293" s="7"/>
      <c r="D293" s="48">
        <v>61030</v>
      </c>
      <c r="E293" s="136">
        <f>_xlfn.XLOOKUP($D293,'Maximum Demand Forecast'!$D$68:$D$494,'Maximum Demand Forecast'!E$68:E$494,"NA")</f>
        <v>0</v>
      </c>
      <c r="F293" s="136">
        <f>_xlfn.XLOOKUP($D293,'Maximum Demand Forecast'!$D$68:$D$494,'Maximum Demand Forecast'!F$68:F$494,"NA")</f>
        <v>0</v>
      </c>
      <c r="G293" s="136">
        <f>_xlfn.XLOOKUP($D293,'Maximum Demand Forecast'!$D$68:$D$494,'Maximum Demand Forecast'!G$68:G$494,"NA")</f>
        <v>0</v>
      </c>
      <c r="H293" s="136">
        <f>_xlfn.XLOOKUP($D293,'Maximum Demand Forecast'!$D$68:$D$494,'Maximum Demand Forecast'!H$68:H$494,"NA")</f>
        <v>0</v>
      </c>
      <c r="I293" s="136">
        <f>_xlfn.XLOOKUP($D293,'Maximum Demand Forecast'!$D$68:$D$494,'Maximum Demand Forecast'!I$68:I$494,"NA")</f>
        <v>0</v>
      </c>
      <c r="J293" s="136">
        <f>_xlfn.XLOOKUP($D293,'Maximum Demand Forecast'!$D$68:$D$494,'Maximum Demand Forecast'!J$68:J$494,"NA")</f>
        <v>0</v>
      </c>
      <c r="K293" s="136">
        <f>_xlfn.XLOOKUP($D293,'Maximum Demand Forecast'!$D$68:$D$494,'Maximum Demand Forecast'!K$68:K$494,"NA")</f>
        <v>0</v>
      </c>
      <c r="L293" s="136">
        <f>_xlfn.XLOOKUP($D293,'Maximum Demand Forecast'!$D$68:$D$494,'Maximum Demand Forecast'!L$68:L$494,"NA")</f>
        <v>0</v>
      </c>
      <c r="M293" s="136">
        <f>_xlfn.XLOOKUP($D293,'Maximum Demand Forecast'!$D$68:$D$494,'Maximum Demand Forecast'!M$68:M$494,"NA")</f>
        <v>0</v>
      </c>
      <c r="N293" s="136">
        <f>_xlfn.XLOOKUP($D293,'Maximum Demand Forecast'!$D$68:$D$494,'Maximum Demand Forecast'!N$68:N$494,"NA")</f>
        <v>0</v>
      </c>
      <c r="O293" s="136">
        <f>_xlfn.XLOOKUP($D293,'Maximum Demand Forecast'!$D$68:$D$494,'Maximum Demand Forecast'!O$68:O$494,"NA")</f>
        <v>0</v>
      </c>
      <c r="P293" s="136">
        <f>_xlfn.XLOOKUP($D293,'Maximum Demand Forecast'!$D$68:$D$494,'Maximum Demand Forecast'!P$68:P$494,"NA")</f>
        <v>0</v>
      </c>
      <c r="Q293" s="137"/>
      <c r="R293" s="136">
        <f>_xlfn.XLOOKUP($D293,'Maximum Demand Forecast'!$T$68:$T$494,'Maximum Demand Forecast'!U$68:U$494,"NA")</f>
        <v>0</v>
      </c>
      <c r="S293" s="136">
        <f>_xlfn.XLOOKUP($D293,'Maximum Demand Forecast'!$T$68:$T$494,'Maximum Demand Forecast'!V$68:V$494,"NA")</f>
        <v>0</v>
      </c>
      <c r="T293" s="136">
        <f>_xlfn.XLOOKUP($D293,'Maximum Demand Forecast'!$T$68:$T$494,'Maximum Demand Forecast'!W$68:W$494,"NA")</f>
        <v>0</v>
      </c>
      <c r="U293" s="136">
        <f>_xlfn.XLOOKUP($D293,'Maximum Demand Forecast'!$T$68:$T$494,'Maximum Demand Forecast'!X$68:X$494,"NA")</f>
        <v>0</v>
      </c>
      <c r="V293" s="136">
        <f>_xlfn.XLOOKUP($D293,'Maximum Demand Forecast'!$T$68:$T$494,'Maximum Demand Forecast'!Y$68:Y$494,"NA")</f>
        <v>0</v>
      </c>
      <c r="W293" s="136">
        <f>_xlfn.XLOOKUP($D293,'Maximum Demand Forecast'!$T$68:$T$494,'Maximum Demand Forecast'!Z$68:Z$494,"NA")</f>
        <v>0</v>
      </c>
      <c r="X293" s="136">
        <f>_xlfn.XLOOKUP($D293,'Maximum Demand Forecast'!$T$68:$T$494,'Maximum Demand Forecast'!AA$68:AA$494,"NA")</f>
        <v>0</v>
      </c>
      <c r="Y293" s="136">
        <f>_xlfn.XLOOKUP($D293,'Maximum Demand Forecast'!$T$68:$T$494,'Maximum Demand Forecast'!AB$68:AB$494,"NA")</f>
        <v>0</v>
      </c>
      <c r="Z293" s="136">
        <f>_xlfn.XLOOKUP($D293,'Maximum Demand Forecast'!$T$68:$T$494,'Maximum Demand Forecast'!AC$68:AC$494,"NA")</f>
        <v>0</v>
      </c>
      <c r="AA293" s="136">
        <f>_xlfn.XLOOKUP($D293,'Maximum Demand Forecast'!$T$68:$T$494,'Maximum Demand Forecast'!AD$68:AD$494,"NA")</f>
        <v>0</v>
      </c>
      <c r="AB293" s="136">
        <f>_xlfn.XLOOKUP($D293,'Maximum Demand Forecast'!$T$68:$T$494,'Maximum Demand Forecast'!AE$68:AE$494,"NA")</f>
        <v>0</v>
      </c>
      <c r="AC293" s="136">
        <f>_xlfn.XLOOKUP($D293,'Maximum Demand Forecast'!$T$68:$T$494,'Maximum Demand Forecast'!AF$68:AF$494,"NA")</f>
        <v>0</v>
      </c>
      <c r="AD293" s="137"/>
      <c r="AE293" s="138">
        <v>527.50075955190005</v>
      </c>
      <c r="AF293" s="138">
        <v>620.62395169126</v>
      </c>
      <c r="AG293" s="138">
        <v>743.94799972346595</v>
      </c>
      <c r="AH293" s="138">
        <v>804.21994120118495</v>
      </c>
      <c r="AI293" s="138">
        <v>848.03362600906996</v>
      </c>
      <c r="AJ293" s="138">
        <v>950.96990979280804</v>
      </c>
      <c r="AK293" s="138">
        <v>1053.52315619915</v>
      </c>
      <c r="AL293" s="138">
        <v>1145.7417178272101</v>
      </c>
      <c r="AM293" s="138">
        <v>1225.93150598182</v>
      </c>
      <c r="AN293" s="138">
        <v>1294.96689080429</v>
      </c>
      <c r="AO293" s="138">
        <v>1360.6008056784201</v>
      </c>
      <c r="AP293" s="138">
        <v>1423.1967454687201</v>
      </c>
      <c r="AQ293" s="137"/>
      <c r="AR293" s="137"/>
      <c r="AS293" s="137"/>
      <c r="AT293" s="137"/>
      <c r="AU293" s="3"/>
      <c r="AV293" s="3"/>
      <c r="AW293" s="3"/>
      <c r="AX293" s="3"/>
    </row>
    <row r="294" spans="2:50" x14ac:dyDescent="0.25">
      <c r="B294" s="7" t="s">
        <v>70</v>
      </c>
      <c r="C294" s="7"/>
      <c r="D294" s="48">
        <v>61037</v>
      </c>
      <c r="E294" s="136">
        <f>_xlfn.XLOOKUP($D294,'Maximum Demand Forecast'!$D$68:$D$494,'Maximum Demand Forecast'!E$68:E$494,"NA")</f>
        <v>66.390449026057098</v>
      </c>
      <c r="F294" s="136">
        <f>_xlfn.XLOOKUP($D294,'Maximum Demand Forecast'!$D$68:$D$494,'Maximum Demand Forecast'!F$68:F$494,"NA")</f>
        <v>48.916666409999998</v>
      </c>
      <c r="G294" s="136">
        <f>_xlfn.XLOOKUP($D294,'Maximum Demand Forecast'!$D$68:$D$494,'Maximum Demand Forecast'!G$68:G$494,"NA")</f>
        <v>50.301412022250361</v>
      </c>
      <c r="H294" s="136">
        <f>_xlfn.XLOOKUP($D294,'Maximum Demand Forecast'!$D$68:$D$494,'Maximum Demand Forecast'!H$68:H$494,"NA")</f>
        <v>50.146805260249415</v>
      </c>
      <c r="I294" s="136">
        <f>_xlfn.XLOOKUP($D294,'Maximum Demand Forecast'!$D$68:$D$494,'Maximum Demand Forecast'!I$68:I$494,"NA")</f>
        <v>49.302134552482379</v>
      </c>
      <c r="J294" s="136">
        <f>_xlfn.XLOOKUP($D294,'Maximum Demand Forecast'!$D$68:$D$494,'Maximum Demand Forecast'!J$68:J$494,"NA")</f>
        <v>48.702855748753471</v>
      </c>
      <c r="K294" s="136">
        <f>_xlfn.XLOOKUP($D294,'Maximum Demand Forecast'!$D$68:$D$494,'Maximum Demand Forecast'!K$68:K$494,"NA")</f>
        <v>48.735412265969671</v>
      </c>
      <c r="L294" s="136">
        <f>_xlfn.XLOOKUP($D294,'Maximum Demand Forecast'!$D$68:$D$494,'Maximum Demand Forecast'!L$68:L$494,"NA")</f>
        <v>48.641127859496926</v>
      </c>
      <c r="M294" s="136">
        <f>_xlfn.XLOOKUP($D294,'Maximum Demand Forecast'!$D$68:$D$494,'Maximum Demand Forecast'!M$68:M$494,"NA")</f>
        <v>49.748887085347079</v>
      </c>
      <c r="N294" s="136">
        <f>_xlfn.XLOOKUP($D294,'Maximum Demand Forecast'!$D$68:$D$494,'Maximum Demand Forecast'!N$68:N$494,"NA")</f>
        <v>52.746259179333194</v>
      </c>
      <c r="O294" s="136">
        <f>_xlfn.XLOOKUP($D294,'Maximum Demand Forecast'!$D$68:$D$494,'Maximum Demand Forecast'!O$68:O$494,"NA")</f>
        <v>55.404088945601416</v>
      </c>
      <c r="P294" s="136">
        <f>_xlfn.XLOOKUP($D294,'Maximum Demand Forecast'!$D$68:$D$494,'Maximum Demand Forecast'!P$68:P$494,"NA")</f>
        <v>56.836471798113138</v>
      </c>
      <c r="Q294" s="137"/>
      <c r="R294" s="136">
        <f>_xlfn.XLOOKUP($D294,'Maximum Demand Forecast'!$T$68:$T$494,'Maximum Demand Forecast'!U$68:U$494,"NA")</f>
        <v>88.139909087914901</v>
      </c>
      <c r="S294" s="136">
        <f>_xlfn.XLOOKUP($D294,'Maximum Demand Forecast'!$T$68:$T$494,'Maximum Demand Forecast'!V$68:V$494,"NA")</f>
        <v>89.822227118460304</v>
      </c>
      <c r="T294" s="136">
        <f>_xlfn.XLOOKUP($D294,'Maximum Demand Forecast'!$T$68:$T$494,'Maximum Demand Forecast'!W$68:W$494,"NA")</f>
        <v>86.72382486277462</v>
      </c>
      <c r="U294" s="136">
        <f>_xlfn.XLOOKUP($D294,'Maximum Demand Forecast'!$T$68:$T$494,'Maximum Demand Forecast'!X$68:X$494,"NA")</f>
        <v>87.419072897976278</v>
      </c>
      <c r="V294" s="136">
        <f>_xlfn.XLOOKUP($D294,'Maximum Demand Forecast'!$T$68:$T$494,'Maximum Demand Forecast'!Y$68:Y$494,"NA")</f>
        <v>85.99426570306764</v>
      </c>
      <c r="W294" s="136">
        <f>_xlfn.XLOOKUP($D294,'Maximum Demand Forecast'!$T$68:$T$494,'Maximum Demand Forecast'!Z$68:Z$494,"NA")</f>
        <v>85.939668786689012</v>
      </c>
      <c r="X294" s="136">
        <f>_xlfn.XLOOKUP($D294,'Maximum Demand Forecast'!$T$68:$T$494,'Maximum Demand Forecast'!AA$68:AA$494,"NA")</f>
        <v>86.066425759096603</v>
      </c>
      <c r="Y294" s="136">
        <f>_xlfn.XLOOKUP($D294,'Maximum Demand Forecast'!$T$68:$T$494,'Maximum Demand Forecast'!AB$68:AB$494,"NA")</f>
        <v>86.451104166599094</v>
      </c>
      <c r="Z294" s="136">
        <f>_xlfn.XLOOKUP($D294,'Maximum Demand Forecast'!$T$68:$T$494,'Maximum Demand Forecast'!AC$68:AC$494,"NA")</f>
        <v>87.596186410005259</v>
      </c>
      <c r="AA294" s="136">
        <f>_xlfn.XLOOKUP($D294,'Maximum Demand Forecast'!$T$68:$T$494,'Maximum Demand Forecast'!AD$68:AD$494,"NA")</f>
        <v>91.212941629783572</v>
      </c>
      <c r="AB294" s="136">
        <f>_xlfn.XLOOKUP($D294,'Maximum Demand Forecast'!$T$68:$T$494,'Maximum Demand Forecast'!AE$68:AE$494,"NA")</f>
        <v>94.166433147041275</v>
      </c>
      <c r="AC294" s="136">
        <f>_xlfn.XLOOKUP($D294,'Maximum Demand Forecast'!$T$68:$T$494,'Maximum Demand Forecast'!AF$68:AF$494,"NA")</f>
        <v>96.130707759178762</v>
      </c>
      <c r="AD294" s="137"/>
      <c r="AE294" s="138">
        <v>10</v>
      </c>
      <c r="AF294" s="138">
        <v>10</v>
      </c>
      <c r="AG294" s="138">
        <v>10</v>
      </c>
      <c r="AH294" s="138">
        <v>44.128223096749799</v>
      </c>
      <c r="AI294" s="138">
        <v>102.750555492996</v>
      </c>
      <c r="AJ294" s="138">
        <v>256.89392688322499</v>
      </c>
      <c r="AK294" s="138">
        <v>427.97843077336</v>
      </c>
      <c r="AL294" s="138">
        <v>599.53394552701502</v>
      </c>
      <c r="AM294" s="138">
        <v>765.50653376055698</v>
      </c>
      <c r="AN294" s="138">
        <v>923.64789707091802</v>
      </c>
      <c r="AO294" s="138">
        <v>1088.8934728547799</v>
      </c>
      <c r="AP294" s="138">
        <v>1260.75968855155</v>
      </c>
      <c r="AQ294" s="137"/>
      <c r="AR294" s="137"/>
      <c r="AS294" s="137"/>
      <c r="AT294" s="137"/>
      <c r="AU294" s="3"/>
      <c r="AV294" s="3"/>
      <c r="AW294" s="3"/>
      <c r="AX294" s="3"/>
    </row>
    <row r="295" spans="2:50" x14ac:dyDescent="0.25">
      <c r="B295" s="7" t="s">
        <v>70</v>
      </c>
      <c r="C295" s="7"/>
      <c r="D295" s="48">
        <v>61039</v>
      </c>
      <c r="E295" s="136">
        <f>_xlfn.XLOOKUP($D295,'Maximum Demand Forecast'!$D$68:$D$494,'Maximum Demand Forecast'!E$68:E$494,"NA")</f>
        <v>127.368658237205</v>
      </c>
      <c r="F295" s="136">
        <f>_xlfn.XLOOKUP($D295,'Maximum Demand Forecast'!$D$68:$D$494,'Maximum Demand Forecast'!F$68:F$494,"NA")</f>
        <v>114.1483333</v>
      </c>
      <c r="G295" s="136">
        <f>_xlfn.XLOOKUP($D295,'Maximum Demand Forecast'!$D$68:$D$494,'Maximum Demand Forecast'!G$68:G$494,"NA")</f>
        <v>117.37967376703055</v>
      </c>
      <c r="H295" s="136">
        <f>_xlfn.XLOOKUP($D295,'Maximum Demand Forecast'!$D$68:$D$494,'Maximum Demand Forecast'!H$68:H$494,"NA")</f>
        <v>117.01889480365233</v>
      </c>
      <c r="I295" s="136">
        <f>_xlfn.XLOOKUP($D295,'Maximum Demand Forecast'!$D$68:$D$494,'Maximum Demand Forecast'!I$68:I$494,"NA")</f>
        <v>115.04783339339998</v>
      </c>
      <c r="J295" s="136">
        <f>_xlfn.XLOOKUP($D295,'Maximum Demand Forecast'!$D$68:$D$494,'Maximum Demand Forecast'!J$68:J$494,"NA")</f>
        <v>113.64940047374199</v>
      </c>
      <c r="K295" s="136">
        <f>_xlfn.XLOOKUP($D295,'Maximum Demand Forecast'!$D$68:$D$494,'Maximum Demand Forecast'!K$68:K$494,"NA")</f>
        <v>113.72537196671196</v>
      </c>
      <c r="L295" s="136">
        <f>_xlfn.XLOOKUP($D295,'Maximum Demand Forecast'!$D$68:$D$494,'Maximum Demand Forecast'!L$68:L$494,"NA")</f>
        <v>113.50535681349531</v>
      </c>
      <c r="M295" s="136">
        <f>_xlfn.XLOOKUP($D295,'Maximum Demand Forecast'!$D$68:$D$494,'Maximum Demand Forecast'!M$68:M$494,"NA")</f>
        <v>116.09034223070772</v>
      </c>
      <c r="N295" s="136">
        <f>_xlfn.XLOOKUP($D295,'Maximum Demand Forecast'!$D$68:$D$494,'Maximum Demand Forecast'!N$68:N$494,"NA")</f>
        <v>123.08478919364511</v>
      </c>
      <c r="O295" s="136">
        <f>_xlfn.XLOOKUP($D295,'Maximum Demand Forecast'!$D$68:$D$494,'Maximum Demand Forecast'!O$68:O$494,"NA")</f>
        <v>129.28690516515834</v>
      </c>
      <c r="P295" s="136">
        <f>_xlfn.XLOOKUP($D295,'Maximum Demand Forecast'!$D$68:$D$494,'Maximum Demand Forecast'!P$68:P$494,"NA")</f>
        <v>132.62940839077243</v>
      </c>
      <c r="Q295" s="137"/>
      <c r="R295" s="136">
        <f>_xlfn.XLOOKUP($D295,'Maximum Demand Forecast'!$T$68:$T$494,'Maximum Demand Forecast'!U$68:U$494,"NA")</f>
        <v>162.06425932956699</v>
      </c>
      <c r="S295" s="136">
        <f>_xlfn.XLOOKUP($D295,'Maximum Demand Forecast'!$T$68:$T$494,'Maximum Demand Forecast'!V$68:V$494,"NA")</f>
        <v>244.36457760054</v>
      </c>
      <c r="T295" s="136">
        <f>_xlfn.XLOOKUP($D295,'Maximum Demand Forecast'!$T$68:$T$494,'Maximum Demand Forecast'!W$68:W$494,"NA")</f>
        <v>235.9352635795388</v>
      </c>
      <c r="U295" s="136">
        <f>_xlfn.XLOOKUP($D295,'Maximum Demand Forecast'!$T$68:$T$494,'Maximum Demand Forecast'!X$68:X$494,"NA")</f>
        <v>237.82671069569184</v>
      </c>
      <c r="V295" s="136">
        <f>_xlfn.XLOOKUP($D295,'Maximum Demand Forecast'!$T$68:$T$494,'Maximum Demand Forecast'!Y$68:Y$494,"NA")</f>
        <v>233.95047182347062</v>
      </c>
      <c r="W295" s="136">
        <f>_xlfn.XLOOKUP($D295,'Maximum Demand Forecast'!$T$68:$T$494,'Maximum Demand Forecast'!Z$68:Z$494,"NA")</f>
        <v>233.80193896209369</v>
      </c>
      <c r="X295" s="136">
        <f>_xlfn.XLOOKUP($D295,'Maximum Demand Forecast'!$T$68:$T$494,'Maximum Demand Forecast'!AA$68:AA$494,"NA")</f>
        <v>234.14678583367541</v>
      </c>
      <c r="Y295" s="136">
        <f>_xlfn.XLOOKUP($D295,'Maximum Demand Forecast'!$T$68:$T$494,'Maximum Demand Forecast'!AB$68:AB$494,"NA")</f>
        <v>235.19331718317562</v>
      </c>
      <c r="Z295" s="136">
        <f>_xlfn.XLOOKUP($D295,'Maximum Demand Forecast'!$T$68:$T$494,'Maximum Demand Forecast'!AC$68:AC$494,"NA")</f>
        <v>238.30855433220327</v>
      </c>
      <c r="AA295" s="136">
        <f>_xlfn.XLOOKUP($D295,'Maximum Demand Forecast'!$T$68:$T$494,'Maximum Demand Forecast'!AD$68:AD$494,"NA")</f>
        <v>248.14806610917228</v>
      </c>
      <c r="AB295" s="136">
        <f>_xlfn.XLOOKUP($D295,'Maximum Demand Forecast'!$T$68:$T$494,'Maximum Demand Forecast'!AE$68:AE$494,"NA")</f>
        <v>256.1831452896252</v>
      </c>
      <c r="AC295" s="136">
        <f>_xlfn.XLOOKUP($D295,'Maximum Demand Forecast'!$T$68:$T$494,'Maximum Demand Forecast'!AF$68:AF$494,"NA")</f>
        <v>261.52702454184418</v>
      </c>
      <c r="AD295" s="137"/>
      <c r="AE295" s="138">
        <v>106.23084</v>
      </c>
      <c r="AF295" s="138">
        <v>133.30172399999901</v>
      </c>
      <c r="AG295" s="138">
        <v>142.65011759999999</v>
      </c>
      <c r="AH295" s="138">
        <v>196.39028914628199</v>
      </c>
      <c r="AI295" s="138">
        <v>282.173095074944</v>
      </c>
      <c r="AJ295" s="138">
        <v>491.14026185569901</v>
      </c>
      <c r="AK295" s="138">
        <v>706.07658861637401</v>
      </c>
      <c r="AL295" s="138">
        <v>906.41993184192802</v>
      </c>
      <c r="AM295" s="138">
        <v>1087.3959703616599</v>
      </c>
      <c r="AN295" s="138">
        <v>1249.07812930215</v>
      </c>
      <c r="AO295" s="138">
        <v>1407.8645930173</v>
      </c>
      <c r="AP295" s="138">
        <v>1563.1016257705301</v>
      </c>
      <c r="AQ295" s="137"/>
      <c r="AR295" s="137"/>
      <c r="AS295" s="137"/>
      <c r="AT295" s="137"/>
      <c r="AU295" s="3"/>
      <c r="AV295" s="3"/>
      <c r="AW295" s="3"/>
      <c r="AX295" s="3"/>
    </row>
    <row r="296" spans="2:50" x14ac:dyDescent="0.25">
      <c r="B296" s="7" t="s">
        <v>70</v>
      </c>
      <c r="C296" s="7"/>
      <c r="D296" s="48">
        <v>61040</v>
      </c>
      <c r="E296" s="136">
        <f>_xlfn.XLOOKUP($D296,'Maximum Demand Forecast'!$D$68:$D$494,'Maximum Demand Forecast'!E$68:E$494,"NA")</f>
        <v>115.889595140964</v>
      </c>
      <c r="F296" s="136">
        <f>_xlfn.XLOOKUP($D296,'Maximum Demand Forecast'!$D$68:$D$494,'Maximum Demand Forecast'!F$68:F$494,"NA")</f>
        <v>103.60000049999999</v>
      </c>
      <c r="G296" s="136">
        <f>_xlfn.XLOOKUP($D296,'Maximum Demand Forecast'!$D$68:$D$494,'Maximum Demand Forecast'!G$68:G$494,"NA")</f>
        <v>106.53273604087043</v>
      </c>
      <c r="H296" s="136">
        <f>_xlfn.XLOOKUP($D296,'Maximum Demand Forecast'!$D$68:$D$494,'Maximum Demand Forecast'!H$68:H$494,"NA")</f>
        <v>106.20529629903784</v>
      </c>
      <c r="I296" s="136">
        <f>_xlfn.XLOOKUP($D296,'Maximum Demand Forecast'!$D$68:$D$494,'Maximum Demand Forecast'!I$68:I$494,"NA")</f>
        <v>104.41637869346056</v>
      </c>
      <c r="J296" s="136">
        <f>_xlfn.XLOOKUP($D296,'Maximum Demand Forecast'!$D$68:$D$494,'Maximum Demand Forecast'!J$68:J$494,"NA")</f>
        <v>103.14717355495867</v>
      </c>
      <c r="K296" s="136">
        <f>_xlfn.XLOOKUP($D296,'Maximum Demand Forecast'!$D$68:$D$494,'Maximum Demand Forecast'!K$68:K$494,"NA")</f>
        <v>103.21612459858881</v>
      </c>
      <c r="L296" s="136">
        <f>_xlfn.XLOOKUP($D296,'Maximum Demand Forecast'!$D$68:$D$494,'Maximum Demand Forecast'!L$68:L$494,"NA")</f>
        <v>103.01644082464051</v>
      </c>
      <c r="M296" s="136">
        <f>_xlfn.XLOOKUP($D296,'Maximum Demand Forecast'!$D$68:$D$494,'Maximum Demand Forecast'!M$68:M$494,"NA")</f>
        <v>105.3625503364795</v>
      </c>
      <c r="N296" s="136">
        <f>_xlfn.XLOOKUP($D296,'Maximum Demand Forecast'!$D$68:$D$494,'Maximum Demand Forecast'!N$68:N$494,"NA")</f>
        <v>111.71064748261222</v>
      </c>
      <c r="O296" s="136">
        <f>_xlfn.XLOOKUP($D296,'Maximum Demand Forecast'!$D$68:$D$494,'Maximum Demand Forecast'!O$68:O$494,"NA")</f>
        <v>117.33963214821513</v>
      </c>
      <c r="P296" s="136">
        <f>_xlfn.XLOOKUP($D296,'Maximum Demand Forecast'!$D$68:$D$494,'Maximum Demand Forecast'!P$68:P$494,"NA")</f>
        <v>120.37325800882915</v>
      </c>
      <c r="Q296" s="137"/>
      <c r="R296" s="136">
        <f>_xlfn.XLOOKUP($D296,'Maximum Demand Forecast'!$T$68:$T$494,'Maximum Demand Forecast'!U$68:U$494,"NA")</f>
        <v>185.610553036472</v>
      </c>
      <c r="S296" s="136">
        <f>_xlfn.XLOOKUP($D296,'Maximum Demand Forecast'!$T$68:$T$494,'Maximum Demand Forecast'!V$68:V$494,"NA")</f>
        <v>198.41190757107199</v>
      </c>
      <c r="T296" s="136">
        <f>_xlfn.XLOOKUP($D296,'Maximum Demand Forecast'!$T$68:$T$494,'Maximum Demand Forecast'!W$68:W$494,"NA")</f>
        <v>191.56772298898247</v>
      </c>
      <c r="U296" s="136">
        <f>_xlfn.XLOOKUP($D296,'Maximum Demand Forecast'!$T$68:$T$494,'Maximum Demand Forecast'!X$68:X$494,"NA")</f>
        <v>193.10348416218821</v>
      </c>
      <c r="V296" s="136">
        <f>_xlfn.XLOOKUP($D296,'Maximum Demand Forecast'!$T$68:$T$494,'Maximum Demand Forecast'!Y$68:Y$494,"NA")</f>
        <v>189.95617060148149</v>
      </c>
      <c r="W296" s="136">
        <f>_xlfn.XLOOKUP($D296,'Maximum Demand Forecast'!$T$68:$T$494,'Maximum Demand Forecast'!Z$68:Z$494,"NA")</f>
        <v>189.83556929071801</v>
      </c>
      <c r="X296" s="136">
        <f>_xlfn.XLOOKUP($D296,'Maximum Demand Forecast'!$T$68:$T$494,'Maximum Demand Forecast'!AA$68:AA$494,"NA")</f>
        <v>190.11556783339671</v>
      </c>
      <c r="Y296" s="136">
        <f>_xlfn.XLOOKUP($D296,'Maximum Demand Forecast'!$T$68:$T$494,'Maximum Demand Forecast'!AB$68:AB$494,"NA")</f>
        <v>190.96529934287389</v>
      </c>
      <c r="Z296" s="136">
        <f>_xlfn.XLOOKUP($D296,'Maximum Demand Forecast'!$T$68:$T$494,'Maximum Demand Forecast'!AC$68:AC$494,"NA")</f>
        <v>193.49471727792849</v>
      </c>
      <c r="AA296" s="136">
        <f>_xlfn.XLOOKUP($D296,'Maximum Demand Forecast'!$T$68:$T$494,'Maximum Demand Forecast'!AD$68:AD$494,"NA")</f>
        <v>201.48391244036242</v>
      </c>
      <c r="AB296" s="136">
        <f>_xlfn.XLOOKUP($D296,'Maximum Demand Forecast'!$T$68:$T$494,'Maximum Demand Forecast'!AE$68:AE$494,"NA")</f>
        <v>208.00799790042606</v>
      </c>
      <c r="AC296" s="136">
        <f>_xlfn.XLOOKUP($D296,'Maximum Demand Forecast'!$T$68:$T$494,'Maximum Demand Forecast'!AF$68:AF$494,"NA")</f>
        <v>212.34696260092977</v>
      </c>
      <c r="AD296" s="137"/>
      <c r="AE296" s="138">
        <v>831.06932650088595</v>
      </c>
      <c r="AF296" s="138">
        <v>998.54953978535002</v>
      </c>
      <c r="AG296" s="138">
        <v>1163.8321285362399</v>
      </c>
      <c r="AH296" s="138">
        <v>1271.4647247819501</v>
      </c>
      <c r="AI296" s="138">
        <v>1360.40732441765</v>
      </c>
      <c r="AJ296" s="138">
        <v>1572.97823913606</v>
      </c>
      <c r="AK296" s="138">
        <v>1785.8011169175099</v>
      </c>
      <c r="AL296" s="138">
        <v>1977.10375451653</v>
      </c>
      <c r="AM296" s="138">
        <v>2142.16786727718</v>
      </c>
      <c r="AN296" s="138">
        <v>2281.8607557079499</v>
      </c>
      <c r="AO296" s="138">
        <v>2411.0582737086102</v>
      </c>
      <c r="AP296" s="138">
        <v>2529.7540134607798</v>
      </c>
      <c r="AQ296" s="137"/>
      <c r="AR296" s="137"/>
      <c r="AS296" s="137"/>
      <c r="AT296" s="137"/>
      <c r="AU296" s="3"/>
      <c r="AV296" s="3"/>
      <c r="AW296" s="3"/>
      <c r="AX296" s="3"/>
    </row>
    <row r="297" spans="2:50" x14ac:dyDescent="0.25">
      <c r="B297" s="7" t="s">
        <v>70</v>
      </c>
      <c r="C297" s="7"/>
      <c r="D297" s="48">
        <v>61041</v>
      </c>
      <c r="E297" s="136">
        <f>_xlfn.XLOOKUP($D297,'Maximum Demand Forecast'!$D$68:$D$494,'Maximum Demand Forecast'!E$68:E$494,"NA")</f>
        <v>75.588478136955203</v>
      </c>
      <c r="F297" s="136">
        <f>_xlfn.XLOOKUP($D297,'Maximum Demand Forecast'!$D$68:$D$494,'Maximum Demand Forecast'!F$68:F$494,"NA")</f>
        <v>65.994444470000005</v>
      </c>
      <c r="G297" s="136">
        <f>_xlfn.XLOOKUP($D297,'Maximum Demand Forecast'!$D$68:$D$494,'Maximum Demand Forecast'!G$68:G$494,"NA")</f>
        <v>67.862632229296111</v>
      </c>
      <c r="H297" s="136">
        <f>_xlfn.XLOOKUP($D297,'Maximum Demand Forecast'!$D$68:$D$494,'Maximum Demand Forecast'!H$68:H$494,"NA")</f>
        <v>67.654049181464529</v>
      </c>
      <c r="I297" s="136">
        <f>_xlfn.XLOOKUP($D297,'Maximum Demand Forecast'!$D$68:$D$494,'Maximum Demand Forecast'!I$68:I$494,"NA")</f>
        <v>66.514487183270575</v>
      </c>
      <c r="J297" s="136">
        <f>_xlfn.XLOOKUP($D297,'Maximum Demand Forecast'!$D$68:$D$494,'Maximum Demand Forecast'!J$68:J$494,"NA")</f>
        <v>65.705988267926443</v>
      </c>
      <c r="K297" s="136">
        <f>_xlfn.XLOOKUP($D297,'Maximum Demand Forecast'!$D$68:$D$494,'Maximum Demand Forecast'!K$68:K$494,"NA")</f>
        <v>65.749910910764626</v>
      </c>
      <c r="L297" s="136">
        <f>_xlfn.XLOOKUP($D297,'Maximum Demand Forecast'!$D$68:$D$494,'Maximum Demand Forecast'!L$68:L$494,"NA")</f>
        <v>65.622709948720313</v>
      </c>
      <c r="M297" s="136">
        <f>_xlfn.XLOOKUP($D297,'Maximum Demand Forecast'!$D$68:$D$494,'Maximum Demand Forecast'!M$68:M$494,"NA")</f>
        <v>67.117209882623285</v>
      </c>
      <c r="N297" s="136">
        <f>_xlfn.XLOOKUP($D297,'Maximum Demand Forecast'!$D$68:$D$494,'Maximum Demand Forecast'!N$68:N$494,"NA")</f>
        <v>71.161024000178443</v>
      </c>
      <c r="O297" s="136">
        <f>_xlfn.XLOOKUP($D297,'Maximum Demand Forecast'!$D$68:$D$494,'Maximum Demand Forecast'!O$68:O$494,"NA")</f>
        <v>74.746754831681798</v>
      </c>
      <c r="P297" s="136">
        <f>_xlfn.XLOOKUP($D297,'Maximum Demand Forecast'!$D$68:$D$494,'Maximum Demand Forecast'!P$68:P$494,"NA")</f>
        <v>76.679210936264994</v>
      </c>
      <c r="Q297" s="137"/>
      <c r="R297" s="136">
        <f>_xlfn.XLOOKUP($D297,'Maximum Demand Forecast'!$T$68:$T$494,'Maximum Demand Forecast'!U$68:U$494,"NA")</f>
        <v>151.002749808083</v>
      </c>
      <c r="S297" s="136">
        <f>_xlfn.XLOOKUP($D297,'Maximum Demand Forecast'!$T$68:$T$494,'Maximum Demand Forecast'!V$68:V$494,"NA")</f>
        <v>155.09228260751999</v>
      </c>
      <c r="T297" s="136">
        <f>_xlfn.XLOOKUP($D297,'Maximum Demand Forecast'!$T$68:$T$494,'Maximum Demand Forecast'!W$68:W$494,"NA")</f>
        <v>149.74240102824416</v>
      </c>
      <c r="U297" s="136">
        <f>_xlfn.XLOOKUP($D297,'Maximum Demand Forecast'!$T$68:$T$494,'Maximum Demand Forecast'!X$68:X$494,"NA")</f>
        <v>150.94285673076877</v>
      </c>
      <c r="V297" s="136">
        <f>_xlfn.XLOOKUP($D297,'Maximum Demand Forecast'!$T$68:$T$494,'Maximum Demand Forecast'!Y$68:Y$494,"NA")</f>
        <v>148.48270174215367</v>
      </c>
      <c r="W297" s="136">
        <f>_xlfn.XLOOKUP($D297,'Maximum Demand Forecast'!$T$68:$T$494,'Maximum Demand Forecast'!Z$68:Z$494,"NA")</f>
        <v>148.38843153024584</v>
      </c>
      <c r="X297" s="136">
        <f>_xlfn.XLOOKUP($D297,'Maximum Demand Forecast'!$T$68:$T$494,'Maximum Demand Forecast'!AA$68:AA$494,"NA")</f>
        <v>148.60729749268944</v>
      </c>
      <c r="Y297" s="136">
        <f>_xlfn.XLOOKUP($D297,'Maximum Demand Forecast'!$T$68:$T$494,'Maximum Demand Forecast'!AB$68:AB$494,"NA")</f>
        <v>149.271505609136</v>
      </c>
      <c r="Z297" s="136">
        <f>_xlfn.XLOOKUP($D297,'Maximum Demand Forecast'!$T$68:$T$494,'Maximum Demand Forecast'!AC$68:AC$494,"NA")</f>
        <v>151.24867122393408</v>
      </c>
      <c r="AA297" s="136">
        <f>_xlfn.XLOOKUP($D297,'Maximum Demand Forecast'!$T$68:$T$494,'Maximum Demand Forecast'!AD$68:AD$494,"NA")</f>
        <v>157.49357118536909</v>
      </c>
      <c r="AB297" s="136">
        <f>_xlfn.XLOOKUP($D297,'Maximum Demand Forecast'!$T$68:$T$494,'Maximum Demand Forecast'!AE$68:AE$494,"NA")</f>
        <v>162.59324145372415</v>
      </c>
      <c r="AC297" s="136">
        <f>_xlfn.XLOOKUP($D297,'Maximum Demand Forecast'!$T$68:$T$494,'Maximum Demand Forecast'!AF$68:AF$494,"NA")</f>
        <v>165.98487226758306</v>
      </c>
      <c r="AD297" s="137"/>
      <c r="AE297" s="138">
        <v>1555.24246940423</v>
      </c>
      <c r="AF297" s="138">
        <v>1885.1667014289101</v>
      </c>
      <c r="AG297" s="138">
        <v>2099.1643430171898</v>
      </c>
      <c r="AH297" s="138">
        <v>2273.1859720684602</v>
      </c>
      <c r="AI297" s="138">
        <v>2411.5243507240598</v>
      </c>
      <c r="AJ297" s="138">
        <v>2740.3232556312</v>
      </c>
      <c r="AK297" s="138">
        <v>3068.71509322369</v>
      </c>
      <c r="AL297" s="138">
        <v>3364.2670671994001</v>
      </c>
      <c r="AM297" s="138">
        <v>3620.5907995511202</v>
      </c>
      <c r="AN297" s="138">
        <v>3837.7856500979601</v>
      </c>
      <c r="AO297" s="138">
        <v>4040.7028598802599</v>
      </c>
      <c r="AP297" s="138">
        <v>4228.3259886380702</v>
      </c>
      <c r="AQ297" s="137"/>
      <c r="AR297" s="137"/>
      <c r="AS297" s="137"/>
      <c r="AT297" s="137"/>
      <c r="AU297" s="3"/>
      <c r="AV297" s="3"/>
      <c r="AW297" s="3"/>
      <c r="AX297" s="3"/>
    </row>
    <row r="298" spans="2:50" x14ac:dyDescent="0.25">
      <c r="B298" s="7" t="s">
        <v>70</v>
      </c>
      <c r="C298" s="7"/>
      <c r="D298" s="48">
        <v>61043</v>
      </c>
      <c r="E298" s="136">
        <f>_xlfn.XLOOKUP($D298,'Maximum Demand Forecast'!$D$68:$D$494,'Maximum Demand Forecast'!E$68:E$494,"NA")</f>
        <v>126.76304432049599</v>
      </c>
      <c r="F298" s="136">
        <f>_xlfn.XLOOKUP($D298,'Maximum Demand Forecast'!$D$68:$D$494,'Maximum Demand Forecast'!F$68:F$494,"NA")</f>
        <v>117.5888894</v>
      </c>
      <c r="G298" s="136">
        <f>_xlfn.XLOOKUP($D298,'Maximum Demand Forecast'!$D$68:$D$494,'Maximum Demand Forecast'!G$68:G$494,"NA")</f>
        <v>120.91762601670362</v>
      </c>
      <c r="H298" s="136">
        <f>_xlfn.XLOOKUP($D298,'Maximum Demand Forecast'!$D$68:$D$494,'Maximum Demand Forecast'!H$68:H$494,"NA")</f>
        <v>120.54597277923556</v>
      </c>
      <c r="I298" s="136">
        <f>_xlfn.XLOOKUP($D298,'Maximum Demand Forecast'!$D$68:$D$494,'Maximum Demand Forecast'!I$68:I$494,"NA")</f>
        <v>118.51550141386197</v>
      </c>
      <c r="J298" s="136">
        <f>_xlfn.XLOOKUP($D298,'Maximum Demand Forecast'!$D$68:$D$494,'Maximum Demand Forecast'!J$68:J$494,"NA")</f>
        <v>117.07491819053264</v>
      </c>
      <c r="K298" s="136">
        <f>_xlfn.XLOOKUP($D298,'Maximum Demand Forecast'!$D$68:$D$494,'Maximum Demand Forecast'!K$68:K$494,"NA")</f>
        <v>117.15317954771709</v>
      </c>
      <c r="L298" s="136">
        <f>_xlfn.XLOOKUP($D298,'Maximum Demand Forecast'!$D$68:$D$494,'Maximum Demand Forecast'!L$68:L$494,"NA")</f>
        <v>116.92653289620687</v>
      </c>
      <c r="M298" s="136">
        <f>_xlfn.XLOOKUP($D298,'Maximum Demand Forecast'!$D$68:$D$494,'Maximum Demand Forecast'!M$68:M$494,"NA")</f>
        <v>119.58943261219599</v>
      </c>
      <c r="N298" s="136">
        <f>_xlfn.XLOOKUP($D298,'Maximum Demand Forecast'!$D$68:$D$494,'Maximum Demand Forecast'!N$68:N$494,"NA")</f>
        <v>126.79469988646649</v>
      </c>
      <c r="O298" s="136">
        <f>_xlfn.XLOOKUP($D298,'Maximum Demand Forecast'!$D$68:$D$494,'Maximum Demand Forecast'!O$68:O$494,"NA")</f>
        <v>133.18375444325557</v>
      </c>
      <c r="P298" s="136">
        <f>_xlfn.XLOOKUP($D298,'Maximum Demand Forecast'!$D$68:$D$494,'Maximum Demand Forecast'!P$68:P$494,"NA")</f>
        <v>136.6270043861426</v>
      </c>
      <c r="Q298" s="137"/>
      <c r="R298" s="136">
        <f>_xlfn.XLOOKUP($D298,'Maximum Demand Forecast'!$T$68:$T$494,'Maximum Demand Forecast'!U$68:U$494,"NA")</f>
        <v>251.93330966042399</v>
      </c>
      <c r="S298" s="136">
        <f>_xlfn.XLOOKUP($D298,'Maximum Demand Forecast'!$T$68:$T$494,'Maximum Demand Forecast'!V$68:V$494,"NA")</f>
        <v>268.45994306250401</v>
      </c>
      <c r="T298" s="136">
        <f>_xlfn.XLOOKUP($D298,'Maximum Demand Forecast'!$T$68:$T$494,'Maximum Demand Forecast'!W$68:W$494,"NA")</f>
        <v>259.19946355948395</v>
      </c>
      <c r="U298" s="136">
        <f>_xlfn.XLOOKUP($D298,'Maximum Demand Forecast'!$T$68:$T$494,'Maximum Demand Forecast'!X$68:X$494,"NA")</f>
        <v>261.2774152417374</v>
      </c>
      <c r="V298" s="136">
        <f>_xlfn.XLOOKUP($D298,'Maximum Demand Forecast'!$T$68:$T$494,'Maximum Demand Forecast'!Y$68:Y$494,"NA")</f>
        <v>257.01896306691253</v>
      </c>
      <c r="W298" s="136">
        <f>_xlfn.XLOOKUP($D298,'Maximum Demand Forecast'!$T$68:$T$494,'Maximum Demand Forecast'!Z$68:Z$494,"NA")</f>
        <v>256.85578424656262</v>
      </c>
      <c r="X298" s="136">
        <f>_xlfn.XLOOKUP($D298,'Maximum Demand Forecast'!$T$68:$T$494,'Maximum Demand Forecast'!AA$68:AA$494,"NA")</f>
        <v>257.23463445643813</v>
      </c>
      <c r="Y298" s="136">
        <f>_xlfn.XLOOKUP($D298,'Maximum Demand Forecast'!$T$68:$T$494,'Maximum Demand Forecast'!AB$68:AB$494,"NA")</f>
        <v>258.38435815722437</v>
      </c>
      <c r="Z298" s="136">
        <f>_xlfn.XLOOKUP($D298,'Maximum Demand Forecast'!$T$68:$T$494,'Maximum Demand Forecast'!AC$68:AC$494,"NA")</f>
        <v>261.80677066834238</v>
      </c>
      <c r="AA298" s="136">
        <f>_xlfn.XLOOKUP($D298,'Maximum Demand Forecast'!$T$68:$T$494,'Maximum Demand Forecast'!AD$68:AD$494,"NA")</f>
        <v>272.6164993014587</v>
      </c>
      <c r="AB298" s="136">
        <f>_xlfn.XLOOKUP($D298,'Maximum Demand Forecast'!$T$68:$T$494,'Maximum Demand Forecast'!AE$68:AE$494,"NA")</f>
        <v>281.44387076612855</v>
      </c>
      <c r="AC298" s="136">
        <f>_xlfn.XLOOKUP($D298,'Maximum Demand Forecast'!$T$68:$T$494,'Maximum Demand Forecast'!AF$68:AF$494,"NA")</f>
        <v>287.31467877713561</v>
      </c>
      <c r="AD298" s="137"/>
      <c r="AE298" s="138">
        <v>96.682550840000005</v>
      </c>
      <c r="AF298" s="138">
        <v>103.8831594576</v>
      </c>
      <c r="AG298" s="138">
        <v>117.55608583945499</v>
      </c>
      <c r="AH298" s="138">
        <v>127.781282843749</v>
      </c>
      <c r="AI298" s="138">
        <v>144.33637293440799</v>
      </c>
      <c r="AJ298" s="138">
        <v>185.04584127186499</v>
      </c>
      <c r="AK298" s="138">
        <v>226.92224933943299</v>
      </c>
      <c r="AL298" s="138">
        <v>265.44772778188502</v>
      </c>
      <c r="AM298" s="138">
        <v>299.28243113314301</v>
      </c>
      <c r="AN298" s="138">
        <v>328.252973487715</v>
      </c>
      <c r="AO298" s="138">
        <v>355.21663549101402</v>
      </c>
      <c r="AP298" s="138">
        <v>380.04389012656299</v>
      </c>
      <c r="AQ298" s="137"/>
      <c r="AR298" s="137"/>
      <c r="AS298" s="137"/>
      <c r="AT298" s="137"/>
      <c r="AU298" s="3"/>
      <c r="AV298" s="3"/>
      <c r="AW298" s="3"/>
      <c r="AX298" s="3"/>
    </row>
    <row r="299" spans="2:50" x14ac:dyDescent="0.25">
      <c r="B299" s="7" t="s">
        <v>112</v>
      </c>
      <c r="C299" s="7"/>
      <c r="D299" s="48">
        <v>43505</v>
      </c>
      <c r="E299" s="136">
        <f>_xlfn.XLOOKUP($D299,'Maximum Demand Forecast'!$D$68:$D$494,'Maximum Demand Forecast'!E$68:E$494,"NA")</f>
        <v>18.657830451701201</v>
      </c>
      <c r="F299" s="136">
        <f>_xlfn.XLOOKUP($D299,'Maximum Demand Forecast'!$D$68:$D$494,'Maximum Demand Forecast'!F$68:F$494,"NA")</f>
        <v>15.92549262</v>
      </c>
      <c r="G299" s="136">
        <f>_xlfn.XLOOKUP($D299,'Maximum Demand Forecast'!$D$68:$D$494,'Maximum Demand Forecast'!G$68:G$494,"NA")</f>
        <v>16.376315573543749</v>
      </c>
      <c r="H299" s="136">
        <f>_xlfn.XLOOKUP($D299,'Maximum Demand Forecast'!$D$68:$D$494,'Maximum Demand Forecast'!H$68:H$494,"NA")</f>
        <v>16.325981218651062</v>
      </c>
      <c r="I299" s="136">
        <f>_xlfn.XLOOKUP($D299,'Maximum Demand Forecast'!$D$68:$D$494,'Maximum Demand Forecast'!I$68:I$494,"NA")</f>
        <v>16.05098706818859</v>
      </c>
      <c r="J299" s="136">
        <f>_xlfn.XLOOKUP($D299,'Maximum Demand Forecast'!$D$68:$D$494,'Maximum Demand Forecast'!J$68:J$494,"NA")</f>
        <v>15.855883622542585</v>
      </c>
      <c r="K299" s="136">
        <f>_xlfn.XLOOKUP($D299,'Maximum Demand Forecast'!$D$68:$D$494,'Maximum Demand Forecast'!K$68:K$494,"NA")</f>
        <v>15.866482843885958</v>
      </c>
      <c r="L299" s="136">
        <f>_xlfn.XLOOKUP($D299,'Maximum Demand Forecast'!$D$68:$D$494,'Maximum Demand Forecast'!L$68:L$494,"NA")</f>
        <v>15.835787260362796</v>
      </c>
      <c r="M299" s="136">
        <f>_xlfn.XLOOKUP($D299,'Maximum Demand Forecast'!$D$68:$D$494,'Maximum Demand Forecast'!M$68:M$494,"NA")</f>
        <v>16.19643349140701</v>
      </c>
      <c r="N299" s="136">
        <f>_xlfn.XLOOKUP($D299,'Maximum Demand Forecast'!$D$68:$D$494,'Maximum Demand Forecast'!N$68:N$494,"NA")</f>
        <v>17.17226914549834</v>
      </c>
      <c r="O299" s="136">
        <f>_xlfn.XLOOKUP($D299,'Maximum Demand Forecast'!$D$68:$D$494,'Maximum Demand Forecast'!O$68:O$494,"NA")</f>
        <v>18.037562131188551</v>
      </c>
      <c r="P299" s="136">
        <f>_xlfn.XLOOKUP($D299,'Maximum Demand Forecast'!$D$68:$D$494,'Maximum Demand Forecast'!P$68:P$494,"NA")</f>
        <v>18.503894042596695</v>
      </c>
      <c r="Q299" s="137"/>
      <c r="R299" s="136">
        <f>_xlfn.XLOOKUP($D299,'Maximum Demand Forecast'!$T$68:$T$494,'Maximum Demand Forecast'!U$68:U$494,"NA")</f>
        <v>22.098742405774999</v>
      </c>
      <c r="S299" s="136">
        <f>_xlfn.XLOOKUP($D299,'Maximum Demand Forecast'!$T$68:$T$494,'Maximum Demand Forecast'!V$68:V$494,"NA")</f>
        <v>20.4094232883754</v>
      </c>
      <c r="T299" s="136">
        <f>_xlfn.XLOOKUP($D299,'Maximum Demand Forecast'!$T$68:$T$494,'Maximum Demand Forecast'!W$68:W$494,"NA")</f>
        <v>19.705403746858714</v>
      </c>
      <c r="U299" s="136">
        <f>_xlfn.XLOOKUP($D299,'Maximum Demand Forecast'!$T$68:$T$494,'Maximum Demand Forecast'!X$68:X$494,"NA")</f>
        <v>19.863378135782828</v>
      </c>
      <c r="V299" s="136">
        <f>_xlfn.XLOOKUP($D299,'Maximum Demand Forecast'!$T$68:$T$494,'Maximum Demand Forecast'!Y$68:Y$494,"NA")</f>
        <v>19.539633177790833</v>
      </c>
      <c r="W299" s="136">
        <f>_xlfn.XLOOKUP($D299,'Maximum Demand Forecast'!$T$68:$T$494,'Maximum Demand Forecast'!Z$68:Z$494,"NA")</f>
        <v>19.527227656213846</v>
      </c>
      <c r="X299" s="136">
        <f>_xlfn.XLOOKUP($D299,'Maximum Demand Forecast'!$T$68:$T$494,'Maximum Demand Forecast'!AA$68:AA$494,"NA")</f>
        <v>19.556029399252431</v>
      </c>
      <c r="Y299" s="136">
        <f>_xlfn.XLOOKUP($D299,'Maximum Demand Forecast'!$T$68:$T$494,'Maximum Demand Forecast'!AB$68:AB$494,"NA")</f>
        <v>19.643436099135993</v>
      </c>
      <c r="Z299" s="136">
        <f>_xlfn.XLOOKUP($D299,'Maximum Demand Forecast'!$T$68:$T$494,'Maximum Demand Forecast'!AC$68:AC$494,"NA")</f>
        <v>19.903621901196516</v>
      </c>
      <c r="AA299" s="136">
        <f>_xlfn.XLOOKUP($D299,'Maximum Demand Forecast'!$T$68:$T$494,'Maximum Demand Forecast'!AD$68:AD$494,"NA")</f>
        <v>20.725421700410426</v>
      </c>
      <c r="AB299" s="136">
        <f>_xlfn.XLOOKUP($D299,'Maximum Demand Forecast'!$T$68:$T$494,'Maximum Demand Forecast'!AE$68:AE$494,"NA")</f>
        <v>21.396514596769372</v>
      </c>
      <c r="AC299" s="136">
        <f>_xlfn.XLOOKUP($D299,'Maximum Demand Forecast'!$T$68:$T$494,'Maximum Demand Forecast'!AF$68:AF$494,"NA")</f>
        <v>21.842837442459356</v>
      </c>
      <c r="AD299" s="137"/>
      <c r="AE299" s="138">
        <v>377.19646635999999</v>
      </c>
      <c r="AF299" s="138">
        <v>413.44407144719997</v>
      </c>
      <c r="AG299" s="138">
        <v>450.13978006100001</v>
      </c>
      <c r="AH299" s="138">
        <v>511.12685879567198</v>
      </c>
      <c r="AI299" s="138">
        <v>592.73141336418996</v>
      </c>
      <c r="AJ299" s="138">
        <v>788.93314200197904</v>
      </c>
      <c r="AK299" s="138">
        <v>987.46378402675805</v>
      </c>
      <c r="AL299" s="138">
        <v>1168.73316713708</v>
      </c>
      <c r="AM299" s="138">
        <v>1328.52287635058</v>
      </c>
      <c r="AN299" s="138">
        <v>1467.6051126559</v>
      </c>
      <c r="AO299" s="138">
        <v>1600.9144476040999</v>
      </c>
      <c r="AP299" s="138">
        <v>1725.9774767615399</v>
      </c>
      <c r="AQ299" s="137"/>
      <c r="AR299" s="137"/>
      <c r="AS299" s="137"/>
      <c r="AT299" s="137"/>
      <c r="AU299" s="3"/>
      <c r="AV299" s="3"/>
      <c r="AW299" s="3"/>
      <c r="AX299" s="3"/>
    </row>
    <row r="300" spans="2:50" x14ac:dyDescent="0.25">
      <c r="B300" s="7" t="s">
        <v>112</v>
      </c>
      <c r="C300" s="7"/>
      <c r="D300" s="48">
        <v>43506</v>
      </c>
      <c r="E300" s="136">
        <f>_xlfn.XLOOKUP($D300,'Maximum Demand Forecast'!$D$68:$D$494,'Maximum Demand Forecast'!E$68:E$494,"NA")</f>
        <v>50.254005429999999</v>
      </c>
      <c r="F300" s="136">
        <f>_xlfn.XLOOKUP($D300,'Maximum Demand Forecast'!$D$68:$D$494,'Maximum Demand Forecast'!F$68:F$494,"NA")</f>
        <v>49.352612559999997</v>
      </c>
      <c r="G300" s="136">
        <f>_xlfn.XLOOKUP($D300,'Maximum Demand Forecast'!$D$68:$D$494,'Maximum Demand Forecast'!G$68:G$494,"NA")</f>
        <v>50.749699048329902</v>
      </c>
      <c r="H300" s="136">
        <f>_xlfn.XLOOKUP($D300,'Maximum Demand Forecast'!$D$68:$D$494,'Maximum Demand Forecast'!H$68:H$494,"NA")</f>
        <v>50.5937144282776</v>
      </c>
      <c r="I300" s="136">
        <f>_xlfn.XLOOKUP($D300,'Maximum Demand Forecast'!$D$68:$D$494,'Maximum Demand Forecast'!I$68:I$494,"NA")</f>
        <v>49.741516001021623</v>
      </c>
      <c r="J300" s="136">
        <f>_xlfn.XLOOKUP($D300,'Maximum Demand Forecast'!$D$68:$D$494,'Maximum Demand Forecast'!J$68:J$494,"NA")</f>
        <v>49.136896414560859</v>
      </c>
      <c r="K300" s="136">
        <f>_xlfn.XLOOKUP($D300,'Maximum Demand Forecast'!$D$68:$D$494,'Maximum Demand Forecast'!K$68:K$494,"NA")</f>
        <v>49.169743076003549</v>
      </c>
      <c r="L300" s="136">
        <f>_xlfn.XLOOKUP($D300,'Maximum Demand Forecast'!$D$68:$D$494,'Maximum Demand Forecast'!L$68:L$494,"NA")</f>
        <v>49.074618405321822</v>
      </c>
      <c r="M300" s="136">
        <f>_xlfn.XLOOKUP($D300,'Maximum Demand Forecast'!$D$68:$D$494,'Maximum Demand Forecast'!M$68:M$494,"NA")</f>
        <v>50.19224999993866</v>
      </c>
      <c r="N300" s="136">
        <f>_xlfn.XLOOKUP($D300,'Maximum Demand Forecast'!$D$68:$D$494,'Maximum Demand Forecast'!N$68:N$494,"NA")</f>
        <v>53.216334724207847</v>
      </c>
      <c r="O300" s="136">
        <f>_xlfn.XLOOKUP($D300,'Maximum Demand Forecast'!$D$68:$D$494,'Maximum Demand Forecast'!O$68:O$494,"NA")</f>
        <v>55.89785111384996</v>
      </c>
      <c r="P300" s="136">
        <f>_xlfn.XLOOKUP($D300,'Maximum Demand Forecast'!$D$68:$D$494,'Maximum Demand Forecast'!P$68:P$494,"NA")</f>
        <v>57.342999386323967</v>
      </c>
      <c r="Q300" s="137"/>
      <c r="R300" s="136">
        <f>_xlfn.XLOOKUP($D300,'Maximum Demand Forecast'!$T$68:$T$494,'Maximum Demand Forecast'!U$68:U$494,"NA")</f>
        <v>64.109248393408393</v>
      </c>
      <c r="S300" s="136">
        <f>_xlfn.XLOOKUP($D300,'Maximum Demand Forecast'!$T$68:$T$494,'Maximum Demand Forecast'!V$68:V$494,"NA")</f>
        <v>69.703715791944006</v>
      </c>
      <c r="T300" s="136">
        <f>_xlfn.XLOOKUP($D300,'Maximum Demand Forecast'!$T$68:$T$494,'Maximum Demand Forecast'!W$68:W$494,"NA")</f>
        <v>67.29929811975019</v>
      </c>
      <c r="U300" s="136">
        <f>_xlfn.XLOOKUP($D300,'Maximum Demand Forecast'!$T$68:$T$494,'Maximum Demand Forecast'!X$68:X$494,"NA")</f>
        <v>67.838823502333838</v>
      </c>
      <c r="V300" s="136">
        <f>_xlfn.XLOOKUP($D300,'Maximum Demand Forecast'!$T$68:$T$494,'Maximum Demand Forecast'!Y$68:Y$494,"NA")</f>
        <v>66.733146667564981</v>
      </c>
      <c r="W300" s="136">
        <f>_xlfn.XLOOKUP($D300,'Maximum Demand Forecast'!$T$68:$T$494,'Maximum Demand Forecast'!Z$68:Z$494,"NA")</f>
        <v>66.690778446864414</v>
      </c>
      <c r="X300" s="136">
        <f>_xlfn.XLOOKUP($D300,'Maximum Demand Forecast'!$T$68:$T$494,'Maximum Demand Forecast'!AA$68:AA$494,"NA")</f>
        <v>66.789144210693593</v>
      </c>
      <c r="Y300" s="136">
        <f>_xlfn.XLOOKUP($D300,'Maximum Demand Forecast'!$T$68:$T$494,'Maximum Demand Forecast'!AB$68:AB$494,"NA")</f>
        <v>67.087661796463195</v>
      </c>
      <c r="Z300" s="136">
        <f>_xlfn.XLOOKUP($D300,'Maximum Demand Forecast'!$T$68:$T$494,'Maximum Demand Forecast'!AC$68:AC$494,"NA")</f>
        <v>67.976266875777483</v>
      </c>
      <c r="AA300" s="136">
        <f>_xlfn.XLOOKUP($D300,'Maximum Demand Forecast'!$T$68:$T$494,'Maximum Demand Forecast'!AD$68:AD$494,"NA")</f>
        <v>70.782936071320563</v>
      </c>
      <c r="AB300" s="136">
        <f>_xlfn.XLOOKUP($D300,'Maximum Demand Forecast'!$T$68:$T$494,'Maximum Demand Forecast'!AE$68:AE$494,"NA")</f>
        <v>73.074900320229048</v>
      </c>
      <c r="AC300" s="136">
        <f>_xlfn.XLOOKUP($D300,'Maximum Demand Forecast'!$T$68:$T$494,'Maximum Demand Forecast'!AF$68:AF$494,"NA")</f>
        <v>74.599213885970315</v>
      </c>
      <c r="AD300" s="137"/>
      <c r="AE300" s="138">
        <v>393.761267364069</v>
      </c>
      <c r="AF300" s="138">
        <v>420.07206642115801</v>
      </c>
      <c r="AG300" s="138">
        <v>457.10366747821001</v>
      </c>
      <c r="AH300" s="138">
        <v>520.87131713121096</v>
      </c>
      <c r="AI300" s="138">
        <v>603.04043161117499</v>
      </c>
      <c r="AJ300" s="138">
        <v>803.88260678746599</v>
      </c>
      <c r="AK300" s="138">
        <v>1010.69007372275</v>
      </c>
      <c r="AL300" s="138">
        <v>1202.8060298533101</v>
      </c>
      <c r="AM300" s="138">
        <v>1374.85805035369</v>
      </c>
      <c r="AN300" s="138">
        <v>1526.6666465784499</v>
      </c>
      <c r="AO300" s="138">
        <v>1673.87674843114</v>
      </c>
      <c r="AP300" s="138">
        <v>1815.03233611169</v>
      </c>
      <c r="AQ300" s="137"/>
      <c r="AR300" s="137"/>
      <c r="AS300" s="137"/>
      <c r="AT300" s="137"/>
      <c r="AU300" s="3"/>
      <c r="AV300" s="3"/>
      <c r="AW300" s="3"/>
      <c r="AX300" s="3"/>
    </row>
    <row r="301" spans="2:50" x14ac:dyDescent="0.25">
      <c r="B301" s="7" t="s">
        <v>112</v>
      </c>
      <c r="C301" s="7"/>
      <c r="D301" s="48">
        <v>43507</v>
      </c>
      <c r="E301" s="136">
        <f>_xlfn.XLOOKUP($D301,'Maximum Demand Forecast'!$D$68:$D$494,'Maximum Demand Forecast'!E$68:E$494,"NA")</f>
        <v>80.023916896049101</v>
      </c>
      <c r="F301" s="136">
        <f>_xlfn.XLOOKUP($D301,'Maximum Demand Forecast'!$D$68:$D$494,'Maximum Demand Forecast'!F$68:F$494,"NA")</f>
        <v>70.867530819999999</v>
      </c>
      <c r="G301" s="136">
        <f>_xlfn.XLOOKUP($D301,'Maximum Demand Forecast'!$D$68:$D$494,'Maximum Demand Forecast'!G$68:G$494,"NA")</f>
        <v>72.873667164850161</v>
      </c>
      <c r="H301" s="136">
        <f>_xlfn.XLOOKUP($D301,'Maximum Demand Forecast'!$D$68:$D$494,'Maximum Demand Forecast'!H$68:H$494,"NA")</f>
        <v>72.649682165969651</v>
      </c>
      <c r="I301" s="136">
        <f>_xlfn.XLOOKUP($D301,'Maximum Demand Forecast'!$D$68:$D$494,'Maximum Demand Forecast'!I$68:I$494,"NA")</f>
        <v>71.425973932998275</v>
      </c>
      <c r="J301" s="136">
        <f>_xlfn.XLOOKUP($D301,'Maximum Demand Forecast'!$D$68:$D$494,'Maximum Demand Forecast'!J$68:J$494,"NA")</f>
        <v>70.557774764701122</v>
      </c>
      <c r="K301" s="136">
        <f>_xlfn.XLOOKUP($D301,'Maximum Demand Forecast'!$D$68:$D$494,'Maximum Demand Forecast'!K$68:K$494,"NA")</f>
        <v>70.604940693136896</v>
      </c>
      <c r="L301" s="136">
        <f>_xlfn.XLOOKUP($D301,'Maximum Demand Forecast'!$D$68:$D$494,'Maximum Demand Forecast'!L$68:L$494,"NA")</f>
        <v>70.468347103018772</v>
      </c>
      <c r="M301" s="136">
        <f>_xlfn.XLOOKUP($D301,'Maximum Demand Forecast'!$D$68:$D$494,'Maximum Demand Forecast'!M$68:M$494,"NA")</f>
        <v>72.073202193124146</v>
      </c>
      <c r="N301" s="136">
        <f>_xlfn.XLOOKUP($D301,'Maximum Demand Forecast'!$D$68:$D$494,'Maximum Demand Forecast'!N$68:N$494,"NA")</f>
        <v>76.415615011470749</v>
      </c>
      <c r="O301" s="136">
        <f>_xlfn.XLOOKUP($D301,'Maximum Demand Forecast'!$D$68:$D$494,'Maximum Demand Forecast'!O$68:O$494,"NA")</f>
        <v>80.2661192812552</v>
      </c>
      <c r="P301" s="136">
        <f>_xlfn.XLOOKUP($D301,'Maximum Demand Forecast'!$D$68:$D$494,'Maximum Demand Forecast'!P$68:P$494,"NA")</f>
        <v>82.341269601099199</v>
      </c>
      <c r="Q301" s="137"/>
      <c r="R301" s="136">
        <f>_xlfn.XLOOKUP($D301,'Maximum Demand Forecast'!$T$68:$T$494,'Maximum Demand Forecast'!U$68:U$494,"NA")</f>
        <v>85.802392794709405</v>
      </c>
      <c r="S301" s="136">
        <f>_xlfn.XLOOKUP($D301,'Maximum Demand Forecast'!$T$68:$T$494,'Maximum Demand Forecast'!V$68:V$494,"NA")</f>
        <v>105.470993438669</v>
      </c>
      <c r="T301" s="136">
        <f>_xlfn.XLOOKUP($D301,'Maximum Demand Forecast'!$T$68:$T$494,'Maximum Demand Forecast'!W$68:W$494,"NA")</f>
        <v>101.83278968372537</v>
      </c>
      <c r="U301" s="136">
        <f>_xlfn.XLOOKUP($D301,'Maximum Demand Forecast'!$T$68:$T$494,'Maximum Demand Forecast'!X$68:X$494,"NA")</f>
        <v>102.64916335103928</v>
      </c>
      <c r="V301" s="136">
        <f>_xlfn.XLOOKUP($D301,'Maximum Demand Forecast'!$T$68:$T$494,'Maximum Demand Forecast'!Y$68:Y$494,"NA")</f>
        <v>100.97612723151188</v>
      </c>
      <c r="W301" s="136">
        <f>_xlfn.XLOOKUP($D301,'Maximum Demand Forecast'!$T$68:$T$494,'Maximum Demand Forecast'!Z$68:Z$494,"NA")</f>
        <v>100.91201847810115</v>
      </c>
      <c r="X301" s="136">
        <f>_xlfn.XLOOKUP($D301,'Maximum Demand Forecast'!$T$68:$T$494,'Maximum Demand Forecast'!AA$68:AA$494,"NA")</f>
        <v>101.06085896262258</v>
      </c>
      <c r="Y301" s="136">
        <f>_xlfn.XLOOKUP($D301,'Maximum Demand Forecast'!$T$68:$T$494,'Maximum Demand Forecast'!AB$68:AB$494,"NA")</f>
        <v>101.51255577637654</v>
      </c>
      <c r="Z301" s="136">
        <f>_xlfn.XLOOKUP($D301,'Maximum Demand Forecast'!$T$68:$T$494,'Maximum Demand Forecast'!AC$68:AC$494,"NA")</f>
        <v>102.85713345670671</v>
      </c>
      <c r="AA301" s="136">
        <f>_xlfn.XLOOKUP($D301,'Maximum Demand Forecast'!$T$68:$T$494,'Maximum Demand Forecast'!AD$68:AD$494,"NA")</f>
        <v>107.10399727084288</v>
      </c>
      <c r="AB301" s="136">
        <f>_xlfn.XLOOKUP($D301,'Maximum Demand Forecast'!$T$68:$T$494,'Maximum Demand Forecast'!AE$68:AE$494,"NA")</f>
        <v>110.57204403867715</v>
      </c>
      <c r="AC301" s="136">
        <f>_xlfn.XLOOKUP($D301,'Maximum Demand Forecast'!$T$68:$T$494,'Maximum Demand Forecast'!AF$68:AF$494,"NA")</f>
        <v>112.87853321596363</v>
      </c>
      <c r="AD301" s="137"/>
      <c r="AE301" s="138">
        <v>17.36</v>
      </c>
      <c r="AF301" s="138">
        <v>17.36</v>
      </c>
      <c r="AG301" s="138">
        <v>17.36</v>
      </c>
      <c r="AH301" s="138">
        <v>27.5993081681471</v>
      </c>
      <c r="AI301" s="138">
        <v>46.275478183802001</v>
      </c>
      <c r="AJ301" s="138">
        <v>99.023150125674803</v>
      </c>
      <c r="AK301" s="138">
        <v>162.30397571839299</v>
      </c>
      <c r="AL301" s="138">
        <v>230.852489926846</v>
      </c>
      <c r="AM301" s="138">
        <v>301.94025106110098</v>
      </c>
      <c r="AN301" s="138">
        <v>373.52798503092902</v>
      </c>
      <c r="AO301" s="138">
        <v>451.096231865741</v>
      </c>
      <c r="AP301" s="138">
        <v>531.39008599091403</v>
      </c>
      <c r="AQ301" s="137"/>
      <c r="AR301" s="137"/>
      <c r="AS301" s="137"/>
      <c r="AT301" s="137"/>
      <c r="AU301" s="3"/>
      <c r="AV301" s="3"/>
      <c r="AW301" s="3"/>
      <c r="AX301" s="3"/>
    </row>
    <row r="302" spans="2:50" x14ac:dyDescent="0.25">
      <c r="B302" s="7" t="s">
        <v>78</v>
      </c>
      <c r="C302" s="7"/>
      <c r="D302" s="48">
        <v>49303</v>
      </c>
      <c r="E302" s="136">
        <f>_xlfn.XLOOKUP($D302,'Maximum Demand Forecast'!$D$68:$D$494,'Maximum Demand Forecast'!E$68:E$494,"NA")</f>
        <v>22.485650897185</v>
      </c>
      <c r="F302" s="136">
        <f>_xlfn.XLOOKUP($D302,'Maximum Demand Forecast'!$D$68:$D$494,'Maximum Demand Forecast'!F$68:F$494,"NA")</f>
        <v>5.841111111</v>
      </c>
      <c r="G302" s="136">
        <f>_xlfn.XLOOKUP($D302,'Maximum Demand Forecast'!$D$68:$D$494,'Maximum Demand Forecast'!G$68:G$494,"NA")</f>
        <v>6.0064627912193735</v>
      </c>
      <c r="H302" s="136">
        <f>_xlfn.XLOOKUP($D302,'Maximum Demand Forecast'!$D$68:$D$494,'Maximum Demand Forecast'!H$68:H$494,"NA")</f>
        <v>5.9880012863451402</v>
      </c>
      <c r="I302" s="136">
        <f>_xlfn.XLOOKUP($D302,'Maximum Demand Forecast'!$D$68:$D$494,'Maximum Demand Forecast'!I$68:I$494,"NA")</f>
        <v>5.8871396410539223</v>
      </c>
      <c r="J302" s="136">
        <f>_xlfn.XLOOKUP($D302,'Maximum Demand Forecast'!$D$68:$D$494,'Maximum Demand Forecast'!J$68:J$494,"NA")</f>
        <v>5.8155801024355647</v>
      </c>
      <c r="K302" s="136">
        <f>_xlfn.XLOOKUP($D302,'Maximum Demand Forecast'!$D$68:$D$494,'Maximum Demand Forecast'!K$68:K$494,"NA")</f>
        <v>5.8194676575042834</v>
      </c>
      <c r="L302" s="136">
        <f>_xlfn.XLOOKUP($D302,'Maximum Demand Forecast'!$D$68:$D$494,'Maximum Demand Forecast'!L$68:L$494,"NA")</f>
        <v>5.8082092105441809</v>
      </c>
      <c r="M302" s="136">
        <f>_xlfn.XLOOKUP($D302,'Maximum Demand Forecast'!$D$68:$D$494,'Maximum Demand Forecast'!M$68:M$494,"NA")</f>
        <v>5.9404861050527433</v>
      </c>
      <c r="N302" s="136">
        <f>_xlfn.XLOOKUP($D302,'Maximum Demand Forecast'!$D$68:$D$494,'Maximum Demand Forecast'!N$68:N$494,"NA")</f>
        <v>6.2984005895607158</v>
      </c>
      <c r="O302" s="136">
        <f>_xlfn.XLOOKUP($D302,'Maximum Demand Forecast'!$D$68:$D$494,'Maximum Demand Forecast'!O$68:O$494,"NA")</f>
        <v>6.6157705192442755</v>
      </c>
      <c r="P302" s="136">
        <f>_xlfn.XLOOKUP($D302,'Maximum Demand Forecast'!$D$68:$D$494,'Maximum Demand Forecast'!P$68:P$494,"NA")</f>
        <v>6.7868105350312407</v>
      </c>
      <c r="Q302" s="137"/>
      <c r="R302" s="136">
        <f>_xlfn.XLOOKUP($D302,'Maximum Demand Forecast'!$T$68:$T$494,'Maximum Demand Forecast'!U$68:U$494,"NA")</f>
        <v>24</v>
      </c>
      <c r="S302" s="136">
        <f>_xlfn.XLOOKUP($D302,'Maximum Demand Forecast'!$T$68:$T$494,'Maximum Demand Forecast'!V$68:V$494,"NA")</f>
        <v>14.211111109999999</v>
      </c>
      <c r="T302" s="136">
        <f>_xlfn.XLOOKUP($D302,'Maximum Demand Forecast'!$T$68:$T$494,'Maximum Demand Forecast'!W$68:W$494,"NA")</f>
        <v>13.720901279631915</v>
      </c>
      <c r="U302" s="136">
        <f>_xlfn.XLOOKUP($D302,'Maximum Demand Forecast'!$T$68:$T$494,'Maximum Demand Forecast'!X$68:X$494,"NA")</f>
        <v>13.830899076326819</v>
      </c>
      <c r="V302" s="136">
        <f>_xlfn.XLOOKUP($D302,'Maximum Demand Forecast'!$T$68:$T$494,'Maximum Demand Forecast'!Y$68:Y$494,"NA")</f>
        <v>13.605474991367645</v>
      </c>
      <c r="W302" s="136">
        <f>_xlfn.XLOOKUP($D302,'Maximum Demand Forecast'!$T$68:$T$494,'Maximum Demand Forecast'!Z$68:Z$494,"NA")</f>
        <v>13.596837008656566</v>
      </c>
      <c r="X302" s="136">
        <f>_xlfn.XLOOKUP($D302,'Maximum Demand Forecast'!$T$68:$T$494,'Maximum Demand Forecast'!AA$68:AA$494,"NA")</f>
        <v>13.616891704210659</v>
      </c>
      <c r="Y302" s="136">
        <f>_xlfn.XLOOKUP($D302,'Maximum Demand Forecast'!$T$68:$T$494,'Maximum Demand Forecast'!AB$68:AB$494,"NA")</f>
        <v>13.677753116424656</v>
      </c>
      <c r="Z302" s="136">
        <f>_xlfn.XLOOKUP($D302,'Maximum Demand Forecast'!$T$68:$T$494,'Maximum Demand Forecast'!AC$68:AC$494,"NA")</f>
        <v>13.85892086869684</v>
      </c>
      <c r="AA302" s="136">
        <f>_xlfn.XLOOKUP($D302,'Maximum Demand Forecast'!$T$68:$T$494,'Maximum Demand Forecast'!AD$68:AD$494,"NA")</f>
        <v>14.431141263746238</v>
      </c>
      <c r="AB302" s="136">
        <f>_xlfn.XLOOKUP($D302,'Maximum Demand Forecast'!$T$68:$T$494,'Maximum Demand Forecast'!AE$68:AE$494,"NA")</f>
        <v>14.898424223217251</v>
      </c>
      <c r="AC302" s="136">
        <f>_xlfn.XLOOKUP($D302,'Maximum Demand Forecast'!$T$68:$T$494,'Maximum Demand Forecast'!AF$68:AF$494,"NA")</f>
        <v>15.209199469602797</v>
      </c>
      <c r="AD302" s="137"/>
      <c r="AE302" s="138">
        <v>0</v>
      </c>
      <c r="AF302" s="138">
        <v>0</v>
      </c>
      <c r="AG302" s="138">
        <v>0</v>
      </c>
      <c r="AH302" s="138">
        <v>0.63715365868179996</v>
      </c>
      <c r="AI302" s="138">
        <v>1.65659951257268</v>
      </c>
      <c r="AJ302" s="138">
        <v>4.1414987814317001</v>
      </c>
      <c r="AK302" s="138">
        <v>6.6901134161589004</v>
      </c>
      <c r="AL302" s="138">
        <v>9.0475819532815702</v>
      </c>
      <c r="AM302" s="138">
        <v>11.1501890269315</v>
      </c>
      <c r="AN302" s="138">
        <v>12.997934637108701</v>
      </c>
      <c r="AO302" s="138">
        <v>14.7819648814177</v>
      </c>
      <c r="AP302" s="138">
        <v>16.502279759858599</v>
      </c>
      <c r="AQ302" s="137"/>
      <c r="AR302" s="137"/>
      <c r="AS302" s="137"/>
      <c r="AT302" s="137"/>
      <c r="AU302" s="3"/>
      <c r="AV302" s="3"/>
      <c r="AW302" s="3"/>
      <c r="AX302" s="3"/>
    </row>
    <row r="303" spans="2:50" x14ac:dyDescent="0.25">
      <c r="B303" s="7" t="s">
        <v>78</v>
      </c>
      <c r="C303" s="7"/>
      <c r="D303" s="48">
        <v>49307</v>
      </c>
      <c r="E303" s="136">
        <f>_xlfn.XLOOKUP($D303,'Maximum Demand Forecast'!$D$68:$D$494,'Maximum Demand Forecast'!E$68:E$494,"NA")</f>
        <v>12</v>
      </c>
      <c r="F303" s="136">
        <f>_xlfn.XLOOKUP($D303,'Maximum Demand Forecast'!$D$68:$D$494,'Maximum Demand Forecast'!F$68:F$494,"NA")</f>
        <v>0</v>
      </c>
      <c r="G303" s="136">
        <f>_xlfn.XLOOKUP($D303,'Maximum Demand Forecast'!$D$68:$D$494,'Maximum Demand Forecast'!G$68:G$494,"NA")</f>
        <v>0</v>
      </c>
      <c r="H303" s="136">
        <f>_xlfn.XLOOKUP($D303,'Maximum Demand Forecast'!$D$68:$D$494,'Maximum Demand Forecast'!H$68:H$494,"NA")</f>
        <v>0</v>
      </c>
      <c r="I303" s="136">
        <f>_xlfn.XLOOKUP($D303,'Maximum Demand Forecast'!$D$68:$D$494,'Maximum Demand Forecast'!I$68:I$494,"NA")</f>
        <v>0</v>
      </c>
      <c r="J303" s="136">
        <f>_xlfn.XLOOKUP($D303,'Maximum Demand Forecast'!$D$68:$D$494,'Maximum Demand Forecast'!J$68:J$494,"NA")</f>
        <v>0</v>
      </c>
      <c r="K303" s="136">
        <f>_xlfn.XLOOKUP($D303,'Maximum Demand Forecast'!$D$68:$D$494,'Maximum Demand Forecast'!K$68:K$494,"NA")</f>
        <v>0</v>
      </c>
      <c r="L303" s="136">
        <f>_xlfn.XLOOKUP($D303,'Maximum Demand Forecast'!$D$68:$D$494,'Maximum Demand Forecast'!L$68:L$494,"NA")</f>
        <v>0</v>
      </c>
      <c r="M303" s="136">
        <f>_xlfn.XLOOKUP($D303,'Maximum Demand Forecast'!$D$68:$D$494,'Maximum Demand Forecast'!M$68:M$494,"NA")</f>
        <v>0</v>
      </c>
      <c r="N303" s="136">
        <f>_xlfn.XLOOKUP($D303,'Maximum Demand Forecast'!$D$68:$D$494,'Maximum Demand Forecast'!N$68:N$494,"NA")</f>
        <v>0</v>
      </c>
      <c r="O303" s="136">
        <f>_xlfn.XLOOKUP($D303,'Maximum Demand Forecast'!$D$68:$D$494,'Maximum Demand Forecast'!O$68:O$494,"NA")</f>
        <v>0</v>
      </c>
      <c r="P303" s="136">
        <f>_xlfn.XLOOKUP($D303,'Maximum Demand Forecast'!$D$68:$D$494,'Maximum Demand Forecast'!P$68:P$494,"NA")</f>
        <v>0</v>
      </c>
      <c r="Q303" s="137"/>
      <c r="R303" s="136">
        <f>_xlfn.XLOOKUP($D303,'Maximum Demand Forecast'!$T$68:$T$494,'Maximum Demand Forecast'!U$68:U$494,"NA")</f>
        <v>6</v>
      </c>
      <c r="S303" s="136">
        <f>_xlfn.XLOOKUP($D303,'Maximum Demand Forecast'!$T$68:$T$494,'Maximum Demand Forecast'!V$68:V$494,"NA")</f>
        <v>0</v>
      </c>
      <c r="T303" s="136">
        <f>_xlfn.XLOOKUP($D303,'Maximum Demand Forecast'!$T$68:$T$494,'Maximum Demand Forecast'!W$68:W$494,"NA")</f>
        <v>0</v>
      </c>
      <c r="U303" s="136">
        <f>_xlfn.XLOOKUP($D303,'Maximum Demand Forecast'!$T$68:$T$494,'Maximum Demand Forecast'!X$68:X$494,"NA")</f>
        <v>0</v>
      </c>
      <c r="V303" s="136">
        <f>_xlfn.XLOOKUP($D303,'Maximum Demand Forecast'!$T$68:$T$494,'Maximum Demand Forecast'!Y$68:Y$494,"NA")</f>
        <v>0</v>
      </c>
      <c r="W303" s="136">
        <f>_xlfn.XLOOKUP($D303,'Maximum Demand Forecast'!$T$68:$T$494,'Maximum Demand Forecast'!Z$68:Z$494,"NA")</f>
        <v>0</v>
      </c>
      <c r="X303" s="136">
        <f>_xlfn.XLOOKUP($D303,'Maximum Demand Forecast'!$T$68:$T$494,'Maximum Demand Forecast'!AA$68:AA$494,"NA")</f>
        <v>0</v>
      </c>
      <c r="Y303" s="136">
        <f>_xlfn.XLOOKUP($D303,'Maximum Demand Forecast'!$T$68:$T$494,'Maximum Demand Forecast'!AB$68:AB$494,"NA")</f>
        <v>0</v>
      </c>
      <c r="Z303" s="136">
        <f>_xlfn.XLOOKUP($D303,'Maximum Demand Forecast'!$T$68:$T$494,'Maximum Demand Forecast'!AC$68:AC$494,"NA")</f>
        <v>0</v>
      </c>
      <c r="AA303" s="136">
        <f>_xlfn.XLOOKUP($D303,'Maximum Demand Forecast'!$T$68:$T$494,'Maximum Demand Forecast'!AD$68:AD$494,"NA")</f>
        <v>0</v>
      </c>
      <c r="AB303" s="136">
        <f>_xlfn.XLOOKUP($D303,'Maximum Demand Forecast'!$T$68:$T$494,'Maximum Demand Forecast'!AE$68:AE$494,"NA")</f>
        <v>0</v>
      </c>
      <c r="AC303" s="136">
        <f>_xlfn.XLOOKUP($D303,'Maximum Demand Forecast'!$T$68:$T$494,'Maximum Demand Forecast'!AF$68:AF$494,"NA")</f>
        <v>0</v>
      </c>
      <c r="AD303" s="137"/>
      <c r="AE303" s="138">
        <v>96.941687999999999</v>
      </c>
      <c r="AF303" s="138">
        <v>108.10786127999999</v>
      </c>
      <c r="AG303" s="138">
        <v>118.9793410512</v>
      </c>
      <c r="AH303" s="138">
        <v>138.646801343589</v>
      </c>
      <c r="AI303" s="138">
        <v>161.55758105492299</v>
      </c>
      <c r="AJ303" s="138">
        <v>217.55634668543701</v>
      </c>
      <c r="AK303" s="138">
        <v>275.41994799575201</v>
      </c>
      <c r="AL303" s="138">
        <v>329.50829449937402</v>
      </c>
      <c r="AM303" s="138">
        <v>378.26067382624802</v>
      </c>
      <c r="AN303" s="138">
        <v>421.05844349701101</v>
      </c>
      <c r="AO303" s="138">
        <v>462.350315900841</v>
      </c>
      <c r="AP303" s="138">
        <v>500.05642430622402</v>
      </c>
      <c r="AQ303" s="137"/>
      <c r="AR303" s="137"/>
      <c r="AS303" s="137"/>
      <c r="AT303" s="137"/>
      <c r="AU303" s="3"/>
      <c r="AV303" s="3"/>
      <c r="AW303" s="3"/>
      <c r="AX303" s="3"/>
    </row>
    <row r="304" spans="2:50" x14ac:dyDescent="0.25">
      <c r="B304" s="7" t="s">
        <v>56</v>
      </c>
      <c r="C304" s="7"/>
      <c r="D304" s="48">
        <v>82001</v>
      </c>
      <c r="E304" s="136">
        <f>_xlfn.XLOOKUP($D304,'Maximum Demand Forecast'!$D$68:$D$494,'Maximum Demand Forecast'!E$68:E$494,"NA")</f>
        <v>118.9000015</v>
      </c>
      <c r="F304" s="136">
        <f>_xlfn.XLOOKUP($D304,'Maximum Demand Forecast'!$D$68:$D$494,'Maximum Demand Forecast'!F$68:F$494,"NA")</f>
        <v>94.266473989999994</v>
      </c>
      <c r="G304" s="136">
        <f>_xlfn.XLOOKUP($D304,'Maximum Demand Forecast'!$D$68:$D$494,'Maximum Demand Forecast'!G$68:G$494,"NA")</f>
        <v>96.934993654563243</v>
      </c>
      <c r="H304" s="136">
        <f>_xlfn.XLOOKUP($D304,'Maximum Demand Forecast'!$D$68:$D$494,'Maximum Demand Forecast'!H$68:H$494,"NA")</f>
        <v>96.637053598986171</v>
      </c>
      <c r="I304" s="136">
        <f>_xlfn.XLOOKUP($D304,'Maximum Demand Forecast'!$D$68:$D$494,'Maximum Demand Forecast'!I$68:I$494,"NA")</f>
        <v>95.009303076567946</v>
      </c>
      <c r="J304" s="136">
        <f>_xlfn.XLOOKUP($D304,'Maximum Demand Forecast'!$D$68:$D$494,'Maximum Demand Forecast'!J$68:J$494,"NA")</f>
        <v>93.85444310939485</v>
      </c>
      <c r="K304" s="136">
        <f>_xlfn.XLOOKUP($D304,'Maximum Demand Forecast'!$D$68:$D$494,'Maximum Demand Forecast'!K$68:K$494,"NA")</f>
        <v>93.917182218753666</v>
      </c>
      <c r="L304" s="136">
        <f>_xlfn.XLOOKUP($D304,'Maximum Demand Forecast'!$D$68:$D$494,'Maximum Demand Forecast'!L$68:L$494,"NA")</f>
        <v>93.735488346241354</v>
      </c>
      <c r="M304" s="136">
        <f>_xlfn.XLOOKUP($D304,'Maximum Demand Forecast'!$D$68:$D$494,'Maximum Demand Forecast'!M$68:M$494,"NA")</f>
        <v>95.870232267168873</v>
      </c>
      <c r="N304" s="136">
        <f>_xlfn.XLOOKUP($D304,'Maximum Demand Forecast'!$D$68:$D$494,'Maximum Demand Forecast'!N$68:N$494,"NA")</f>
        <v>101.64641693535246</v>
      </c>
      <c r="O304" s="136">
        <f>_xlfn.XLOOKUP($D304,'Maximum Demand Forecast'!$D$68:$D$494,'Maximum Demand Forecast'!O$68:O$494,"NA")</f>
        <v>106.76827537173506</v>
      </c>
      <c r="P304" s="136">
        <f>_xlfn.XLOOKUP($D304,'Maximum Demand Forecast'!$D$68:$D$494,'Maximum Demand Forecast'!P$68:P$494,"NA")</f>
        <v>109.52859594996674</v>
      </c>
      <c r="Q304" s="137"/>
      <c r="R304" s="136">
        <f>_xlfn.XLOOKUP($D304,'Maximum Demand Forecast'!$T$68:$T$494,'Maximum Demand Forecast'!U$68:U$494,"NA")</f>
        <v>92.777259183985706</v>
      </c>
      <c r="S304" s="136">
        <f>_xlfn.XLOOKUP($D304,'Maximum Demand Forecast'!$T$68:$T$494,'Maximum Demand Forecast'!V$68:V$494,"NA")</f>
        <v>78.496248340705307</v>
      </c>
      <c r="T304" s="136">
        <f>_xlfn.XLOOKUP($D304,'Maximum Demand Forecast'!$T$68:$T$494,'Maximum Demand Forecast'!W$68:W$494,"NA")</f>
        <v>75.788533772450975</v>
      </c>
      <c r="U304" s="136">
        <f>_xlfn.XLOOKUP($D304,'Maximum Demand Forecast'!$T$68:$T$494,'Maximum Demand Forecast'!X$68:X$494,"NA")</f>
        <v>76.396115706014044</v>
      </c>
      <c r="V304" s="136">
        <f>_xlfn.XLOOKUP($D304,'Maximum Demand Forecast'!$T$68:$T$494,'Maximum Demand Forecast'!Y$68:Y$494,"NA")</f>
        <v>75.150967116437528</v>
      </c>
      <c r="W304" s="136">
        <f>_xlfn.XLOOKUP($D304,'Maximum Demand Forecast'!$T$68:$T$494,'Maximum Demand Forecast'!Z$68:Z$494,"NA")</f>
        <v>75.103254504045495</v>
      </c>
      <c r="X304" s="136">
        <f>_xlfn.XLOOKUP($D304,'Maximum Demand Forecast'!$T$68:$T$494,'Maximum Demand Forecast'!AA$68:AA$494,"NA")</f>
        <v>75.214028274683571</v>
      </c>
      <c r="Y304" s="136">
        <f>_xlfn.XLOOKUP($D304,'Maximum Demand Forecast'!$T$68:$T$494,'Maximum Demand Forecast'!AB$68:AB$494,"NA")</f>
        <v>75.55020132199401</v>
      </c>
      <c r="Z304" s="136">
        <f>_xlfn.XLOOKUP($D304,'Maximum Demand Forecast'!$T$68:$T$494,'Maximum Demand Forecast'!AC$68:AC$494,"NA")</f>
        <v>76.550896395279153</v>
      </c>
      <c r="AA304" s="136">
        <f>_xlfn.XLOOKUP($D304,'Maximum Demand Forecast'!$T$68:$T$494,'Maximum Demand Forecast'!AD$68:AD$494,"NA")</f>
        <v>79.711603104820455</v>
      </c>
      <c r="AB304" s="136">
        <f>_xlfn.XLOOKUP($D304,'Maximum Demand Forecast'!$T$68:$T$494,'Maximum Demand Forecast'!AE$68:AE$494,"NA")</f>
        <v>82.292679204225919</v>
      </c>
      <c r="AC304" s="136">
        <f>_xlfn.XLOOKUP($D304,'Maximum Demand Forecast'!$T$68:$T$494,'Maximum Demand Forecast'!AF$68:AF$494,"NA")</f>
        <v>84.00927199768158</v>
      </c>
      <c r="AD304" s="137"/>
      <c r="AE304" s="138">
        <v>1123.2560240950199</v>
      </c>
      <c r="AF304" s="138">
        <v>1318.0637134134299</v>
      </c>
      <c r="AG304" s="138">
        <v>1457.83901597009</v>
      </c>
      <c r="AH304" s="138">
        <v>1572.7156681470599</v>
      </c>
      <c r="AI304" s="138">
        <v>1692.93408334996</v>
      </c>
      <c r="AJ304" s="138">
        <v>1980.3130725845699</v>
      </c>
      <c r="AK304" s="138">
        <v>2267.5434518675802</v>
      </c>
      <c r="AL304" s="138">
        <v>2524.6513472076699</v>
      </c>
      <c r="AM304" s="138">
        <v>2744.9635134550999</v>
      </c>
      <c r="AN304" s="138">
        <v>2929.64926334253</v>
      </c>
      <c r="AO304" s="138">
        <v>3098.5104068539599</v>
      </c>
      <c r="AP304" s="138">
        <v>3251.7083063406799</v>
      </c>
      <c r="AQ304" s="137"/>
      <c r="AR304" s="137"/>
      <c r="AS304" s="137"/>
      <c r="AT304" s="137"/>
      <c r="AU304" s="3"/>
      <c r="AV304" s="3"/>
      <c r="AW304" s="3"/>
      <c r="AX304" s="3"/>
    </row>
    <row r="305" spans="2:50" x14ac:dyDescent="0.25">
      <c r="B305" s="7" t="s">
        <v>56</v>
      </c>
      <c r="C305" s="7"/>
      <c r="D305" s="48">
        <v>82002</v>
      </c>
      <c r="E305" s="136">
        <f>_xlfn.XLOOKUP($D305,'Maximum Demand Forecast'!$D$68:$D$494,'Maximum Demand Forecast'!E$68:E$494,"NA")</f>
        <v>161.39047351723801</v>
      </c>
      <c r="F305" s="136">
        <f>_xlfn.XLOOKUP($D305,'Maximum Demand Forecast'!$D$68:$D$494,'Maximum Demand Forecast'!F$68:F$494,"NA")</f>
        <v>72.107335039999995</v>
      </c>
      <c r="G305" s="136">
        <f>_xlfn.XLOOKUP($D305,'Maximum Demand Forecast'!$D$68:$D$494,'Maximum Demand Forecast'!G$68:G$494,"NA")</f>
        <v>74.148568082554476</v>
      </c>
      <c r="H305" s="136">
        <f>_xlfn.XLOOKUP($D305,'Maximum Demand Forecast'!$D$68:$D$494,'Maximum Demand Forecast'!H$68:H$494,"NA")</f>
        <v>73.920664539544987</v>
      </c>
      <c r="I305" s="136">
        <f>_xlfn.XLOOKUP($D305,'Maximum Demand Forecast'!$D$68:$D$494,'Maximum Demand Forecast'!I$68:I$494,"NA")</f>
        <v>72.675547932192117</v>
      </c>
      <c r="J305" s="136">
        <f>_xlfn.XLOOKUP($D305,'Maximum Demand Forecast'!$D$68:$D$494,'Maximum Demand Forecast'!J$68:J$494,"NA")</f>
        <v>71.792159904057456</v>
      </c>
      <c r="K305" s="136">
        <f>_xlfn.XLOOKUP($D305,'Maximum Demand Forecast'!$D$68:$D$494,'Maximum Demand Forecast'!K$68:K$494,"NA")</f>
        <v>71.840150984949361</v>
      </c>
      <c r="L305" s="136">
        <f>_xlfn.XLOOKUP($D305,'Maximum Demand Forecast'!$D$68:$D$494,'Maximum Demand Forecast'!L$68:L$494,"NA")</f>
        <v>71.70116773475003</v>
      </c>
      <c r="M305" s="136">
        <f>_xlfn.XLOOKUP($D305,'Maximum Demand Forecast'!$D$68:$D$494,'Maximum Demand Forecast'!M$68:M$494,"NA")</f>
        <v>73.334099238555424</v>
      </c>
      <c r="N305" s="136">
        <f>_xlfn.XLOOKUP($D305,'Maximum Demand Forecast'!$D$68:$D$494,'Maximum Demand Forecast'!N$68:N$494,"NA")</f>
        <v>77.752481145635244</v>
      </c>
      <c r="O305" s="136">
        <f>_xlfn.XLOOKUP($D305,'Maximum Demand Forecast'!$D$68:$D$494,'Maximum Demand Forecast'!O$68:O$494,"NA")</f>
        <v>81.670348725352596</v>
      </c>
      <c r="P305" s="136">
        <f>_xlfn.XLOOKUP($D305,'Maximum Demand Forecast'!$D$68:$D$494,'Maximum Demand Forecast'!P$68:P$494,"NA")</f>
        <v>83.781803119769364</v>
      </c>
      <c r="Q305" s="137"/>
      <c r="R305" s="136">
        <f>_xlfn.XLOOKUP($D305,'Maximum Demand Forecast'!$T$68:$T$494,'Maximum Demand Forecast'!U$68:U$494,"NA")</f>
        <v>176.66323182089701</v>
      </c>
      <c r="S305" s="136">
        <f>_xlfn.XLOOKUP($D305,'Maximum Demand Forecast'!$T$68:$T$494,'Maximum Demand Forecast'!V$68:V$494,"NA")</f>
        <v>152.386369477937</v>
      </c>
      <c r="T305" s="136">
        <f>_xlfn.XLOOKUP($D305,'Maximum Demand Forecast'!$T$68:$T$494,'Maximum Demand Forecast'!W$68:W$494,"NA")</f>
        <v>147.12982790606637</v>
      </c>
      <c r="U305" s="136">
        <f>_xlfn.XLOOKUP($D305,'Maximum Demand Forecast'!$T$68:$T$494,'Maximum Demand Forecast'!X$68:X$494,"NA")</f>
        <v>148.30933911804425</v>
      </c>
      <c r="V305" s="136">
        <f>_xlfn.XLOOKUP($D305,'Maximum Demand Forecast'!$T$68:$T$494,'Maximum Demand Forecast'!Y$68:Y$494,"NA")</f>
        <v>145.89210674022954</v>
      </c>
      <c r="W305" s="136">
        <f>_xlfn.XLOOKUP($D305,'Maximum Demand Forecast'!$T$68:$T$494,'Maximum Demand Forecast'!Z$68:Z$494,"NA")</f>
        <v>145.79948127169538</v>
      </c>
      <c r="X305" s="136">
        <f>_xlfn.XLOOKUP($D305,'Maximum Demand Forecast'!$T$68:$T$494,'Maximum Demand Forecast'!AA$68:AA$494,"NA")</f>
        <v>146.01452865418491</v>
      </c>
      <c r="Y305" s="136">
        <f>_xlfn.XLOOKUP($D305,'Maximum Demand Forecast'!$T$68:$T$494,'Maximum Demand Forecast'!AB$68:AB$494,"NA")</f>
        <v>146.66714825421499</v>
      </c>
      <c r="Z305" s="136">
        <f>_xlfn.XLOOKUP($D305,'Maximum Demand Forecast'!$T$68:$T$494,'Maximum Demand Forecast'!AC$68:AC$494,"NA")</f>
        <v>148.60981803010674</v>
      </c>
      <c r="AA305" s="136">
        <f>_xlfn.XLOOKUP($D305,'Maximum Demand Forecast'!$T$68:$T$494,'Maximum Demand Forecast'!AD$68:AD$494,"NA")</f>
        <v>154.74576249411484</v>
      </c>
      <c r="AB305" s="136">
        <f>_xlfn.XLOOKUP($D305,'Maximum Demand Forecast'!$T$68:$T$494,'Maximum Demand Forecast'!AE$68:AE$494,"NA")</f>
        <v>159.75645822096669</v>
      </c>
      <c r="AC305" s="136">
        <f>_xlfn.XLOOKUP($D305,'Maximum Demand Forecast'!$T$68:$T$494,'Maximum Demand Forecast'!AF$68:AF$494,"NA")</f>
        <v>163.08891485674516</v>
      </c>
      <c r="AD305" s="137"/>
      <c r="AE305" s="138">
        <v>1140.05417578981</v>
      </c>
      <c r="AF305" s="138">
        <v>1364.9104613934801</v>
      </c>
      <c r="AG305" s="138">
        <v>1492.9279579311601</v>
      </c>
      <c r="AH305" s="138">
        <v>1631.75223416219</v>
      </c>
      <c r="AI305" s="138">
        <v>1758.92250860901</v>
      </c>
      <c r="AJ305" s="138">
        <v>2063.8920396403</v>
      </c>
      <c r="AK305" s="138">
        <v>2371.2078631077002</v>
      </c>
      <c r="AL305" s="138">
        <v>2649.9150871738998</v>
      </c>
      <c r="AM305" s="138">
        <v>2892.9928788216098</v>
      </c>
      <c r="AN305" s="138">
        <v>3101.1699363406701</v>
      </c>
      <c r="AO305" s="138">
        <v>3296.1071944844098</v>
      </c>
      <c r="AP305" s="138">
        <v>3476.2535592733998</v>
      </c>
      <c r="AQ305" s="137"/>
      <c r="AR305" s="137"/>
      <c r="AS305" s="137"/>
      <c r="AT305" s="137"/>
      <c r="AU305" s="3"/>
      <c r="AV305" s="3"/>
      <c r="AW305" s="3"/>
      <c r="AX305" s="3"/>
    </row>
    <row r="306" spans="2:50" x14ac:dyDescent="0.25">
      <c r="B306" s="7" t="s">
        <v>56</v>
      </c>
      <c r="C306" s="7"/>
      <c r="D306" s="48">
        <v>82003</v>
      </c>
      <c r="E306" s="136">
        <f>_xlfn.XLOOKUP($D306,'Maximum Demand Forecast'!$D$68:$D$494,'Maximum Demand Forecast'!E$68:E$494,"NA")</f>
        <v>121.68480492347101</v>
      </c>
      <c r="F306" s="136">
        <f>_xlfn.XLOOKUP($D306,'Maximum Demand Forecast'!$D$68:$D$494,'Maximum Demand Forecast'!F$68:F$494,"NA")</f>
        <v>90.993668400000004</v>
      </c>
      <c r="G306" s="136">
        <f>_xlfn.XLOOKUP($D306,'Maximum Demand Forecast'!$D$68:$D$494,'Maximum Demand Forecast'!G$68:G$494,"NA")</f>
        <v>93.569540639603517</v>
      </c>
      <c r="H306" s="136">
        <f>_xlfn.XLOOKUP($D306,'Maximum Demand Forecast'!$D$68:$D$494,'Maximum Demand Forecast'!H$68:H$494,"NA")</f>
        <v>93.281944663295604</v>
      </c>
      <c r="I306" s="136">
        <f>_xlfn.XLOOKUP($D306,'Maximum Demand Forecast'!$D$68:$D$494,'Maximum Demand Forecast'!I$68:I$494,"NA")</f>
        <v>91.710707456623766</v>
      </c>
      <c r="J306" s="136">
        <f>_xlfn.XLOOKUP($D306,'Maximum Demand Forecast'!$D$68:$D$494,'Maximum Demand Forecast'!J$68:J$494,"NA")</f>
        <v>90.595942679142752</v>
      </c>
      <c r="K306" s="136">
        <f>_xlfn.XLOOKUP($D306,'Maximum Demand Forecast'!$D$68:$D$494,'Maximum Demand Forecast'!K$68:K$494,"NA")</f>
        <v>90.656503570741535</v>
      </c>
      <c r="L306" s="136">
        <f>_xlfn.XLOOKUP($D306,'Maximum Demand Forecast'!$D$68:$D$494,'Maximum Demand Forecast'!L$68:L$494,"NA")</f>
        <v>90.481117865878403</v>
      </c>
      <c r="M306" s="136">
        <f>_xlfn.XLOOKUP($D306,'Maximum Demand Forecast'!$D$68:$D$494,'Maximum Demand Forecast'!M$68:M$494,"NA")</f>
        <v>92.54174634001015</v>
      </c>
      <c r="N306" s="136">
        <f>_xlfn.XLOOKUP($D306,'Maximum Demand Forecast'!$D$68:$D$494,'Maximum Demand Forecast'!N$68:N$494,"NA")</f>
        <v>98.117389620882406</v>
      </c>
      <c r="O306" s="136">
        <f>_xlfn.XLOOKUP($D306,'Maximum Demand Forecast'!$D$68:$D$494,'Maximum Demand Forecast'!O$68:O$494,"NA")</f>
        <v>103.06142399943973</v>
      </c>
      <c r="P306" s="136">
        <f>_xlfn.XLOOKUP($D306,'Maximum Demand Forecast'!$D$68:$D$494,'Maximum Demand Forecast'!P$68:P$494,"NA")</f>
        <v>105.72590994807037</v>
      </c>
      <c r="Q306" s="137"/>
      <c r="R306" s="136">
        <f>_xlfn.XLOOKUP($D306,'Maximum Demand Forecast'!$T$68:$T$494,'Maximum Demand Forecast'!U$68:U$494,"NA")</f>
        <v>200.783301547181</v>
      </c>
      <c r="S306" s="136">
        <f>_xlfn.XLOOKUP($D306,'Maximum Demand Forecast'!$T$68:$T$494,'Maximum Demand Forecast'!V$68:V$494,"NA")</f>
        <v>182.15582563594501</v>
      </c>
      <c r="T306" s="136">
        <f>_xlfn.XLOOKUP($D306,'Maximum Demand Forecast'!$T$68:$T$494,'Maximum Demand Forecast'!W$68:W$494,"NA")</f>
        <v>175.87239180066098</v>
      </c>
      <c r="U306" s="136">
        <f>_xlfn.XLOOKUP($D306,'Maximum Demand Forecast'!$T$68:$T$494,'Maximum Demand Forecast'!X$68:X$494,"NA")</f>
        <v>177.28232655664186</v>
      </c>
      <c r="V306" s="136">
        <f>_xlfn.XLOOKUP($D306,'Maximum Demand Forecast'!$T$68:$T$494,'Maximum Demand Forecast'!Y$68:Y$494,"NA")</f>
        <v>174.39287547881085</v>
      </c>
      <c r="W306" s="136">
        <f>_xlfn.XLOOKUP($D306,'Maximum Demand Forecast'!$T$68:$T$494,'Maximum Demand Forecast'!Z$68:Z$494,"NA")</f>
        <v>174.28215515156924</v>
      </c>
      <c r="X306" s="136">
        <f>_xlfn.XLOOKUP($D306,'Maximum Demand Forecast'!$T$68:$T$494,'Maximum Demand Forecast'!AA$68:AA$494,"NA")</f>
        <v>174.53921313938295</v>
      </c>
      <c r="Y306" s="136">
        <f>_xlfn.XLOOKUP($D306,'Maximum Demand Forecast'!$T$68:$T$494,'Maximum Demand Forecast'!AB$68:AB$494,"NA")</f>
        <v>175.31932531396225</v>
      </c>
      <c r="Z306" s="136">
        <f>_xlfn.XLOOKUP($D306,'Maximum Demand Forecast'!$T$68:$T$494,'Maximum Demand Forecast'!AC$68:AC$494,"NA")</f>
        <v>177.64150555999004</v>
      </c>
      <c r="AA306" s="136">
        <f>_xlfn.XLOOKUP($D306,'Maximum Demand Forecast'!$T$68:$T$494,'Maximum Demand Forecast'!AD$68:AD$494,"NA")</f>
        <v>184.97613813721358</v>
      </c>
      <c r="AB306" s="136">
        <f>_xlfn.XLOOKUP($D306,'Maximum Demand Forecast'!$T$68:$T$494,'Maximum Demand Forecast'!AE$68:AE$494,"NA")</f>
        <v>190.96569888508185</v>
      </c>
      <c r="AC306" s="136">
        <f>_xlfn.XLOOKUP($D306,'Maximum Demand Forecast'!$T$68:$T$494,'Maximum Demand Forecast'!AF$68:AF$494,"NA")</f>
        <v>194.94916795758377</v>
      </c>
      <c r="AD306" s="137"/>
      <c r="AE306" s="138">
        <v>92.860900000000001</v>
      </c>
      <c r="AF306" s="138">
        <v>96.634851999999995</v>
      </c>
      <c r="AG306" s="138">
        <v>103.215902</v>
      </c>
      <c r="AH306" s="138">
        <v>131.350723663411</v>
      </c>
      <c r="AI306" s="138">
        <v>173.65539729475901</v>
      </c>
      <c r="AJ306" s="138">
        <v>278.64220553878403</v>
      </c>
      <c r="AK306" s="138">
        <v>388.89350787974001</v>
      </c>
      <c r="AL306" s="138">
        <v>493.66539703976798</v>
      </c>
      <c r="AM306" s="138">
        <v>589.66232606165204</v>
      </c>
      <c r="AN306" s="138">
        <v>675.99622690066201</v>
      </c>
      <c r="AO306" s="138">
        <v>760.68605447606399</v>
      </c>
      <c r="AP306" s="138">
        <v>839.38109647235103</v>
      </c>
      <c r="AQ306" s="137"/>
      <c r="AR306" s="137"/>
      <c r="AS306" s="137"/>
      <c r="AT306" s="137"/>
      <c r="AU306" s="3"/>
      <c r="AV306" s="3"/>
      <c r="AW306" s="3"/>
      <c r="AX306" s="3"/>
    </row>
    <row r="307" spans="2:50" x14ac:dyDescent="0.25">
      <c r="B307" s="7" t="s">
        <v>56</v>
      </c>
      <c r="C307" s="7"/>
      <c r="D307" s="48">
        <v>82004</v>
      </c>
      <c r="E307" s="136">
        <f>_xlfn.XLOOKUP($D307,'Maximum Demand Forecast'!$D$68:$D$494,'Maximum Demand Forecast'!E$68:E$494,"NA")</f>
        <v>58.600002289999999</v>
      </c>
      <c r="F307" s="136">
        <f>_xlfn.XLOOKUP($D307,'Maximum Demand Forecast'!$D$68:$D$494,'Maximum Demand Forecast'!F$68:F$494,"NA")</f>
        <v>58.883889609999997</v>
      </c>
      <c r="G307" s="136">
        <f>_xlfn.XLOOKUP($D307,'Maximum Demand Forecast'!$D$68:$D$494,'Maximum Demand Forecast'!G$68:G$494,"NA")</f>
        <v>60.55078994793908</v>
      </c>
      <c r="H307" s="136">
        <f>_xlfn.XLOOKUP($D307,'Maximum Demand Forecast'!$D$68:$D$494,'Maximum Demand Forecast'!H$68:H$494,"NA")</f>
        <v>60.364680628258164</v>
      </c>
      <c r="I307" s="136">
        <f>_xlfn.XLOOKUP($D307,'Maximum Demand Forecast'!$D$68:$D$494,'Maximum Demand Forecast'!I$68:I$494,"NA")</f>
        <v>59.34790045161909</v>
      </c>
      <c r="J307" s="136">
        <f>_xlfn.XLOOKUP($D307,'Maximum Demand Forecast'!$D$68:$D$494,'Maximum Demand Forecast'!J$68:J$494,"NA")</f>
        <v>94.600632344890869</v>
      </c>
      <c r="K307" s="136">
        <f>_xlfn.XLOOKUP($D307,'Maximum Demand Forecast'!$D$68:$D$494,'Maximum Demand Forecast'!K$68:K$494,"NA")</f>
        <v>94.663870261194759</v>
      </c>
      <c r="L307" s="136">
        <f>_xlfn.XLOOKUP($D307,'Maximum Demand Forecast'!$D$68:$D$494,'Maximum Demand Forecast'!L$68:L$494,"NA")</f>
        <v>94.480731832544961</v>
      </c>
      <c r="M307" s="136">
        <f>_xlfn.XLOOKUP($D307,'Maximum Demand Forecast'!$D$68:$D$494,'Maximum Demand Forecast'!M$68:M$494,"NA")</f>
        <v>96.632448023314609</v>
      </c>
      <c r="N307" s="136">
        <f>_xlfn.XLOOKUP($D307,'Maximum Demand Forecast'!$D$68:$D$494,'Maximum Demand Forecast'!N$68:N$494,"NA")</f>
        <v>102.45455621604155</v>
      </c>
      <c r="O307" s="136">
        <f>_xlfn.XLOOKUP($D307,'Maximum Demand Forecast'!$D$68:$D$494,'Maximum Demand Forecast'!O$68:O$494,"NA")</f>
        <v>107.61713595984811</v>
      </c>
      <c r="P307" s="136">
        <f>_xlfn.XLOOKUP($D307,'Maximum Demand Forecast'!$D$68:$D$494,'Maximum Demand Forecast'!P$68:P$494,"NA")</f>
        <v>110.39940245170686</v>
      </c>
      <c r="Q307" s="137"/>
      <c r="R307" s="136">
        <f>_xlfn.XLOOKUP($D307,'Maximum Demand Forecast'!$T$68:$T$494,'Maximum Demand Forecast'!U$68:U$494,"NA")</f>
        <v>0</v>
      </c>
      <c r="S307" s="136">
        <f>_xlfn.XLOOKUP($D307,'Maximum Demand Forecast'!$T$68:$T$494,'Maximum Demand Forecast'!V$68:V$494,"NA")</f>
        <v>48.493777052614703</v>
      </c>
      <c r="T307" s="136">
        <f>_xlfn.XLOOKUP($D307,'Maximum Demand Forecast'!$T$68:$T$494,'Maximum Demand Forecast'!W$68:W$494,"NA")</f>
        <v>46.82099256455718</v>
      </c>
      <c r="U307" s="136">
        <f>_xlfn.XLOOKUP($D307,'Maximum Demand Forecast'!$T$68:$T$494,'Maximum Demand Forecast'!X$68:X$494,"NA")</f>
        <v>47.19634735475708</v>
      </c>
      <c r="V307" s="136">
        <f>_xlfn.XLOOKUP($D307,'Maximum Demand Forecast'!$T$68:$T$494,'Maximum Demand Forecast'!Y$68:Y$494,"NA")</f>
        <v>46.427113673190298</v>
      </c>
      <c r="W307" s="136">
        <f>_xlfn.XLOOKUP($D307,'Maximum Demand Forecast'!$T$68:$T$494,'Maximum Demand Forecast'!Z$68:Z$494,"NA")</f>
        <v>46.397637553798013</v>
      </c>
      <c r="X307" s="136">
        <f>_xlfn.XLOOKUP($D307,'Maximum Demand Forecast'!$T$68:$T$494,'Maximum Demand Forecast'!AA$68:AA$494,"NA")</f>
        <v>46.466071888561174</v>
      </c>
      <c r="Y307" s="136">
        <f>_xlfn.XLOOKUP($D307,'Maximum Demand Forecast'!$T$68:$T$494,'Maximum Demand Forecast'!AB$68:AB$494,"NA")</f>
        <v>46.673754435841808</v>
      </c>
      <c r="Z307" s="136">
        <f>_xlfn.XLOOKUP($D307,'Maximum Demand Forecast'!$T$68:$T$494,'Maximum Demand Forecast'!AC$68:AC$494,"NA")</f>
        <v>47.29196848819894</v>
      </c>
      <c r="AA307" s="136">
        <f>_xlfn.XLOOKUP($D307,'Maximum Demand Forecast'!$T$68:$T$494,'Maximum Demand Forecast'!AD$68:AD$494,"NA")</f>
        <v>49.24460456624341</v>
      </c>
      <c r="AB307" s="136">
        <f>_xlfn.XLOOKUP($D307,'Maximum Demand Forecast'!$T$68:$T$494,'Maximum Demand Forecast'!AE$68:AE$494,"NA")</f>
        <v>50.839153752557763</v>
      </c>
      <c r="AC307" s="136">
        <f>_xlfn.XLOOKUP($D307,'Maximum Demand Forecast'!$T$68:$T$494,'Maximum Demand Forecast'!AF$68:AF$494,"NA")</f>
        <v>51.899638425081868</v>
      </c>
      <c r="AD307" s="137"/>
      <c r="AE307" s="138">
        <v>622.02422338079998</v>
      </c>
      <c r="AF307" s="138">
        <v>732.21281839734399</v>
      </c>
      <c r="AG307" s="138">
        <v>829.32692235505203</v>
      </c>
      <c r="AH307" s="138">
        <v>911.33698695421299</v>
      </c>
      <c r="AI307" s="138">
        <v>1016.69850170746</v>
      </c>
      <c r="AJ307" s="138">
        <v>1265.1920365062099</v>
      </c>
      <c r="AK307" s="138">
        <v>1510.18741445203</v>
      </c>
      <c r="AL307" s="138">
        <v>1726.6554637039401</v>
      </c>
      <c r="AM307" s="138">
        <v>1909.98428891823</v>
      </c>
      <c r="AN307" s="138">
        <v>2062.1299044638299</v>
      </c>
      <c r="AO307" s="138">
        <v>2200.0922124901299</v>
      </c>
      <c r="AP307" s="138">
        <v>2324.4205646059199</v>
      </c>
      <c r="AQ307" s="137"/>
      <c r="AR307" s="137"/>
      <c r="AS307" s="137"/>
      <c r="AT307" s="137"/>
      <c r="AU307" s="3"/>
      <c r="AV307" s="3"/>
      <c r="AW307" s="3"/>
      <c r="AX307" s="3"/>
    </row>
    <row r="308" spans="2:50" x14ac:dyDescent="0.25">
      <c r="B308" s="7" t="s">
        <v>56</v>
      </c>
      <c r="C308" s="7"/>
      <c r="D308" s="48">
        <v>82005</v>
      </c>
      <c r="E308" s="136">
        <f>_xlfn.XLOOKUP($D308,'Maximum Demand Forecast'!$D$68:$D$494,'Maximum Demand Forecast'!E$68:E$494,"NA")</f>
        <v>87.185058448613404</v>
      </c>
      <c r="F308" s="136">
        <f>_xlfn.XLOOKUP($D308,'Maximum Demand Forecast'!$D$68:$D$494,'Maximum Demand Forecast'!F$68:F$494,"NA")</f>
        <v>0</v>
      </c>
      <c r="G308" s="136">
        <f>_xlfn.XLOOKUP($D308,'Maximum Demand Forecast'!$D$68:$D$494,'Maximum Demand Forecast'!G$68:G$494,"NA")</f>
        <v>0</v>
      </c>
      <c r="H308" s="136">
        <f>_xlfn.XLOOKUP($D308,'Maximum Demand Forecast'!$D$68:$D$494,'Maximum Demand Forecast'!H$68:H$494,"NA")</f>
        <v>0</v>
      </c>
      <c r="I308" s="136">
        <f>_xlfn.XLOOKUP($D308,'Maximum Demand Forecast'!$D$68:$D$494,'Maximum Demand Forecast'!I$68:I$494,"NA")</f>
        <v>0</v>
      </c>
      <c r="J308" s="136">
        <f>_xlfn.XLOOKUP($D308,'Maximum Demand Forecast'!$D$68:$D$494,'Maximum Demand Forecast'!J$68:J$494,"NA")</f>
        <v>35.974119295851864</v>
      </c>
      <c r="K308" s="136">
        <f>_xlfn.XLOOKUP($D308,'Maximum Demand Forecast'!$D$68:$D$494,'Maximum Demand Forecast'!K$68:K$494,"NA")</f>
        <v>35.998167003449034</v>
      </c>
      <c r="L308" s="136">
        <f>_xlfn.XLOOKUP($D308,'Maximum Demand Forecast'!$D$68:$D$494,'Maximum Demand Forecast'!L$68:L$494,"NA")</f>
        <v>35.928524301105526</v>
      </c>
      <c r="M308" s="136">
        <f>_xlfn.XLOOKUP($D308,'Maximum Demand Forecast'!$D$68:$D$494,'Maximum Demand Forecast'!M$68:M$494,"NA")</f>
        <v>36.746765078348531</v>
      </c>
      <c r="N308" s="136">
        <f>_xlfn.XLOOKUP($D308,'Maximum Demand Forecast'!$D$68:$D$494,'Maximum Demand Forecast'!N$68:N$494,"NA")</f>
        <v>38.960758890936688</v>
      </c>
      <c r="O308" s="136">
        <f>_xlfn.XLOOKUP($D308,'Maximum Demand Forecast'!$D$68:$D$494,'Maximum Demand Forecast'!O$68:O$494,"NA")</f>
        <v>40.923951471943525</v>
      </c>
      <c r="P308" s="136">
        <f>_xlfn.XLOOKUP($D308,'Maximum Demand Forecast'!$D$68:$D$494,'Maximum Demand Forecast'!P$68:P$494,"NA")</f>
        <v>41.981973857312745</v>
      </c>
      <c r="Q308" s="137"/>
      <c r="R308" s="136">
        <f>_xlfn.XLOOKUP($D308,'Maximum Demand Forecast'!$T$68:$T$494,'Maximum Demand Forecast'!U$68:U$494,"NA")</f>
        <v>165.02579878479801</v>
      </c>
      <c r="S308" s="136">
        <f>_xlfn.XLOOKUP($D308,'Maximum Demand Forecast'!$T$68:$T$494,'Maximum Demand Forecast'!V$68:V$494,"NA")</f>
        <v>152.14942934932199</v>
      </c>
      <c r="T308" s="136">
        <f>_xlfn.XLOOKUP($D308,'Maximum Demand Forecast'!$T$68:$T$494,'Maximum Demand Forecast'!W$68:W$494,"NA")</f>
        <v>146.90106098638321</v>
      </c>
      <c r="U308" s="136">
        <f>_xlfn.XLOOKUP($D308,'Maximum Demand Forecast'!$T$68:$T$494,'Maximum Demand Forecast'!X$68:X$494,"NA")</f>
        <v>148.07873821846366</v>
      </c>
      <c r="V308" s="136">
        <f>_xlfn.XLOOKUP($D308,'Maximum Demand Forecast'!$T$68:$T$494,'Maximum Demand Forecast'!Y$68:Y$494,"NA")</f>
        <v>145.66526430902411</v>
      </c>
      <c r="W308" s="136">
        <f>_xlfn.XLOOKUP($D308,'Maximum Demand Forecast'!$T$68:$T$494,'Maximum Demand Forecast'!Z$68:Z$494,"NA")</f>
        <v>145.57278286052602</v>
      </c>
      <c r="X308" s="136">
        <f>_xlfn.XLOOKUP($D308,'Maximum Demand Forecast'!$T$68:$T$494,'Maximum Demand Forecast'!AA$68:AA$494,"NA")</f>
        <v>145.78749587351362</v>
      </c>
      <c r="Y308" s="136">
        <f>_xlfn.XLOOKUP($D308,'Maximum Demand Forecast'!$T$68:$T$494,'Maximum Demand Forecast'!AB$68:AB$494,"NA")</f>
        <v>146.43910073861366</v>
      </c>
      <c r="Z308" s="136">
        <f>_xlfn.XLOOKUP($D308,'Maximum Demand Forecast'!$T$68:$T$494,'Maximum Demand Forecast'!AC$68:AC$494,"NA")</f>
        <v>148.37874992658715</v>
      </c>
      <c r="AA308" s="136">
        <f>_xlfn.XLOOKUP($D308,'Maximum Demand Forecast'!$T$68:$T$494,'Maximum Demand Forecast'!AD$68:AD$494,"NA")</f>
        <v>154.5051538294843</v>
      </c>
      <c r="AB308" s="136">
        <f>_xlfn.XLOOKUP($D308,'Maximum Demand Forecast'!$T$68:$T$494,'Maximum Demand Forecast'!AE$68:AE$494,"NA")</f>
        <v>159.50805860433672</v>
      </c>
      <c r="AC308" s="136">
        <f>_xlfn.XLOOKUP($D308,'Maximum Demand Forecast'!$T$68:$T$494,'Maximum Demand Forecast'!AF$68:AF$494,"NA")</f>
        <v>162.83533372219736</v>
      </c>
      <c r="AD308" s="137"/>
      <c r="AE308" s="138">
        <v>45.367800000000003</v>
      </c>
      <c r="AF308" s="138">
        <v>60.621699999999997</v>
      </c>
      <c r="AG308" s="138">
        <v>68.745602199999993</v>
      </c>
      <c r="AH308" s="138">
        <v>75.955734971926603</v>
      </c>
      <c r="AI308" s="138">
        <v>87.062221018079896</v>
      </c>
      <c r="AJ308" s="138">
        <v>112.942358848525</v>
      </c>
      <c r="AK308" s="138">
        <v>138.149602885082</v>
      </c>
      <c r="AL308" s="138">
        <v>160.15895699767501</v>
      </c>
      <c r="AM308" s="138">
        <v>178.59129412706599</v>
      </c>
      <c r="AN308" s="138">
        <v>193.73360290205699</v>
      </c>
      <c r="AO308" s="138">
        <v>207.34482555059199</v>
      </c>
      <c r="AP308" s="138">
        <v>219.525509939866</v>
      </c>
      <c r="AQ308" s="137"/>
      <c r="AR308" s="137"/>
      <c r="AS308" s="137"/>
      <c r="AT308" s="137"/>
      <c r="AU308" s="3"/>
      <c r="AV308" s="3"/>
      <c r="AW308" s="3"/>
      <c r="AX308" s="3"/>
    </row>
    <row r="309" spans="2:50" x14ac:dyDescent="0.25">
      <c r="B309" s="7" t="s">
        <v>56</v>
      </c>
      <c r="C309" s="7"/>
      <c r="D309" s="48">
        <v>82006</v>
      </c>
      <c r="E309" s="136">
        <f>_xlfn.XLOOKUP($D309,'Maximum Demand Forecast'!$D$68:$D$494,'Maximum Demand Forecast'!E$68:E$494,"NA")</f>
        <v>122.985870548756</v>
      </c>
      <c r="F309" s="136">
        <f>_xlfn.XLOOKUP($D309,'Maximum Demand Forecast'!$D$68:$D$494,'Maximum Demand Forecast'!F$68:F$494,"NA")</f>
        <v>135.61089968407501</v>
      </c>
      <c r="G309" s="136">
        <f>_xlfn.XLOOKUP($D309,'Maximum Demand Forecast'!$D$68:$D$494,'Maximum Demand Forecast'!G$68:G$494,"NA")</f>
        <v>139.44980801721641</v>
      </c>
      <c r="H309" s="136">
        <f>_xlfn.XLOOKUP($D309,'Maximum Demand Forecast'!$D$68:$D$494,'Maximum Demand Forecast'!H$68:H$494,"NA")</f>
        <v>139.02119413914755</v>
      </c>
      <c r="I309" s="136">
        <f>_xlfn.XLOOKUP($D309,'Maximum Demand Forecast'!$D$68:$D$494,'Maximum Demand Forecast'!I$68:I$494,"NA")</f>
        <v>136.67952691152033</v>
      </c>
      <c r="J309" s="136">
        <f>_xlfn.XLOOKUP($D309,'Maximum Demand Forecast'!$D$68:$D$494,'Maximum Demand Forecast'!J$68:J$494,"NA")</f>
        <v>170.99227506948409</v>
      </c>
      <c r="K309" s="136">
        <f>_xlfn.XLOOKUP($D309,'Maximum Demand Forecast'!$D$68:$D$494,'Maximum Demand Forecast'!K$68:K$494,"NA")</f>
        <v>171.10657869422133</v>
      </c>
      <c r="L309" s="136">
        <f>_xlfn.XLOOKUP($D309,'Maximum Demand Forecast'!$D$68:$D$494,'Maximum Demand Forecast'!L$68:L$494,"NA")</f>
        <v>170.77555282482425</v>
      </c>
      <c r="M309" s="136">
        <f>_xlfn.XLOOKUP($D309,'Maximum Demand Forecast'!$D$68:$D$494,'Maximum Demand Forecast'!M$68:M$494,"NA")</f>
        <v>174.66481696232151</v>
      </c>
      <c r="N309" s="136">
        <f>_xlfn.XLOOKUP($D309,'Maximum Demand Forecast'!$D$68:$D$494,'Maximum Demand Forecast'!N$68:N$494,"NA")</f>
        <v>185.18837796713152</v>
      </c>
      <c r="O309" s="136">
        <f>_xlfn.XLOOKUP($D309,'Maximum Demand Forecast'!$D$68:$D$494,'Maximum Demand Forecast'!O$68:O$494,"NA")</f>
        <v>194.5198299219428</v>
      </c>
      <c r="P309" s="136">
        <f>_xlfn.XLOOKUP($D309,'Maximum Demand Forecast'!$D$68:$D$494,'Maximum Demand Forecast'!P$68:P$494,"NA")</f>
        <v>199.54882460728558</v>
      </c>
      <c r="Q309" s="137"/>
      <c r="R309" s="136">
        <f>_xlfn.XLOOKUP($D309,'Maximum Demand Forecast'!$T$68:$T$494,'Maximum Demand Forecast'!U$68:U$494,"NA")</f>
        <v>117</v>
      </c>
      <c r="S309" s="136">
        <f>_xlfn.XLOOKUP($D309,'Maximum Demand Forecast'!$T$68:$T$494,'Maximum Demand Forecast'!V$68:V$494,"NA")</f>
        <v>84.357792001297</v>
      </c>
      <c r="T309" s="136">
        <f>_xlfn.XLOOKUP($D309,'Maximum Demand Forecast'!$T$68:$T$494,'Maximum Demand Forecast'!W$68:W$494,"NA")</f>
        <v>81.447884493918295</v>
      </c>
      <c r="U309" s="136">
        <f>_xlfn.XLOOKUP($D309,'Maximum Demand Forecast'!$T$68:$T$494,'Maximum Demand Forecast'!X$68:X$494,"NA")</f>
        <v>82.100836341410371</v>
      </c>
      <c r="V309" s="136">
        <f>_xlfn.XLOOKUP($D309,'Maximum Demand Forecast'!$T$68:$T$494,'Maximum Demand Forecast'!Y$68:Y$494,"NA")</f>
        <v>80.762708877352509</v>
      </c>
      <c r="W309" s="136">
        <f>_xlfn.XLOOKUP($D309,'Maximum Demand Forecast'!$T$68:$T$494,'Maximum Demand Forecast'!Z$68:Z$494,"NA")</f>
        <v>80.711433425122792</v>
      </c>
      <c r="X309" s="136">
        <f>_xlfn.XLOOKUP($D309,'Maximum Demand Forecast'!$T$68:$T$494,'Maximum Demand Forecast'!AA$68:AA$494,"NA")</f>
        <v>80.830478996092339</v>
      </c>
      <c r="Y309" s="136">
        <f>_xlfn.XLOOKUP($D309,'Maximum Demand Forecast'!$T$68:$T$494,'Maximum Demand Forecast'!AB$68:AB$494,"NA")</f>
        <v>81.191755064706058</v>
      </c>
      <c r="Z309" s="136">
        <f>_xlfn.XLOOKUP($D309,'Maximum Demand Forecast'!$T$68:$T$494,'Maximum Demand Forecast'!AC$68:AC$494,"NA")</f>
        <v>82.267174955890013</v>
      </c>
      <c r="AA309" s="136">
        <f>_xlfn.XLOOKUP($D309,'Maximum Demand Forecast'!$T$68:$T$494,'Maximum Demand Forecast'!AD$68:AD$494,"NA")</f>
        <v>85.663900848104717</v>
      </c>
      <c r="AB309" s="136">
        <f>_xlfn.XLOOKUP($D309,'Maximum Demand Forecast'!$T$68:$T$494,'Maximum Demand Forecast'!AE$68:AE$494,"NA")</f>
        <v>88.437713423046048</v>
      </c>
      <c r="AC309" s="136">
        <f>_xlfn.XLOOKUP($D309,'Maximum Demand Forecast'!$T$68:$T$494,'Maximum Demand Forecast'!AF$68:AF$494,"NA")</f>
        <v>90.282489203829002</v>
      </c>
      <c r="AD309" s="137"/>
      <c r="AE309" s="138">
        <v>69.837999999999994</v>
      </c>
      <c r="AF309" s="138">
        <v>77.244039999999998</v>
      </c>
      <c r="AG309" s="138">
        <v>77.439040000000006</v>
      </c>
      <c r="AH309" s="138">
        <v>97.652209267823693</v>
      </c>
      <c r="AI309" s="138">
        <v>123.340328114036</v>
      </c>
      <c r="AJ309" s="138">
        <v>185.769267007715</v>
      </c>
      <c r="AK309" s="138">
        <v>249.540768881925</v>
      </c>
      <c r="AL309" s="138">
        <v>308.21255565687301</v>
      </c>
      <c r="AM309" s="138">
        <v>360.19140080925899</v>
      </c>
      <c r="AN309" s="138">
        <v>405.51559994767803</v>
      </c>
      <c r="AO309" s="138">
        <v>448.90527098732099</v>
      </c>
      <c r="AP309" s="138">
        <v>490.37708648059498</v>
      </c>
      <c r="AQ309" s="137"/>
      <c r="AR309" s="137"/>
      <c r="AS309" s="137"/>
      <c r="AT309" s="137"/>
      <c r="AU309" s="3"/>
      <c r="AV309" s="3"/>
      <c r="AW309" s="3"/>
      <c r="AX309" s="3"/>
    </row>
    <row r="310" spans="2:50" x14ac:dyDescent="0.25">
      <c r="B310" s="7" t="s">
        <v>56</v>
      </c>
      <c r="C310" s="7"/>
      <c r="D310" s="48">
        <v>82007</v>
      </c>
      <c r="E310" s="136">
        <f>_xlfn.XLOOKUP($D310,'Maximum Demand Forecast'!$D$68:$D$494,'Maximum Demand Forecast'!E$68:E$494,"NA")</f>
        <v>42.5</v>
      </c>
      <c r="F310" s="136">
        <f>_xlfn.XLOOKUP($D310,'Maximum Demand Forecast'!$D$68:$D$494,'Maximum Demand Forecast'!F$68:F$494,"NA")</f>
        <v>86.859957102013595</v>
      </c>
      <c r="G310" s="136">
        <f>_xlfn.XLOOKUP($D310,'Maximum Demand Forecast'!$D$68:$D$494,'Maximum Demand Forecast'!G$68:G$494,"NA")</f>
        <v>89.318811175779331</v>
      </c>
      <c r="H310" s="136">
        <f>_xlfn.XLOOKUP($D310,'Maximum Demand Forecast'!$D$68:$D$494,'Maximum Demand Forecast'!H$68:H$494,"NA")</f>
        <v>89.044280270453001</v>
      </c>
      <c r="I310" s="136">
        <f>_xlfn.XLOOKUP($D310,'Maximum Demand Forecast'!$D$68:$D$494,'Maximum Demand Forecast'!I$68:I$494,"NA")</f>
        <v>87.544422107040347</v>
      </c>
      <c r="J310" s="136">
        <f>_xlfn.XLOOKUP($D310,'Maximum Demand Forecast'!$D$68:$D$494,'Maximum Demand Forecast'!J$68:J$494,"NA")</f>
        <v>122.45441878366569</v>
      </c>
      <c r="K310" s="136">
        <f>_xlfn.XLOOKUP($D310,'Maximum Demand Forecast'!$D$68:$D$494,'Maximum Demand Forecast'!K$68:K$494,"NA")</f>
        <v>122.53627618878166</v>
      </c>
      <c r="L310" s="136">
        <f>_xlfn.XLOOKUP($D310,'Maximum Demand Forecast'!$D$68:$D$494,'Maximum Demand Forecast'!L$68:L$494,"NA")</f>
        <v>122.29921530154039</v>
      </c>
      <c r="M310" s="136">
        <f>_xlfn.XLOOKUP($D310,'Maximum Demand Forecast'!$D$68:$D$494,'Maximum Demand Forecast'!M$68:M$494,"NA")</f>
        <v>125.08447316924143</v>
      </c>
      <c r="N310" s="136">
        <f>_xlfn.XLOOKUP($D310,'Maximum Demand Forecast'!$D$68:$D$494,'Maximum Demand Forecast'!N$68:N$494,"NA")</f>
        <v>132.62081681900457</v>
      </c>
      <c r="O310" s="136">
        <f>_xlfn.XLOOKUP($D310,'Maximum Demand Forecast'!$D$68:$D$494,'Maximum Demand Forecast'!O$68:O$494,"NA")</f>
        <v>139.30344341760255</v>
      </c>
      <c r="P310" s="136">
        <f>_xlfn.XLOOKUP($D310,'Maximum Demand Forecast'!$D$68:$D$494,'Maximum Demand Forecast'!P$68:P$494,"NA")</f>
        <v>142.90490799259314</v>
      </c>
      <c r="Q310" s="137"/>
      <c r="R310" s="136">
        <f>_xlfn.XLOOKUP($D310,'Maximum Demand Forecast'!$T$68:$T$494,'Maximum Demand Forecast'!U$68:U$494,"NA")</f>
        <v>68.758639906718997</v>
      </c>
      <c r="S310" s="136">
        <f>_xlfn.XLOOKUP($D310,'Maximum Demand Forecast'!$T$68:$T$494,'Maximum Demand Forecast'!V$68:V$494,"NA")</f>
        <v>35.4418548685696</v>
      </c>
      <c r="T310" s="136">
        <f>_xlfn.XLOOKUP($D310,'Maximum Demand Forecast'!$T$68:$T$494,'Maximum Demand Forecast'!W$68:W$494,"NA")</f>
        <v>34.219294188509465</v>
      </c>
      <c r="U310" s="136">
        <f>_xlfn.XLOOKUP($D310,'Maximum Demand Forecast'!$T$68:$T$494,'Maximum Demand Forecast'!X$68:X$494,"NA")</f>
        <v>34.49362361399541</v>
      </c>
      <c r="V310" s="136">
        <f>_xlfn.XLOOKUP($D310,'Maximum Demand Forecast'!$T$68:$T$494,'Maximum Demand Forecast'!Y$68:Y$494,"NA")</f>
        <v>33.931426355726053</v>
      </c>
      <c r="W310" s="136">
        <f>_xlfn.XLOOKUP($D310,'Maximum Demand Forecast'!$T$68:$T$494,'Maximum Demand Forecast'!Z$68:Z$494,"NA")</f>
        <v>33.909883625728831</v>
      </c>
      <c r="X310" s="136">
        <f>_xlfn.XLOOKUP($D310,'Maximum Demand Forecast'!$T$68:$T$494,'Maximum Demand Forecast'!AA$68:AA$494,"NA")</f>
        <v>33.959899110356304</v>
      </c>
      <c r="Y310" s="136">
        <f>_xlfn.XLOOKUP($D310,'Maximum Demand Forecast'!$T$68:$T$494,'Maximum Demand Forecast'!AB$68:AB$494,"NA")</f>
        <v>34.11168466196365</v>
      </c>
      <c r="Z310" s="136">
        <f>_xlfn.XLOOKUP($D310,'Maximum Demand Forecast'!$T$68:$T$494,'Maximum Demand Forecast'!AC$68:AC$494,"NA")</f>
        <v>34.563508670177718</v>
      </c>
      <c r="AA310" s="136">
        <f>_xlfn.XLOOKUP($D310,'Maximum Demand Forecast'!$T$68:$T$494,'Maximum Demand Forecast'!AD$68:AD$494,"NA")</f>
        <v>35.990599911474497</v>
      </c>
      <c r="AB310" s="136">
        <f>_xlfn.XLOOKUP($D310,'Maximum Demand Forecast'!$T$68:$T$494,'Maximum Demand Forecast'!AE$68:AE$494,"NA")</f>
        <v>37.155982034232906</v>
      </c>
      <c r="AC310" s="136">
        <f>_xlfn.XLOOKUP($D310,'Maximum Demand Forecast'!$T$68:$T$494,'Maximum Demand Forecast'!AF$68:AF$494,"NA")</f>
        <v>37.93104114775921</v>
      </c>
      <c r="AD310" s="137"/>
      <c r="AE310" s="138">
        <v>1098.7541162197899</v>
      </c>
      <c r="AF310" s="138">
        <v>1287.3990180948799</v>
      </c>
      <c r="AG310" s="138">
        <v>1411.6716803189599</v>
      </c>
      <c r="AH310" s="138">
        <v>1548.7478887731299</v>
      </c>
      <c r="AI310" s="138">
        <v>1644.8003949489801</v>
      </c>
      <c r="AJ310" s="138">
        <v>1873.70457412121</v>
      </c>
      <c r="AK310" s="138">
        <v>2101.7850896539298</v>
      </c>
      <c r="AL310" s="138">
        <v>2305.2974076473301</v>
      </c>
      <c r="AM310" s="138">
        <v>2479.1010370037602</v>
      </c>
      <c r="AN310" s="138">
        <v>2624.2864282540099</v>
      </c>
      <c r="AO310" s="138">
        <v>2756.5491580824801</v>
      </c>
      <c r="AP310" s="138">
        <v>2876.10340405034</v>
      </c>
      <c r="AQ310" s="137"/>
      <c r="AR310" s="137"/>
      <c r="AS310" s="137"/>
      <c r="AT310" s="137"/>
      <c r="AU310" s="3"/>
      <c r="AV310" s="3"/>
      <c r="AW310" s="3"/>
      <c r="AX310" s="3"/>
    </row>
    <row r="311" spans="2:50" x14ac:dyDescent="0.25">
      <c r="B311" s="7" t="s">
        <v>56</v>
      </c>
      <c r="C311" s="7"/>
      <c r="D311" s="48">
        <v>82008</v>
      </c>
      <c r="E311" s="136">
        <f>_xlfn.XLOOKUP($D311,'Maximum Demand Forecast'!$D$68:$D$494,'Maximum Demand Forecast'!E$68:E$494,"NA")</f>
        <v>113.203109060987</v>
      </c>
      <c r="F311" s="136">
        <f>_xlfn.XLOOKUP($D311,'Maximum Demand Forecast'!$D$68:$D$494,'Maximum Demand Forecast'!F$68:F$494,"NA")</f>
        <v>96.200484356655295</v>
      </c>
      <c r="G311" s="136">
        <f>_xlfn.XLOOKUP($D311,'Maximum Demand Forecast'!$D$68:$D$494,'Maximum Demand Forecast'!G$68:G$494,"NA")</f>
        <v>98.923752485613605</v>
      </c>
      <c r="H311" s="136">
        <f>_xlfn.XLOOKUP($D311,'Maximum Demand Forecast'!$D$68:$D$494,'Maximum Demand Forecast'!H$68:H$494,"NA")</f>
        <v>98.619699767371443</v>
      </c>
      <c r="I311" s="136">
        <f>_xlfn.XLOOKUP($D311,'Maximum Demand Forecast'!$D$68:$D$494,'Maximum Demand Forecast'!I$68:I$494,"NA")</f>
        <v>96.958553635130997</v>
      </c>
      <c r="J311" s="136">
        <f>_xlfn.XLOOKUP($D311,'Maximum Demand Forecast'!$D$68:$D$494,'Maximum Demand Forecast'!J$68:J$494,"NA")</f>
        <v>95.780000078349531</v>
      </c>
      <c r="K311" s="136">
        <f>_xlfn.XLOOKUP($D311,'Maximum Demand Forecast'!$D$68:$D$494,'Maximum Demand Forecast'!K$68:K$494,"NA")</f>
        <v>95.844026369489526</v>
      </c>
      <c r="L311" s="136">
        <f>_xlfn.XLOOKUP($D311,'Maximum Demand Forecast'!$D$68:$D$494,'Maximum Demand Forecast'!L$68:L$494,"NA")</f>
        <v>95.658604789573687</v>
      </c>
      <c r="M311" s="136">
        <f>_xlfn.XLOOKUP($D311,'Maximum Demand Forecast'!$D$68:$D$494,'Maximum Demand Forecast'!M$68:M$494,"NA")</f>
        <v>97.837146008718435</v>
      </c>
      <c r="N311" s="136">
        <f>_xlfn.XLOOKUP($D311,'Maximum Demand Forecast'!$D$68:$D$494,'Maximum Demand Forecast'!N$68:N$494,"NA")</f>
        <v>103.73183729495129</v>
      </c>
      <c r="O311" s="136">
        <f>_xlfn.XLOOKUP($D311,'Maximum Demand Forecast'!$D$68:$D$494,'Maximum Demand Forecast'!O$68:O$494,"NA")</f>
        <v>108.95877791902188</v>
      </c>
      <c r="P311" s="136">
        <f>_xlfn.XLOOKUP($D311,'Maximum Demand Forecast'!$D$68:$D$494,'Maximum Demand Forecast'!P$68:P$494,"NA")</f>
        <v>111.77573038754957</v>
      </c>
      <c r="Q311" s="137"/>
      <c r="R311" s="136">
        <f>_xlfn.XLOOKUP($D311,'Maximum Demand Forecast'!$T$68:$T$494,'Maximum Demand Forecast'!U$68:U$494,"NA")</f>
        <v>182.22661373193699</v>
      </c>
      <c r="S311" s="136">
        <f>_xlfn.XLOOKUP($D311,'Maximum Demand Forecast'!$T$68:$T$494,'Maximum Demand Forecast'!V$68:V$494,"NA")</f>
        <v>169.324048503634</v>
      </c>
      <c r="T311" s="136">
        <f>_xlfn.XLOOKUP($D311,'Maximum Demand Forecast'!$T$68:$T$494,'Maximum Demand Forecast'!W$68:W$494,"NA")</f>
        <v>163.48324461070015</v>
      </c>
      <c r="U311" s="136">
        <f>_xlfn.XLOOKUP($D311,'Maximum Demand Forecast'!$T$68:$T$494,'Maximum Demand Forecast'!X$68:X$494,"NA")</f>
        <v>164.79385798348241</v>
      </c>
      <c r="V311" s="136">
        <f>_xlfn.XLOOKUP($D311,'Maximum Demand Forecast'!$T$68:$T$494,'Maximum Demand Forecast'!Y$68:Y$494,"NA")</f>
        <v>162.10795127287656</v>
      </c>
      <c r="W311" s="136">
        <f>_xlfn.XLOOKUP($D311,'Maximum Demand Forecast'!$T$68:$T$494,'Maximum Demand Forecast'!Z$68:Z$494,"NA")</f>
        <v>162.00503052359642</v>
      </c>
      <c r="X311" s="136">
        <f>_xlfn.XLOOKUP($D311,'Maximum Demand Forecast'!$T$68:$T$494,'Maximum Demand Forecast'!AA$68:AA$494,"NA")</f>
        <v>162.24398032959277</v>
      </c>
      <c r="Y311" s="136">
        <f>_xlfn.XLOOKUP($D311,'Maximum Demand Forecast'!$T$68:$T$494,'Maximum Demand Forecast'!AB$68:AB$494,"NA")</f>
        <v>162.96913831575972</v>
      </c>
      <c r="Z311" s="136">
        <f>_xlfn.XLOOKUP($D311,'Maximum Demand Forecast'!$T$68:$T$494,'Maximum Demand Forecast'!AC$68:AC$494,"NA")</f>
        <v>165.12773499659517</v>
      </c>
      <c r="AA311" s="136">
        <f>_xlfn.XLOOKUP($D311,'Maximum Demand Forecast'!$T$68:$T$494,'Maximum Demand Forecast'!AD$68:AD$494,"NA")</f>
        <v>171.94568703258574</v>
      </c>
      <c r="AB311" s="136">
        <f>_xlfn.XLOOKUP($D311,'Maximum Demand Forecast'!$T$68:$T$494,'Maximum Demand Forecast'!AE$68:AE$494,"NA")</f>
        <v>177.51331942121124</v>
      </c>
      <c r="AC311" s="136">
        <f>_xlfn.XLOOKUP($D311,'Maximum Demand Forecast'!$T$68:$T$494,'Maximum Demand Forecast'!AF$68:AF$494,"NA")</f>
        <v>181.21617717001078</v>
      </c>
      <c r="AD311" s="137"/>
      <c r="AE311" s="138">
        <v>70.013599999999997</v>
      </c>
      <c r="AF311" s="138">
        <v>73.913600000000002</v>
      </c>
      <c r="AG311" s="138">
        <v>79.192520000000002</v>
      </c>
      <c r="AH311" s="138">
        <v>103.975799257771</v>
      </c>
      <c r="AI311" s="138">
        <v>146.74795133302601</v>
      </c>
      <c r="AJ311" s="138">
        <v>261.01451707472</v>
      </c>
      <c r="AK311" s="138">
        <v>391.42641018720599</v>
      </c>
      <c r="AL311" s="138">
        <v>527.39228501140099</v>
      </c>
      <c r="AM311" s="138">
        <v>665.37509865078096</v>
      </c>
      <c r="AN311" s="138">
        <v>804.15944135920404</v>
      </c>
      <c r="AO311" s="138">
        <v>957.90009120844798</v>
      </c>
      <c r="AP311" s="138">
        <v>1128.1212648053099</v>
      </c>
      <c r="AQ311" s="137"/>
      <c r="AR311" s="137"/>
      <c r="AS311" s="137"/>
      <c r="AT311" s="137"/>
      <c r="AU311" s="3"/>
      <c r="AV311" s="3"/>
      <c r="AW311" s="3"/>
      <c r="AX311" s="3"/>
    </row>
    <row r="312" spans="2:50" x14ac:dyDescent="0.25">
      <c r="B312" s="7" t="s">
        <v>45</v>
      </c>
      <c r="C312" s="7"/>
      <c r="D312" s="48">
        <v>49202</v>
      </c>
      <c r="E312" s="136">
        <f>_xlfn.XLOOKUP($D312,'Maximum Demand Forecast'!$D$68:$D$494,'Maximum Demand Forecast'!E$68:E$494,"NA")</f>
        <v>16.621199335029399</v>
      </c>
      <c r="F312" s="136">
        <f>_xlfn.XLOOKUP($D312,'Maximum Demand Forecast'!$D$68:$D$494,'Maximum Demand Forecast'!F$68:F$494,"NA")</f>
        <v>12.0526012</v>
      </c>
      <c r="G312" s="136">
        <f>_xlfn.XLOOKUP($D312,'Maximum Demand Forecast'!$D$68:$D$494,'Maximum Demand Forecast'!G$68:G$494,"NA")</f>
        <v>12.393789344098298</v>
      </c>
      <c r="H312" s="136">
        <f>_xlfn.XLOOKUP($D312,'Maximum Demand Forecast'!$D$68:$D$494,'Maximum Demand Forecast'!H$68:H$494,"NA")</f>
        <v>12.355695708902426</v>
      </c>
      <c r="I312" s="136">
        <f>_xlfn.XLOOKUP($D312,'Maximum Demand Forecast'!$D$68:$D$494,'Maximum Demand Forecast'!I$68:I$494,"NA")</f>
        <v>12.147576882882904</v>
      </c>
      <c r="J312" s="136">
        <f>_xlfn.XLOOKUP($D312,'Maximum Demand Forecast'!$D$68:$D$494,'Maximum Demand Forecast'!J$68:J$494,"NA")</f>
        <v>11.999920287308331</v>
      </c>
      <c r="K312" s="136">
        <f>_xlfn.XLOOKUP($D312,'Maximum Demand Forecast'!$D$68:$D$494,'Maximum Demand Forecast'!K$68:K$494,"NA")</f>
        <v>12.007941903400869</v>
      </c>
      <c r="L312" s="136">
        <f>_xlfn.XLOOKUP($D312,'Maximum Demand Forecast'!$D$68:$D$494,'Maximum Demand Forecast'!L$68:L$494,"NA")</f>
        <v>11.984711122687603</v>
      </c>
      <c r="M312" s="136">
        <f>_xlfn.XLOOKUP($D312,'Maximum Demand Forecast'!$D$68:$D$494,'Maximum Demand Forecast'!M$68:M$494,"NA")</f>
        <v>12.257652456483466</v>
      </c>
      <c r="N312" s="136">
        <f>_xlfn.XLOOKUP($D312,'Maximum Demand Forecast'!$D$68:$D$494,'Maximum Demand Forecast'!N$68:N$494,"NA")</f>
        <v>12.996176422814873</v>
      </c>
      <c r="O312" s="136">
        <f>_xlfn.XLOOKUP($D312,'Maximum Demand Forecast'!$D$68:$D$494,'Maximum Demand Forecast'!O$68:O$494,"NA")</f>
        <v>13.651040390073515</v>
      </c>
      <c r="P312" s="136">
        <f>_xlfn.XLOOKUP($D312,'Maximum Demand Forecast'!$D$68:$D$494,'Maximum Demand Forecast'!P$68:P$494,"NA")</f>
        <v>14.003965896941516</v>
      </c>
      <c r="Q312" s="137"/>
      <c r="R312" s="136">
        <f>_xlfn.XLOOKUP($D312,'Maximum Demand Forecast'!$T$68:$T$494,'Maximum Demand Forecast'!U$68:U$494,"NA")</f>
        <v>18.920480520865699</v>
      </c>
      <c r="S312" s="136">
        <f>_xlfn.XLOOKUP($D312,'Maximum Demand Forecast'!$T$68:$T$494,'Maximum Demand Forecast'!V$68:V$494,"NA")</f>
        <v>18.8469961457157</v>
      </c>
      <c r="T312" s="136">
        <f>_xlfn.XLOOKUP($D312,'Maximum Demand Forecast'!$T$68:$T$494,'Maximum Demand Forecast'!W$68:W$494,"NA")</f>
        <v>18.196872259411133</v>
      </c>
      <c r="U312" s="136">
        <f>_xlfn.XLOOKUP($D312,'Maximum Demand Forecast'!$T$68:$T$494,'Maximum Demand Forecast'!X$68:X$494,"NA")</f>
        <v>18.342753044826093</v>
      </c>
      <c r="V312" s="136">
        <f>_xlfn.XLOOKUP($D312,'Maximum Demand Forecast'!$T$68:$T$494,'Maximum Demand Forecast'!Y$68:Y$494,"NA")</f>
        <v>18.043792124213248</v>
      </c>
      <c r="W312" s="136">
        <f>_xlfn.XLOOKUP($D312,'Maximum Demand Forecast'!$T$68:$T$494,'Maximum Demand Forecast'!Z$68:Z$494,"NA")</f>
        <v>18.032336297458933</v>
      </c>
      <c r="X312" s="136">
        <f>_xlfn.XLOOKUP($D312,'Maximum Demand Forecast'!$T$68:$T$494,'Maximum Demand Forecast'!AA$68:AA$494,"NA")</f>
        <v>18.058933146001305</v>
      </c>
      <c r="Y312" s="136">
        <f>_xlfn.XLOOKUP($D312,'Maximum Demand Forecast'!$T$68:$T$494,'Maximum Demand Forecast'!AB$68:AB$494,"NA")</f>
        <v>18.139648495599328</v>
      </c>
      <c r="Z312" s="136">
        <f>_xlfn.XLOOKUP($D312,'Maximum Demand Forecast'!$T$68:$T$494,'Maximum Demand Forecast'!AC$68:AC$494,"NA")</f>
        <v>18.37991598083482</v>
      </c>
      <c r="AA312" s="136">
        <f>_xlfn.XLOOKUP($D312,'Maximum Demand Forecast'!$T$68:$T$494,'Maximum Demand Forecast'!AD$68:AD$494,"NA")</f>
        <v>19.138803551026779</v>
      </c>
      <c r="AB312" s="136">
        <f>_xlfn.XLOOKUP($D312,'Maximum Demand Forecast'!$T$68:$T$494,'Maximum Demand Forecast'!AE$68:AE$494,"NA")</f>
        <v>19.758521465265847</v>
      </c>
      <c r="AC312" s="136">
        <f>_xlfn.XLOOKUP($D312,'Maximum Demand Forecast'!$T$68:$T$494,'Maximum Demand Forecast'!AF$68:AF$494,"NA")</f>
        <v>20.170676421023717</v>
      </c>
      <c r="AD312" s="137"/>
      <c r="AE312" s="138">
        <v>0</v>
      </c>
      <c r="AF312" s="138">
        <v>0</v>
      </c>
      <c r="AG312" s="138">
        <v>0</v>
      </c>
      <c r="AH312" s="138">
        <v>1.7095596265276201</v>
      </c>
      <c r="AI312" s="138">
        <v>5.4431720722718104</v>
      </c>
      <c r="AJ312" s="138">
        <v>18.078233158664101</v>
      </c>
      <c r="AK312" s="138">
        <v>36.1111399269694</v>
      </c>
      <c r="AL312" s="138">
        <v>59.059914638546097</v>
      </c>
      <c r="AM312" s="138">
        <v>86.587072744399194</v>
      </c>
      <c r="AN312" s="138">
        <v>118.11722307438799</v>
      </c>
      <c r="AO312" s="138">
        <v>156.33123953076799</v>
      </c>
      <c r="AP312" s="138">
        <v>200.74582237358999</v>
      </c>
      <c r="AQ312" s="137"/>
      <c r="AR312" s="137"/>
      <c r="AS312" s="137"/>
      <c r="AT312" s="137"/>
      <c r="AU312" s="3"/>
      <c r="AV312" s="3"/>
      <c r="AW312" s="3"/>
      <c r="AX312" s="3"/>
    </row>
    <row r="313" spans="2:50" x14ac:dyDescent="0.25">
      <c r="B313" s="7" t="s">
        <v>80</v>
      </c>
      <c r="C313" s="7"/>
      <c r="D313" s="48">
        <v>49411</v>
      </c>
      <c r="E313" s="136">
        <f>_xlfn.XLOOKUP($D313,'Maximum Demand Forecast'!$D$68:$D$494,'Maximum Demand Forecast'!E$68:E$494,"NA")</f>
        <v>16.975389038507199</v>
      </c>
      <c r="F313" s="136">
        <f>_xlfn.XLOOKUP($D313,'Maximum Demand Forecast'!$D$68:$D$494,'Maximum Demand Forecast'!F$68:F$494,"NA")</f>
        <v>10.767777779999999</v>
      </c>
      <c r="G313" s="136">
        <f>_xlfn.XLOOKUP($D313,'Maximum Demand Forecast'!$D$68:$D$494,'Maximum Demand Forecast'!G$68:G$494,"NA")</f>
        <v>11.072594811266336</v>
      </c>
      <c r="H313" s="136">
        <f>_xlfn.XLOOKUP($D313,'Maximum Demand Forecast'!$D$68:$D$494,'Maximum Demand Forecast'!H$68:H$494,"NA")</f>
        <v>11.038562008569642</v>
      </c>
      <c r="I313" s="136">
        <f>_xlfn.XLOOKUP($D313,'Maximum Demand Forecast'!$D$68:$D$494,'Maximum Demand Forecast'!I$68:I$494,"NA")</f>
        <v>10.852628927965208</v>
      </c>
      <c r="J313" s="136">
        <f>_xlfn.XLOOKUP($D313,'Maximum Demand Forecast'!$D$68:$D$494,'Maximum Demand Forecast'!J$68:J$494,"NA")</f>
        <v>10.720712723113236</v>
      </c>
      <c r="K313" s="136">
        <f>_xlfn.XLOOKUP($D313,'Maximum Demand Forecast'!$D$68:$D$494,'Maximum Demand Forecast'!K$68:K$494,"NA")</f>
        <v>10.727879224193595</v>
      </c>
      <c r="L313" s="136">
        <f>_xlfn.XLOOKUP($D313,'Maximum Demand Forecast'!$D$68:$D$494,'Maximum Demand Forecast'!L$68:L$494,"NA")</f>
        <v>10.707124875798133</v>
      </c>
      <c r="M313" s="136">
        <f>_xlfn.XLOOKUP($D313,'Maximum Demand Forecast'!$D$68:$D$494,'Maximum Demand Forecast'!M$68:M$494,"NA")</f>
        <v>10.95097029808678</v>
      </c>
      <c r="N313" s="136">
        <f>_xlfn.XLOOKUP($D313,'Maximum Demand Forecast'!$D$68:$D$494,'Maximum Demand Forecast'!N$68:N$494,"NA")</f>
        <v>11.610766621112949</v>
      </c>
      <c r="O313" s="136">
        <f>_xlfn.XLOOKUP($D313,'Maximum Demand Forecast'!$D$68:$D$494,'Maximum Demand Forecast'!O$68:O$494,"NA")</f>
        <v>12.19582121294415</v>
      </c>
      <c r="P313" s="136">
        <f>_xlfn.XLOOKUP($D313,'Maximum Demand Forecast'!$D$68:$D$494,'Maximum Demand Forecast'!P$68:P$494,"NA")</f>
        <v>12.511124388398798</v>
      </c>
      <c r="Q313" s="137"/>
      <c r="R313" s="136">
        <f>_xlfn.XLOOKUP($D313,'Maximum Demand Forecast'!$T$68:$T$494,'Maximum Demand Forecast'!U$68:U$494,"NA")</f>
        <v>18</v>
      </c>
      <c r="S313" s="136">
        <f>_xlfn.XLOOKUP($D313,'Maximum Demand Forecast'!$T$68:$T$494,'Maximum Demand Forecast'!V$68:V$494,"NA")</f>
        <v>11.6242484160923</v>
      </c>
      <c r="T313" s="136">
        <f>_xlfn.XLOOKUP($D313,'Maximum Demand Forecast'!$T$68:$T$494,'Maximum Demand Forecast'!W$68:W$494,"NA")</f>
        <v>11.223271968853117</v>
      </c>
      <c r="U313" s="136">
        <f>_xlfn.XLOOKUP($D313,'Maximum Demand Forecast'!$T$68:$T$494,'Maximum Demand Forecast'!X$68:X$494,"NA")</f>
        <v>11.31324675717946</v>
      </c>
      <c r="V313" s="136">
        <f>_xlfn.XLOOKUP($D313,'Maximum Demand Forecast'!$T$68:$T$494,'Maximum Demand Forecast'!Y$68:Y$494,"NA")</f>
        <v>11.128856842678557</v>
      </c>
      <c r="W313" s="136">
        <f>_xlfn.XLOOKUP($D313,'Maximum Demand Forecast'!$T$68:$T$494,'Maximum Demand Forecast'!Z$68:Z$494,"NA")</f>
        <v>11.121791240554256</v>
      </c>
      <c r="X313" s="136">
        <f>_xlfn.XLOOKUP($D313,'Maximum Demand Forecast'!$T$68:$T$494,'Maximum Demand Forecast'!AA$68:AA$494,"NA")</f>
        <v>11.138195359924334</v>
      </c>
      <c r="Y313" s="136">
        <f>_xlfn.XLOOKUP($D313,'Maximum Demand Forecast'!$T$68:$T$494,'Maximum Demand Forecast'!AB$68:AB$494,"NA")</f>
        <v>11.187978108722341</v>
      </c>
      <c r="Z313" s="136">
        <f>_xlfn.XLOOKUP($D313,'Maximum Demand Forecast'!$T$68:$T$494,'Maximum Demand Forecast'!AC$68:AC$494,"NA")</f>
        <v>11.336167714805642</v>
      </c>
      <c r="AA313" s="136">
        <f>_xlfn.XLOOKUP($D313,'Maximum Demand Forecast'!$T$68:$T$494,'Maximum Demand Forecast'!AD$68:AD$494,"NA")</f>
        <v>11.804226262045349</v>
      </c>
      <c r="AB313" s="136">
        <f>_xlfn.XLOOKUP($D313,'Maximum Demand Forecast'!$T$68:$T$494,'Maximum Demand Forecast'!AE$68:AE$494,"NA")</f>
        <v>12.18644923950667</v>
      </c>
      <c r="AC313" s="136">
        <f>_xlfn.XLOOKUP($D313,'Maximum Demand Forecast'!$T$68:$T$494,'Maximum Demand Forecast'!AF$68:AF$494,"NA")</f>
        <v>12.440653758604114</v>
      </c>
      <c r="AD313" s="137"/>
      <c r="AE313" s="138">
        <v>0</v>
      </c>
      <c r="AF313" s="138">
        <v>0</v>
      </c>
      <c r="AG313" s="138">
        <v>0</v>
      </c>
      <c r="AH313" s="138">
        <v>0.67236965984670005</v>
      </c>
      <c r="AI313" s="138">
        <v>1.7481611156014201</v>
      </c>
      <c r="AJ313" s="138">
        <v>4.3704027890035499</v>
      </c>
      <c r="AK313" s="138">
        <v>7.0598814283903497</v>
      </c>
      <c r="AL313" s="138">
        <v>9.5476491698231492</v>
      </c>
      <c r="AM313" s="138">
        <v>11.7664690473172</v>
      </c>
      <c r="AN313" s="138">
        <v>13.716341060872599</v>
      </c>
      <c r="AO313" s="138">
        <v>15.5989761084434</v>
      </c>
      <c r="AP313" s="138">
        <v>17.414374190029498</v>
      </c>
      <c r="AQ313" s="137"/>
      <c r="AR313" s="137"/>
      <c r="AS313" s="137"/>
      <c r="AT313" s="137"/>
      <c r="AU313" s="3"/>
      <c r="AV313" s="3"/>
      <c r="AW313" s="3"/>
      <c r="AX313" s="3"/>
    </row>
    <row r="314" spans="2:50" x14ac:dyDescent="0.25">
      <c r="B314" s="7" t="s">
        <v>80</v>
      </c>
      <c r="C314" s="7"/>
      <c r="D314" s="48">
        <v>49412</v>
      </c>
      <c r="E314" s="136">
        <f>_xlfn.XLOOKUP($D314,'Maximum Demand Forecast'!$D$68:$D$494,'Maximum Demand Forecast'!E$68:E$494,"NA")</f>
        <v>33</v>
      </c>
      <c r="F314" s="136">
        <f>_xlfn.XLOOKUP($D314,'Maximum Demand Forecast'!$D$68:$D$494,'Maximum Demand Forecast'!F$68:F$494,"NA")</f>
        <v>27.828611110000001</v>
      </c>
      <c r="G314" s="136">
        <f>_xlfn.XLOOKUP($D314,'Maximum Demand Forecast'!$D$68:$D$494,'Maximum Demand Forecast'!G$68:G$494,"NA")</f>
        <v>28.616390612523837</v>
      </c>
      <c r="H314" s="136">
        <f>_xlfn.XLOOKUP($D314,'Maximum Demand Forecast'!$D$68:$D$494,'Maximum Demand Forecast'!H$68:H$494,"NA")</f>
        <v>28.52843507976862</v>
      </c>
      <c r="I314" s="136">
        <f>_xlfn.XLOOKUP($D314,'Maximum Demand Forecast'!$D$68:$D$494,'Maximum Demand Forecast'!I$68:I$494,"NA")</f>
        <v>28.047903302614404</v>
      </c>
      <c r="J314" s="136">
        <f>_xlfn.XLOOKUP($D314,'Maximum Demand Forecast'!$D$68:$D$494,'Maximum Demand Forecast'!J$68:J$494,"NA")</f>
        <v>27.706974576285077</v>
      </c>
      <c r="K314" s="136">
        <f>_xlfn.XLOOKUP($D314,'Maximum Demand Forecast'!$D$68:$D$494,'Maximum Demand Forecast'!K$68:K$494,"NA")</f>
        <v>27.725495925412019</v>
      </c>
      <c r="L314" s="136">
        <f>_xlfn.XLOOKUP($D314,'Maximum Demand Forecast'!$D$68:$D$494,'Maximum Demand Forecast'!L$68:L$494,"NA")</f>
        <v>27.671857681557142</v>
      </c>
      <c r="M314" s="136">
        <f>_xlfn.XLOOKUP($D314,'Maximum Demand Forecast'!$D$68:$D$494,'Maximum Demand Forecast'!M$68:M$494,"NA")</f>
        <v>28.302060084176233</v>
      </c>
      <c r="N314" s="136">
        <f>_xlfn.XLOOKUP($D314,'Maximum Demand Forecast'!$D$68:$D$494,'Maximum Demand Forecast'!N$68:N$494,"NA")</f>
        <v>30.007260141276895</v>
      </c>
      <c r="O314" s="136">
        <f>_xlfn.XLOOKUP($D314,'Maximum Demand Forecast'!$D$68:$D$494,'Maximum Demand Forecast'!O$68:O$494,"NA")</f>
        <v>31.519295126288469</v>
      </c>
      <c r="P314" s="136">
        <f>_xlfn.XLOOKUP($D314,'Maximum Demand Forecast'!$D$68:$D$494,'Maximum Demand Forecast'!P$68:P$494,"NA")</f>
        <v>32.334175376489497</v>
      </c>
      <c r="Q314" s="137"/>
      <c r="R314" s="136">
        <f>_xlfn.XLOOKUP($D314,'Maximum Demand Forecast'!$T$68:$T$494,'Maximum Demand Forecast'!U$68:U$494,"NA")</f>
        <v>30</v>
      </c>
      <c r="S314" s="136">
        <f>_xlfn.XLOOKUP($D314,'Maximum Demand Forecast'!$T$68:$T$494,'Maximum Demand Forecast'!V$68:V$494,"NA")</f>
        <v>17.437777780000001</v>
      </c>
      <c r="T314" s="136">
        <f>_xlfn.XLOOKUP($D314,'Maximum Demand Forecast'!$T$68:$T$494,'Maximum Demand Forecast'!W$68:W$494,"NA")</f>
        <v>16.836264638531773</v>
      </c>
      <c r="U314" s="136">
        <f>_xlfn.XLOOKUP($D314,'Maximum Demand Forecast'!$T$68:$T$494,'Maximum Demand Forecast'!X$68:X$494,"NA")</f>
        <v>16.971237697303064</v>
      </c>
      <c r="V314" s="136">
        <f>_xlfn.XLOOKUP($D314,'Maximum Demand Forecast'!$T$68:$T$494,'Maximum Demand Forecast'!Y$68:Y$494,"NA")</f>
        <v>16.694630536233731</v>
      </c>
      <c r="W314" s="136">
        <f>_xlfn.XLOOKUP($D314,'Maximum Demand Forecast'!$T$68:$T$494,'Maximum Demand Forecast'!Z$68:Z$494,"NA")</f>
        <v>16.684031278947135</v>
      </c>
      <c r="X314" s="136">
        <f>_xlfn.XLOOKUP($D314,'Maximum Demand Forecast'!$T$68:$T$494,'Maximum Demand Forecast'!AA$68:AA$494,"NA")</f>
        <v>16.708639440955789</v>
      </c>
      <c r="Y314" s="136">
        <f>_xlfn.XLOOKUP($D314,'Maximum Demand Forecast'!$T$68:$T$494,'Maximum Demand Forecast'!AB$68:AB$494,"NA")</f>
        <v>16.783319581963049</v>
      </c>
      <c r="Z314" s="136">
        <f>_xlfn.XLOOKUP($D314,'Maximum Demand Forecast'!$T$68:$T$494,'Maximum Demand Forecast'!AC$68:AC$494,"NA")</f>
        <v>17.00562190446065</v>
      </c>
      <c r="AA314" s="136">
        <f>_xlfn.XLOOKUP($D314,'Maximum Demand Forecast'!$T$68:$T$494,'Maximum Demand Forecast'!AD$68:AD$494,"NA")</f>
        <v>17.707766304910361</v>
      </c>
      <c r="AB314" s="136">
        <f>_xlfn.XLOOKUP($D314,'Maximum Demand Forecast'!$T$68:$T$494,'Maximum Demand Forecast'!AE$68:AE$494,"NA")</f>
        <v>18.281146974765409</v>
      </c>
      <c r="AC314" s="136">
        <f>_xlfn.XLOOKUP($D314,'Maximum Demand Forecast'!$T$68:$T$494,'Maximum Demand Forecast'!AF$68:AF$494,"NA")</f>
        <v>18.662484482019327</v>
      </c>
      <c r="AD314" s="137"/>
      <c r="AE314" s="138">
        <v>109.0721166</v>
      </c>
      <c r="AF314" s="138">
        <v>140.75514157200001</v>
      </c>
      <c r="AG314" s="138">
        <v>162.22773914592</v>
      </c>
      <c r="AH314" s="138">
        <v>184.25055258694101</v>
      </c>
      <c r="AI314" s="138">
        <v>214.08929770761</v>
      </c>
      <c r="AJ314" s="138">
        <v>289.74624047056602</v>
      </c>
      <c r="AK314" s="138">
        <v>370.764896546893</v>
      </c>
      <c r="AL314" s="138">
        <v>449.05054707799701</v>
      </c>
      <c r="AM314" s="138">
        <v>521.74779157422495</v>
      </c>
      <c r="AN314" s="138">
        <v>587.79264163553705</v>
      </c>
      <c r="AO314" s="138">
        <v>653.00883654515599</v>
      </c>
      <c r="AP314" s="138">
        <v>716.51609014573796</v>
      </c>
      <c r="AQ314" s="137"/>
      <c r="AR314" s="137"/>
      <c r="AS314" s="137"/>
      <c r="AT314" s="137"/>
      <c r="AU314" s="3"/>
      <c r="AV314" s="3"/>
      <c r="AW314" s="3"/>
      <c r="AX314" s="3"/>
    </row>
    <row r="315" spans="2:50" x14ac:dyDescent="0.25">
      <c r="B315" s="7" t="s">
        <v>57</v>
      </c>
      <c r="C315" s="7"/>
      <c r="D315" s="48">
        <v>81001</v>
      </c>
      <c r="E315" s="136">
        <f>_xlfn.XLOOKUP($D315,'Maximum Demand Forecast'!$D$68:$D$494,'Maximum Demand Forecast'!E$68:E$494,"NA")</f>
        <v>36</v>
      </c>
      <c r="F315" s="136">
        <f>_xlfn.XLOOKUP($D315,'Maximum Demand Forecast'!$D$68:$D$494,'Maximum Demand Forecast'!F$68:F$494,"NA")</f>
        <v>31.320000709999999</v>
      </c>
      <c r="G315" s="136">
        <f>_xlfn.XLOOKUP($D315,'Maximum Demand Forecast'!$D$68:$D$494,'Maximum Demand Forecast'!G$68:G$494,"NA")</f>
        <v>32.206615370028928</v>
      </c>
      <c r="H315" s="136">
        <f>_xlfn.XLOOKUP($D315,'Maximum Demand Forecast'!$D$68:$D$494,'Maximum Demand Forecast'!H$68:H$494,"NA")</f>
        <v>32.107624898048392</v>
      </c>
      <c r="I315" s="136">
        <f>_xlfn.XLOOKUP($D315,'Maximum Demand Forecast'!$D$68:$D$494,'Maximum Demand Forecast'!I$68:I$494,"NA")</f>
        <v>31.56680539605609</v>
      </c>
      <c r="J315" s="136">
        <f>_xlfn.XLOOKUP($D315,'Maximum Demand Forecast'!$D$68:$D$494,'Maximum Demand Forecast'!J$68:J$494,"NA")</f>
        <v>31.183103604095049</v>
      </c>
      <c r="K315" s="136">
        <f>_xlfn.XLOOKUP($D315,'Maximum Demand Forecast'!$D$68:$D$494,'Maximum Demand Forecast'!K$68:K$494,"NA")</f>
        <v>31.203948649703435</v>
      </c>
      <c r="L315" s="136">
        <f>_xlfn.XLOOKUP($D315,'Maximum Demand Forecast'!$D$68:$D$494,'Maximum Demand Forecast'!L$68:L$494,"NA")</f>
        <v>31.143580928548488</v>
      </c>
      <c r="M315" s="136">
        <f>_xlfn.XLOOKUP($D315,'Maximum Demand Forecast'!$D$68:$D$494,'Maximum Demand Forecast'!M$68:M$494,"NA")</f>
        <v>31.852848797485755</v>
      </c>
      <c r="N315" s="136">
        <f>_xlfn.XLOOKUP($D315,'Maximum Demand Forecast'!$D$68:$D$494,'Maximum Demand Forecast'!N$68:N$494,"NA")</f>
        <v>33.771983992123381</v>
      </c>
      <c r="O315" s="136">
        <f>_xlfn.XLOOKUP($D315,'Maximum Demand Forecast'!$D$68:$D$494,'Maximum Demand Forecast'!O$68:O$494,"NA")</f>
        <v>35.473719541084719</v>
      </c>
      <c r="P315" s="136">
        <f>_xlfn.XLOOKUP($D315,'Maximum Demand Forecast'!$D$68:$D$494,'Maximum Demand Forecast'!P$68:P$494,"NA")</f>
        <v>36.390835020329391</v>
      </c>
      <c r="Q315" s="137"/>
      <c r="R315" s="136">
        <f>_xlfn.XLOOKUP($D315,'Maximum Demand Forecast'!$T$68:$T$494,'Maximum Demand Forecast'!U$68:U$494,"NA")</f>
        <v>47.200000760000002</v>
      </c>
      <c r="S315" s="136">
        <f>_xlfn.XLOOKUP($D315,'Maximum Demand Forecast'!$T$68:$T$494,'Maximum Demand Forecast'!V$68:V$494,"NA")</f>
        <v>201.80567074730899</v>
      </c>
      <c r="T315" s="136">
        <f>_xlfn.XLOOKUP($D315,'Maximum Demand Forecast'!$T$68:$T$494,'Maximum Demand Forecast'!W$68:W$494,"NA")</f>
        <v>194.84441888891328</v>
      </c>
      <c r="U315" s="136">
        <f>_xlfn.XLOOKUP($D315,'Maximum Demand Forecast'!$T$68:$T$494,'Maximum Demand Forecast'!X$68:X$494,"NA")</f>
        <v>196.40644869579592</v>
      </c>
      <c r="V315" s="136">
        <f>_xlfn.XLOOKUP($D315,'Maximum Demand Forecast'!$T$68:$T$494,'Maximum Demand Forecast'!Y$68:Y$494,"NA")</f>
        <v>193.20530148671011</v>
      </c>
      <c r="W315" s="136">
        <f>_xlfn.XLOOKUP($D315,'Maximum Demand Forecast'!$T$68:$T$494,'Maximum Demand Forecast'!Z$68:Z$494,"NA")</f>
        <v>193.08263733459563</v>
      </c>
      <c r="X315" s="136">
        <f>_xlfn.XLOOKUP($D315,'Maximum Demand Forecast'!$T$68:$T$494,'Maximum Demand Forecast'!AA$68:AA$494,"NA")</f>
        <v>193.36742515003104</v>
      </c>
      <c r="Y315" s="136">
        <f>_xlfn.XLOOKUP($D315,'Maximum Demand Forecast'!$T$68:$T$494,'Maximum Demand Forecast'!AB$68:AB$494,"NA")</f>
        <v>194.23169100647289</v>
      </c>
      <c r="Z315" s="136">
        <f>_xlfn.XLOOKUP($D315,'Maximum Demand Forecast'!$T$68:$T$494,'Maximum Demand Forecast'!AC$68:AC$494,"NA")</f>
        <v>196.80437371101831</v>
      </c>
      <c r="AA315" s="136">
        <f>_xlfn.XLOOKUP($D315,'Maximum Demand Forecast'!$T$68:$T$494,'Maximum Demand Forecast'!AD$68:AD$494,"NA")</f>
        <v>204.93022113733076</v>
      </c>
      <c r="AB315" s="136">
        <f>_xlfn.XLOOKUP($D315,'Maximum Demand Forecast'!$T$68:$T$494,'Maximum Demand Forecast'!AE$68:AE$494,"NA")</f>
        <v>211.56589869518749</v>
      </c>
      <c r="AC315" s="136">
        <f>_xlfn.XLOOKUP($D315,'Maximum Demand Forecast'!$T$68:$T$494,'Maximum Demand Forecast'!AF$68:AF$494,"NA")</f>
        <v>215.97907980136881</v>
      </c>
      <c r="AD315" s="137"/>
      <c r="AE315" s="138">
        <v>421.62380230449997</v>
      </c>
      <c r="AF315" s="138">
        <v>464.65976430858001</v>
      </c>
      <c r="AG315" s="138">
        <v>504.09694099273003</v>
      </c>
      <c r="AH315" s="138">
        <v>540.07457240146198</v>
      </c>
      <c r="AI315" s="138">
        <v>584.59078882477502</v>
      </c>
      <c r="AJ315" s="138">
        <v>691.88691542776303</v>
      </c>
      <c r="AK315" s="138">
        <v>801.85670449988197</v>
      </c>
      <c r="AL315" s="138">
        <v>903.27838519894101</v>
      </c>
      <c r="AM315" s="138">
        <v>993.18443579693599</v>
      </c>
      <c r="AN315" s="138">
        <v>1071.52443785133</v>
      </c>
      <c r="AO315" s="138">
        <v>1146.4755643967401</v>
      </c>
      <c r="AP315" s="138">
        <v>1218.2041506303499</v>
      </c>
      <c r="AQ315" s="137"/>
      <c r="AR315" s="137"/>
      <c r="AS315" s="137"/>
      <c r="AT315" s="137"/>
      <c r="AU315" s="3"/>
      <c r="AV315" s="3"/>
      <c r="AW315" s="3"/>
      <c r="AX315" s="3"/>
    </row>
    <row r="316" spans="2:50" x14ac:dyDescent="0.25">
      <c r="B316" s="7" t="s">
        <v>57</v>
      </c>
      <c r="C316" s="7"/>
      <c r="D316" s="48">
        <v>81002</v>
      </c>
      <c r="E316" s="136">
        <f>_xlfn.XLOOKUP($D316,'Maximum Demand Forecast'!$D$68:$D$494,'Maximum Demand Forecast'!E$68:E$494,"NA")</f>
        <v>64.752526803275899</v>
      </c>
      <c r="F316" s="136">
        <f>_xlfn.XLOOKUP($D316,'Maximum Demand Forecast'!$D$68:$D$494,'Maximum Demand Forecast'!F$68:F$494,"NA")</f>
        <v>53.925679186267097</v>
      </c>
      <c r="G316" s="136">
        <f>_xlfn.XLOOKUP($D316,'Maximum Demand Forecast'!$D$68:$D$494,'Maximum Demand Forecast'!G$68:G$494,"NA")</f>
        <v>55.452221224412583</v>
      </c>
      <c r="H316" s="136">
        <f>_xlfn.XLOOKUP($D316,'Maximum Demand Forecast'!$D$68:$D$494,'Maximum Demand Forecast'!H$68:H$494,"NA")</f>
        <v>55.281782900226482</v>
      </c>
      <c r="I316" s="136">
        <f>_xlfn.XLOOKUP($D316,'Maximum Demand Forecast'!$D$68:$D$494,'Maximum Demand Forecast'!I$68:I$494,"NA")</f>
        <v>54.350618842085133</v>
      </c>
      <c r="J316" s="136">
        <f>_xlfn.XLOOKUP($D316,'Maximum Demand Forecast'!$D$68:$D$494,'Maximum Demand Forecast'!J$68:J$494,"NA")</f>
        <v>53.68997454874448</v>
      </c>
      <c r="K316" s="136">
        <f>_xlfn.XLOOKUP($D316,'Maximum Demand Forecast'!$D$68:$D$494,'Maximum Demand Forecast'!K$68:K$494,"NA")</f>
        <v>53.725864817474324</v>
      </c>
      <c r="L316" s="136">
        <f>_xlfn.XLOOKUP($D316,'Maximum Demand Forecast'!$D$68:$D$494,'Maximum Demand Forecast'!L$68:L$494,"NA")</f>
        <v>53.621925791599132</v>
      </c>
      <c r="M316" s="136">
        <f>_xlfn.XLOOKUP($D316,'Maximum Demand Forecast'!$D$68:$D$494,'Maximum Demand Forecast'!M$68:M$494,"NA")</f>
        <v>54.843118342377927</v>
      </c>
      <c r="N316" s="136">
        <f>_xlfn.XLOOKUP($D316,'Maximum Demand Forecast'!$D$68:$D$494,'Maximum Demand Forecast'!N$68:N$494,"NA")</f>
        <v>58.147418038260753</v>
      </c>
      <c r="O316" s="136">
        <f>_xlfn.XLOOKUP($D316,'Maximum Demand Forecast'!$D$68:$D$494,'Maximum Demand Forecast'!O$68:O$494,"NA")</f>
        <v>61.07740664595115</v>
      </c>
      <c r="P316" s="136">
        <f>_xlfn.XLOOKUP($D316,'Maximum Demand Forecast'!$D$68:$D$494,'Maximum Demand Forecast'!P$68:P$494,"NA")</f>
        <v>62.656463925305459</v>
      </c>
      <c r="Q316" s="137"/>
      <c r="R316" s="136">
        <f>_xlfn.XLOOKUP($D316,'Maximum Demand Forecast'!$T$68:$T$494,'Maximum Demand Forecast'!U$68:U$494,"NA")</f>
        <v>70.2211750511985</v>
      </c>
      <c r="S316" s="136">
        <f>_xlfn.XLOOKUP($D316,'Maximum Demand Forecast'!$T$68:$T$494,'Maximum Demand Forecast'!V$68:V$494,"NA")</f>
        <v>63.749453114677699</v>
      </c>
      <c r="T316" s="136">
        <f>_xlfn.XLOOKUP($D316,'Maximum Demand Forecast'!$T$68:$T$494,'Maximum Demand Forecast'!W$68:W$494,"NA")</f>
        <v>61.550426708120796</v>
      </c>
      <c r="U316" s="136">
        <f>_xlfn.XLOOKUP($D316,'Maximum Demand Forecast'!$T$68:$T$494,'Maximum Demand Forecast'!X$68:X$494,"NA")</f>
        <v>62.043864506815169</v>
      </c>
      <c r="V316" s="136">
        <f>_xlfn.XLOOKUP($D316,'Maximum Demand Forecast'!$T$68:$T$494,'Maximum Demand Forecast'!Y$68:Y$494,"NA")</f>
        <v>61.032637304115184</v>
      </c>
      <c r="W316" s="136">
        <f>_xlfn.XLOOKUP($D316,'Maximum Demand Forecast'!$T$68:$T$494,'Maximum Demand Forecast'!Z$68:Z$494,"NA")</f>
        <v>60.993888280933042</v>
      </c>
      <c r="X316" s="136">
        <f>_xlfn.XLOOKUP($D316,'Maximum Demand Forecast'!$T$68:$T$494,'Maximum Demand Forecast'!AA$68:AA$494,"NA")</f>
        <v>61.083851399513911</v>
      </c>
      <c r="Y316" s="136">
        <f>_xlfn.XLOOKUP($D316,'Maximum Demand Forecast'!$T$68:$T$494,'Maximum Demand Forecast'!AB$68:AB$494,"NA")</f>
        <v>61.356868879596739</v>
      </c>
      <c r="Z316" s="136">
        <f>_xlfn.XLOOKUP($D316,'Maximum Demand Forecast'!$T$68:$T$494,'Maximum Demand Forecast'!AC$68:AC$494,"NA")</f>
        <v>62.169567129576656</v>
      </c>
      <c r="AA316" s="136">
        <f>_xlfn.XLOOKUP($D316,'Maximum Demand Forecast'!$T$68:$T$494,'Maximum Demand Forecast'!AD$68:AD$494,"NA")</f>
        <v>64.736483745955425</v>
      </c>
      <c r="AB316" s="136">
        <f>_xlfn.XLOOKUP($D316,'Maximum Demand Forecast'!$T$68:$T$494,'Maximum Demand Forecast'!AE$68:AE$494,"NA")</f>
        <v>66.832662776961897</v>
      </c>
      <c r="AC316" s="136">
        <f>_xlfn.XLOOKUP($D316,'Maximum Demand Forecast'!$T$68:$T$494,'Maximum Demand Forecast'!AF$68:AF$494,"NA")</f>
        <v>68.226765732410385</v>
      </c>
      <c r="AD316" s="137"/>
      <c r="AE316" s="138">
        <v>1361.0297272855801</v>
      </c>
      <c r="AF316" s="138">
        <v>1534.8994063254099</v>
      </c>
      <c r="AG316" s="138">
        <v>1702.57964922561</v>
      </c>
      <c r="AH316" s="138">
        <v>1857.79608823477</v>
      </c>
      <c r="AI316" s="138">
        <v>1996.11321758693</v>
      </c>
      <c r="AJ316" s="138">
        <v>2322.8454705542199</v>
      </c>
      <c r="AK316" s="138">
        <v>2646.8052926437099</v>
      </c>
      <c r="AL316" s="138">
        <v>2934.9295109770501</v>
      </c>
      <c r="AM316" s="138">
        <v>3180.7202920313998</v>
      </c>
      <c r="AN316" s="138">
        <v>3386.3738153808199</v>
      </c>
      <c r="AO316" s="138">
        <v>3574.7061365489099</v>
      </c>
      <c r="AP316" s="138">
        <v>3746.6403509966999</v>
      </c>
      <c r="AQ316" s="137"/>
      <c r="AR316" s="137"/>
      <c r="AS316" s="137"/>
      <c r="AT316" s="137"/>
      <c r="AU316" s="3"/>
      <c r="AV316" s="3"/>
      <c r="AW316" s="3"/>
      <c r="AX316" s="3"/>
    </row>
    <row r="317" spans="2:50" x14ac:dyDescent="0.25">
      <c r="B317" s="7" t="s">
        <v>57</v>
      </c>
      <c r="C317" s="7"/>
      <c r="D317" s="48">
        <v>81003</v>
      </c>
      <c r="E317" s="136">
        <f>_xlfn.XLOOKUP($D317,'Maximum Demand Forecast'!$D$68:$D$494,'Maximum Demand Forecast'!E$68:E$494,"NA")</f>
        <v>120.13864072335799</v>
      </c>
      <c r="F317" s="136">
        <f>_xlfn.XLOOKUP($D317,'Maximum Demand Forecast'!$D$68:$D$494,'Maximum Demand Forecast'!F$68:F$494,"NA")</f>
        <v>104.5543349</v>
      </c>
      <c r="G317" s="136">
        <f>_xlfn.XLOOKUP($D317,'Maximum Demand Forecast'!$D$68:$D$494,'Maximum Demand Forecast'!G$68:G$494,"NA")</f>
        <v>107.51408598526473</v>
      </c>
      <c r="H317" s="136">
        <f>_xlfn.XLOOKUP($D317,'Maximum Demand Forecast'!$D$68:$D$494,'Maximum Demand Forecast'!H$68:H$494,"NA")</f>
        <v>107.18362995957064</v>
      </c>
      <c r="I317" s="136">
        <f>_xlfn.XLOOKUP($D317,'Maximum Demand Forecast'!$D$68:$D$494,'Maximum Demand Forecast'!I$68:I$494,"NA")</f>
        <v>105.3782333423956</v>
      </c>
      <c r="J317" s="136">
        <f>_xlfn.XLOOKUP($D317,'Maximum Demand Forecast'!$D$68:$D$494,'Maximum Demand Forecast'!J$68:J$494,"NA")</f>
        <v>104.09733663904349</v>
      </c>
      <c r="K317" s="136">
        <f>_xlfn.XLOOKUP($D317,'Maximum Demand Forecast'!$D$68:$D$494,'Maximum Demand Forecast'!K$68:K$494,"NA")</f>
        <v>104.16692284051662</v>
      </c>
      <c r="L317" s="136">
        <f>_xlfn.XLOOKUP($D317,'Maximum Demand Forecast'!$D$68:$D$494,'Maximum Demand Forecast'!L$68:L$494,"NA")</f>
        <v>103.96539963516213</v>
      </c>
      <c r="M317" s="136">
        <f>_xlfn.XLOOKUP($D317,'Maximum Demand Forecast'!$D$68:$D$494,'Maximum Demand Forecast'!M$68:M$494,"NA")</f>
        <v>106.33312085551955</v>
      </c>
      <c r="N317" s="136">
        <f>_xlfn.XLOOKUP($D317,'Maximum Demand Forecast'!$D$68:$D$494,'Maximum Demand Forecast'!N$68:N$494,"NA")</f>
        <v>112.73969490755825</v>
      </c>
      <c r="O317" s="136">
        <f>_xlfn.XLOOKUP($D317,'Maximum Demand Forecast'!$D$68:$D$494,'Maximum Demand Forecast'!O$68:O$494,"NA")</f>
        <v>118.42053221483616</v>
      </c>
      <c r="P317" s="136">
        <f>_xlfn.XLOOKUP($D317,'Maximum Demand Forecast'!$D$68:$D$494,'Maximum Demand Forecast'!P$68:P$494,"NA")</f>
        <v>121.48210299341872</v>
      </c>
      <c r="Q317" s="137"/>
      <c r="R317" s="136">
        <f>_xlfn.XLOOKUP($D317,'Maximum Demand Forecast'!$T$68:$T$494,'Maximum Demand Forecast'!U$68:U$494,"NA")</f>
        <v>207.181640281277</v>
      </c>
      <c r="S317" s="136">
        <f>_xlfn.XLOOKUP($D317,'Maximum Demand Forecast'!$T$68:$T$494,'Maximum Demand Forecast'!V$68:V$494,"NA")</f>
        <v>180.86758225696801</v>
      </c>
      <c r="T317" s="136">
        <f>_xlfn.XLOOKUP($D317,'Maximum Demand Forecast'!$T$68:$T$494,'Maximum Demand Forecast'!W$68:W$494,"NA")</f>
        <v>174.62858615518653</v>
      </c>
      <c r="U317" s="136">
        <f>_xlfn.XLOOKUP($D317,'Maximum Demand Forecast'!$T$68:$T$494,'Maximum Demand Forecast'!X$68:X$494,"NA")</f>
        <v>176.02854956324128</v>
      </c>
      <c r="V317" s="136">
        <f>_xlfn.XLOOKUP($D317,'Maximum Demand Forecast'!$T$68:$T$494,'Maximum Demand Forecast'!Y$68:Y$494,"NA")</f>
        <v>173.1595332763751</v>
      </c>
      <c r="W317" s="136">
        <f>_xlfn.XLOOKUP($D317,'Maximum Demand Forecast'!$T$68:$T$494,'Maximum Demand Forecast'!Z$68:Z$494,"NA")</f>
        <v>173.0495959860086</v>
      </c>
      <c r="X317" s="136">
        <f>_xlfn.XLOOKUP($D317,'Maximum Demand Forecast'!$T$68:$T$494,'Maximum Demand Forecast'!AA$68:AA$494,"NA")</f>
        <v>173.30483600698179</v>
      </c>
      <c r="Y317" s="136">
        <f>_xlfn.XLOOKUP($D317,'Maximum Demand Forecast'!$T$68:$T$494,'Maximum Demand Forecast'!AB$68:AB$494,"NA")</f>
        <v>174.07943106817615</v>
      </c>
      <c r="Z317" s="136">
        <f>_xlfn.XLOOKUP($D317,'Maximum Demand Forecast'!$T$68:$T$494,'Maximum Demand Forecast'!AC$68:AC$494,"NA")</f>
        <v>176.38518837897089</v>
      </c>
      <c r="AA317" s="136">
        <f>_xlfn.XLOOKUP($D317,'Maximum Demand Forecast'!$T$68:$T$494,'Maximum Demand Forecast'!AD$68:AD$494,"NA")</f>
        <v>183.66794892947311</v>
      </c>
      <c r="AB317" s="136">
        <f>_xlfn.XLOOKUP($D317,'Maximum Demand Forecast'!$T$68:$T$494,'Maximum Demand Forecast'!AE$68:AE$494,"NA")</f>
        <v>189.61515027461854</v>
      </c>
      <c r="AC317" s="136">
        <f>_xlfn.XLOOKUP($D317,'Maximum Demand Forecast'!$T$68:$T$494,'Maximum Demand Forecast'!AF$68:AF$494,"NA")</f>
        <v>193.5704474363946</v>
      </c>
      <c r="AD317" s="137"/>
      <c r="AE317" s="138">
        <v>462.16734584080001</v>
      </c>
      <c r="AF317" s="138">
        <v>568.94199676556798</v>
      </c>
      <c r="AG317" s="138">
        <v>683.64928505195803</v>
      </c>
      <c r="AH317" s="138">
        <v>752.98949844322306</v>
      </c>
      <c r="AI317" s="138">
        <v>803.40148214814496</v>
      </c>
      <c r="AJ317" s="138">
        <v>924.13642822744202</v>
      </c>
      <c r="AK317" s="138">
        <v>1045.03101945092</v>
      </c>
      <c r="AL317" s="138">
        <v>1153.4552652516099</v>
      </c>
      <c r="AM317" s="138">
        <v>1246.55413640709</v>
      </c>
      <c r="AN317" s="138">
        <v>1324.76787870516</v>
      </c>
      <c r="AO317" s="138">
        <v>1396.4355235471501</v>
      </c>
      <c r="AP317" s="138">
        <v>1461.5895908181899</v>
      </c>
      <c r="AQ317" s="137"/>
      <c r="AR317" s="137"/>
      <c r="AS317" s="137"/>
      <c r="AT317" s="137"/>
      <c r="AU317" s="3"/>
      <c r="AV317" s="3"/>
      <c r="AW317" s="3"/>
      <c r="AX317" s="3"/>
    </row>
    <row r="318" spans="2:50" x14ac:dyDescent="0.25">
      <c r="B318" s="7" t="s">
        <v>11</v>
      </c>
      <c r="C318" s="7" t="s">
        <v>0</v>
      </c>
      <c r="D318" s="48">
        <v>27171</v>
      </c>
      <c r="E318" s="136">
        <f>_xlfn.XLOOKUP($D318,'Maximum Demand Forecast'!$D$68:$D$494,'Maximum Demand Forecast'!E$68:E$494,"NA")</f>
        <v>114.24403492254901</v>
      </c>
      <c r="F318" s="136">
        <f>_xlfn.XLOOKUP($D318,'Maximum Demand Forecast'!$D$68:$D$494,'Maximum Demand Forecast'!F$68:F$494,"NA")</f>
        <v>88.527778240000004</v>
      </c>
      <c r="G318" s="136">
        <f>_xlfn.XLOOKUP($D318,'Maximum Demand Forecast'!$D$68:$D$494,'Maximum Demand Forecast'!G$68:G$494,"NA")</f>
        <v>91.03384542480417</v>
      </c>
      <c r="H318" s="136">
        <f>_xlfn.XLOOKUP($D318,'Maximum Demand Forecast'!$D$68:$D$494,'Maximum Demand Forecast'!H$68:H$494,"NA")</f>
        <v>90.754043178549168</v>
      </c>
      <c r="I318" s="136">
        <f>_xlfn.XLOOKUP($D318,'Maximum Demand Forecast'!$D$68:$D$494,'Maximum Demand Forecast'!I$68:I$494,"NA")</f>
        <v>89.225385839631713</v>
      </c>
      <c r="J318" s="136">
        <f>_xlfn.XLOOKUP($D318,'Maximum Demand Forecast'!$D$68:$D$494,'Maximum Demand Forecast'!J$68:J$494,"NA")</f>
        <v>88.140830718974513</v>
      </c>
      <c r="K318" s="136">
        <f>_xlfn.XLOOKUP($D318,'Maximum Demand Forecast'!$D$68:$D$494,'Maximum Demand Forecast'!K$68:K$494,"NA")</f>
        <v>88.199750435870712</v>
      </c>
      <c r="L318" s="136">
        <f>_xlfn.XLOOKUP($D318,'Maximum Demand Forecast'!$D$68:$D$494,'Maximum Demand Forecast'!L$68:L$494,"NA")</f>
        <v>88.029117609877417</v>
      </c>
      <c r="M318" s="136">
        <f>_xlfn.XLOOKUP($D318,'Maximum Demand Forecast'!$D$68:$D$494,'Maximum Demand Forecast'!M$68:M$494,"NA")</f>
        <v>90.033903918646175</v>
      </c>
      <c r="N318" s="136">
        <f>_xlfn.XLOOKUP($D318,'Maximum Demand Forecast'!$D$68:$D$494,'Maximum Demand Forecast'!N$68:N$494,"NA")</f>
        <v>95.458449610601207</v>
      </c>
      <c r="O318" s="136">
        <f>_xlfn.XLOOKUP($D318,'Maximum Demand Forecast'!$D$68:$D$494,'Maximum Demand Forecast'!O$68:O$494,"NA")</f>
        <v>100.26850273596635</v>
      </c>
      <c r="P318" s="136">
        <f>_xlfn.XLOOKUP($D318,'Maximum Demand Forecast'!$D$68:$D$494,'Maximum Demand Forecast'!P$68:P$494,"NA")</f>
        <v>102.86078223553612</v>
      </c>
      <c r="Q318" s="137"/>
      <c r="R318" s="136">
        <f>_xlfn.XLOOKUP($D318,'Maximum Demand Forecast'!$T$68:$T$494,'Maximum Demand Forecast'!U$68:U$494,"NA")</f>
        <v>191.51968553244799</v>
      </c>
      <c r="S318" s="136">
        <f>_xlfn.XLOOKUP($D318,'Maximum Demand Forecast'!$T$68:$T$494,'Maximum Demand Forecast'!V$68:V$494,"NA")</f>
        <v>167.46310411423801</v>
      </c>
      <c r="T318" s="136">
        <f>_xlfn.XLOOKUP($D318,'Maximum Demand Forecast'!$T$68:$T$494,'Maximum Demand Forecast'!W$68:W$494,"NA")</f>
        <v>172.80731486562914</v>
      </c>
      <c r="U318" s="136">
        <f>_xlfn.XLOOKUP($D318,'Maximum Demand Forecast'!$T$68:$T$494,'Maximum Demand Forecast'!X$68:X$494,"NA")</f>
        <v>174.19267749601252</v>
      </c>
      <c r="V318" s="136">
        <f>_xlfn.XLOOKUP($D318,'Maximum Demand Forecast'!$T$68:$T$494,'Maximum Demand Forecast'!Y$68:Y$494,"NA")</f>
        <v>171.35358332618102</v>
      </c>
      <c r="W318" s="136">
        <f>_xlfn.XLOOKUP($D318,'Maximum Demand Forecast'!$T$68:$T$494,'Maximum Demand Forecast'!Z$68:Z$494,"NA")</f>
        <v>171.244792615736</v>
      </c>
      <c r="X318" s="136">
        <f>_xlfn.XLOOKUP($D318,'Maximum Demand Forecast'!$T$68:$T$494,'Maximum Demand Forecast'!AA$68:AA$494,"NA")</f>
        <v>171.49737063656144</v>
      </c>
      <c r="Y318" s="136">
        <f>_xlfn.XLOOKUP($D318,'Maximum Demand Forecast'!$T$68:$T$494,'Maximum Demand Forecast'!AB$68:AB$494,"NA")</f>
        <v>172.26388713640998</v>
      </c>
      <c r="Z318" s="136">
        <f>_xlfn.XLOOKUP($D318,'Maximum Demand Forecast'!$T$68:$T$494,'Maximum Demand Forecast'!AC$68:AC$494,"NA")</f>
        <v>174.5455967830548</v>
      </c>
      <c r="AA318" s="136">
        <f>_xlfn.XLOOKUP($D318,'Maximum Demand Forecast'!$T$68:$T$494,'Maximum Demand Forecast'!AD$68:AD$494,"NA")</f>
        <v>181.75240251429528</v>
      </c>
      <c r="AB318" s="136">
        <f>_xlfn.XLOOKUP($D318,'Maximum Demand Forecast'!$T$68:$T$494,'Maximum Demand Forecast'!AE$68:AE$494,"NA")</f>
        <v>187.63757812069079</v>
      </c>
      <c r="AC318" s="136">
        <f>_xlfn.XLOOKUP($D318,'Maximum Demand Forecast'!$T$68:$T$494,'Maximum Demand Forecast'!AF$68:AF$494,"NA")</f>
        <v>191.55162390821584</v>
      </c>
      <c r="AD318" s="137"/>
      <c r="AE318" s="138">
        <v>0</v>
      </c>
      <c r="AF318" s="138">
        <v>0</v>
      </c>
      <c r="AG318" s="138">
        <v>0</v>
      </c>
      <c r="AH318" s="138">
        <v>0</v>
      </c>
      <c r="AI318" s="138">
        <v>0</v>
      </c>
      <c r="AJ318" s="138">
        <v>0</v>
      </c>
      <c r="AK318" s="138">
        <v>0</v>
      </c>
      <c r="AL318" s="138">
        <v>0</v>
      </c>
      <c r="AM318" s="138">
        <v>0</v>
      </c>
      <c r="AN318" s="138">
        <v>0</v>
      </c>
      <c r="AO318" s="138">
        <v>0</v>
      </c>
      <c r="AP318" s="138">
        <v>0</v>
      </c>
      <c r="AQ318" s="137"/>
      <c r="AR318" s="137"/>
      <c r="AS318" s="137"/>
      <c r="AT318" s="137"/>
      <c r="AU318" s="3"/>
      <c r="AV318" s="3"/>
      <c r="AW318" s="3"/>
      <c r="AX318" s="3"/>
    </row>
    <row r="319" spans="2:50" x14ac:dyDescent="0.25">
      <c r="B319" s="7" t="s">
        <v>11</v>
      </c>
      <c r="C319" s="7" t="s">
        <v>0</v>
      </c>
      <c r="D319" s="48">
        <v>27172</v>
      </c>
      <c r="E319" s="136">
        <f>_xlfn.XLOOKUP($D319,'Maximum Demand Forecast'!$D$68:$D$494,'Maximum Demand Forecast'!E$68:E$494,"NA")</f>
        <v>0</v>
      </c>
      <c r="F319" s="136">
        <f>_xlfn.XLOOKUP($D319,'Maximum Demand Forecast'!$D$68:$D$494,'Maximum Demand Forecast'!F$68:F$494,"NA")</f>
        <v>77.538888679999999</v>
      </c>
      <c r="G319" s="136">
        <f>_xlfn.XLOOKUP($D319,'Maximum Demand Forecast'!$D$68:$D$494,'Maximum Demand Forecast'!G$68:G$494,"NA")</f>
        <v>79.733879544227193</v>
      </c>
      <c r="H319" s="136">
        <f>_xlfn.XLOOKUP($D319,'Maximum Demand Forecast'!$D$68:$D$494,'Maximum Demand Forecast'!H$68:H$494,"NA")</f>
        <v>79.488808949933471</v>
      </c>
      <c r="I319" s="136">
        <f>_xlfn.XLOOKUP($D319,'Maximum Demand Forecast'!$D$68:$D$494,'Maximum Demand Forecast'!I$68:I$494,"NA")</f>
        <v>78.149902749092774</v>
      </c>
      <c r="J319" s="136">
        <f>_xlfn.XLOOKUP($D319,'Maximum Demand Forecast'!$D$68:$D$494,'Maximum Demand Forecast'!J$68:J$494,"NA")</f>
        <v>77.199972676974852</v>
      </c>
      <c r="K319" s="136">
        <f>_xlfn.XLOOKUP($D319,'Maximum Demand Forecast'!$D$68:$D$494,'Maximum Demand Forecast'!K$68:K$494,"NA")</f>
        <v>77.25157873171041</v>
      </c>
      <c r="L319" s="136">
        <f>_xlfn.XLOOKUP($D319,'Maximum Demand Forecast'!$D$68:$D$494,'Maximum Demand Forecast'!L$68:L$494,"NA")</f>
        <v>77.102126435912595</v>
      </c>
      <c r="M319" s="136">
        <f>_xlfn.XLOOKUP($D319,'Maximum Demand Forecast'!$D$68:$D$494,'Maximum Demand Forecast'!M$68:M$494,"NA")</f>
        <v>78.858060059383703</v>
      </c>
      <c r="N319" s="136">
        <f>_xlfn.XLOOKUP($D319,'Maximum Demand Forecast'!$D$68:$D$494,'Maximum Demand Forecast'!N$68:N$494,"NA")</f>
        <v>83.60926078880658</v>
      </c>
      <c r="O319" s="136">
        <f>_xlfn.XLOOKUP($D319,'Maximum Demand Forecast'!$D$68:$D$494,'Maximum Demand Forecast'!O$68:O$494,"NA")</f>
        <v>87.822245472794208</v>
      </c>
      <c r="P319" s="136">
        <f>_xlfn.XLOOKUP($D319,'Maximum Demand Forecast'!$D$68:$D$494,'Maximum Demand Forecast'!P$68:P$494,"NA")</f>
        <v>90.092747179045844</v>
      </c>
      <c r="Q319" s="137"/>
      <c r="R319" s="136">
        <f>_xlfn.XLOOKUP($D319,'Maximum Demand Forecast'!$T$68:$T$494,'Maximum Demand Forecast'!U$68:U$494,"NA")</f>
        <v>0</v>
      </c>
      <c r="S319" s="136">
        <f>_xlfn.XLOOKUP($D319,'Maximum Demand Forecast'!$T$68:$T$494,'Maximum Demand Forecast'!V$68:V$494,"NA")</f>
        <v>0</v>
      </c>
      <c r="T319" s="136">
        <f>_xlfn.XLOOKUP($D319,'Maximum Demand Forecast'!$T$68:$T$494,'Maximum Demand Forecast'!W$68:W$494,"NA")</f>
        <v>11.120821688095953</v>
      </c>
      <c r="U319" s="136">
        <f>_xlfn.XLOOKUP($D319,'Maximum Demand Forecast'!$T$68:$T$494,'Maximum Demand Forecast'!X$68:X$494,"NA")</f>
        <v>11.209975152449154</v>
      </c>
      <c r="V319" s="136">
        <f>_xlfn.XLOOKUP($D319,'Maximum Demand Forecast'!$T$68:$T$494,'Maximum Demand Forecast'!Y$68:Y$494,"NA")</f>
        <v>11.027268418981539</v>
      </c>
      <c r="W319" s="136">
        <f>_xlfn.XLOOKUP($D319,'Maximum Demand Forecast'!$T$68:$T$494,'Maximum Demand Forecast'!Z$68:Z$494,"NA")</f>
        <v>11.020267314351672</v>
      </c>
      <c r="X319" s="136">
        <f>_xlfn.XLOOKUP($D319,'Maximum Demand Forecast'!$T$68:$T$494,'Maximum Demand Forecast'!AA$68:AA$494,"NA")</f>
        <v>11.036521690702095</v>
      </c>
      <c r="Y319" s="136">
        <f>_xlfn.XLOOKUP($D319,'Maximum Demand Forecast'!$T$68:$T$494,'Maximum Demand Forecast'!AB$68:AB$494,"NA")</f>
        <v>11.085850003698726</v>
      </c>
      <c r="Z319" s="136">
        <f>_xlfn.XLOOKUP($D319,'Maximum Demand Forecast'!$T$68:$T$494,'Maximum Demand Forecast'!AC$68:AC$494,"NA")</f>
        <v>11.232686878885845</v>
      </c>
      <c r="AA319" s="136">
        <f>_xlfn.XLOOKUP($D319,'Maximum Demand Forecast'!$T$68:$T$494,'Maximum Demand Forecast'!AD$68:AD$494,"NA")</f>
        <v>11.696472810286911</v>
      </c>
      <c r="AB319" s="136">
        <f>_xlfn.XLOOKUP($D319,'Maximum Demand Forecast'!$T$68:$T$494,'Maximum Demand Forecast'!AE$68:AE$494,"NA")</f>
        <v>12.075206711526841</v>
      </c>
      <c r="AC319" s="136">
        <f>_xlfn.XLOOKUP($D319,'Maximum Demand Forecast'!$T$68:$T$494,'Maximum Demand Forecast'!AF$68:AF$494,"NA")</f>
        <v>12.327090755416735</v>
      </c>
      <c r="AD319" s="137"/>
      <c r="AE319" s="138">
        <v>77.671127999999996</v>
      </c>
      <c r="AF319" s="138">
        <v>82.245356479999998</v>
      </c>
      <c r="AG319" s="138">
        <v>89.541250905599995</v>
      </c>
      <c r="AH319" s="138">
        <v>98.725067741006697</v>
      </c>
      <c r="AI319" s="138">
        <v>113.084939361084</v>
      </c>
      <c r="AJ319" s="138">
        <v>147.122025404905</v>
      </c>
      <c r="AK319" s="138">
        <v>180.891801496906</v>
      </c>
      <c r="AL319" s="138">
        <v>210.94324298542099</v>
      </c>
      <c r="AM319" s="138">
        <v>236.58762198548999</v>
      </c>
      <c r="AN319" s="138">
        <v>258.035694869775</v>
      </c>
      <c r="AO319" s="138">
        <v>277.63857392470698</v>
      </c>
      <c r="AP319" s="138">
        <v>295.44981168705402</v>
      </c>
      <c r="AQ319" s="137"/>
      <c r="AR319" s="137"/>
      <c r="AS319" s="137"/>
      <c r="AT319" s="137"/>
      <c r="AU319" s="3"/>
      <c r="AV319" s="3"/>
      <c r="AW319" s="3"/>
      <c r="AX319" s="3"/>
    </row>
    <row r="320" spans="2:50" x14ac:dyDescent="0.25">
      <c r="B320" s="7" t="s">
        <v>11</v>
      </c>
      <c r="C320" s="7" t="s">
        <v>0</v>
      </c>
      <c r="D320" s="48">
        <v>27173</v>
      </c>
      <c r="E320" s="136">
        <f>_xlfn.XLOOKUP($D320,'Maximum Demand Forecast'!$D$68:$D$494,'Maximum Demand Forecast'!E$68:E$494,"NA")</f>
        <v>29.437480241209599</v>
      </c>
      <c r="F320" s="136">
        <f>_xlfn.XLOOKUP($D320,'Maximum Demand Forecast'!$D$68:$D$494,'Maximum Demand Forecast'!F$68:F$494,"NA")</f>
        <v>26.466666669999999</v>
      </c>
      <c r="G320" s="136">
        <f>_xlfn.XLOOKUP($D320,'Maximum Demand Forecast'!$D$68:$D$494,'Maximum Demand Forecast'!G$68:G$494,"NA")</f>
        <v>27.215891897962042</v>
      </c>
      <c r="H320" s="136">
        <f>_xlfn.XLOOKUP($D320,'Maximum Demand Forecast'!$D$68:$D$494,'Maximum Demand Forecast'!H$68:H$494,"NA")</f>
        <v>27.132240947578172</v>
      </c>
      <c r="I320" s="136">
        <f>_xlfn.XLOOKUP($D320,'Maximum Demand Forecast'!$D$68:$D$494,'Maximum Demand Forecast'!I$68:I$494,"NA")</f>
        <v>26.675226606473913</v>
      </c>
      <c r="J320" s="136">
        <f>_xlfn.XLOOKUP($D320,'Maximum Demand Forecast'!$D$68:$D$494,'Maximum Demand Forecast'!J$68:J$494,"NA")</f>
        <v>26.350983081623927</v>
      </c>
      <c r="K320" s="136">
        <f>_xlfn.XLOOKUP($D320,'Maximum Demand Forecast'!$D$68:$D$494,'Maximum Demand Forecast'!K$68:K$494,"NA")</f>
        <v>26.368597987796704</v>
      </c>
      <c r="L320" s="136">
        <f>_xlfn.XLOOKUP($D320,'Maximum Demand Forecast'!$D$68:$D$494,'Maximum Demand Forecast'!L$68:L$494,"NA")</f>
        <v>26.317584823134631</v>
      </c>
      <c r="M320" s="136">
        <f>_xlfn.XLOOKUP($D320,'Maximum Demand Forecast'!$D$68:$D$494,'Maximum Demand Forecast'!M$68:M$494,"NA")</f>
        <v>26.916944843612228</v>
      </c>
      <c r="N320" s="136">
        <f>_xlfn.XLOOKUP($D320,'Maximum Demand Forecast'!$D$68:$D$494,'Maximum Demand Forecast'!N$68:N$494,"NA")</f>
        <v>28.538691661610294</v>
      </c>
      <c r="O320" s="136">
        <f>_xlfn.XLOOKUP($D320,'Maximum Demand Forecast'!$D$68:$D$494,'Maximum Demand Forecast'!O$68:O$494,"NA")</f>
        <v>29.976726990915658</v>
      </c>
      <c r="P320" s="136">
        <f>_xlfn.XLOOKUP($D320,'Maximum Demand Forecast'!$D$68:$D$494,'Maximum Demand Forecast'!P$68:P$494,"NA")</f>
        <v>30.751726644070715</v>
      </c>
      <c r="Q320" s="137"/>
      <c r="R320" s="136">
        <f>_xlfn.XLOOKUP($D320,'Maximum Demand Forecast'!$T$68:$T$494,'Maximum Demand Forecast'!U$68:U$494,"NA")</f>
        <v>46.861646932400497</v>
      </c>
      <c r="S320" s="136">
        <f>_xlfn.XLOOKUP($D320,'Maximum Demand Forecast'!$T$68:$T$494,'Maximum Demand Forecast'!V$68:V$494,"NA")</f>
        <v>42.0503654039697</v>
      </c>
      <c r="T320" s="136">
        <f>_xlfn.XLOOKUP($D320,'Maximum Demand Forecast'!$T$68:$T$494,'Maximum Demand Forecast'!W$68:W$494,"NA")</f>
        <v>51.720666979173799</v>
      </c>
      <c r="U320" s="136">
        <f>_xlfn.XLOOKUP($D320,'Maximum Demand Forecast'!$T$68:$T$494,'Maximum Demand Forecast'!X$68:X$494,"NA")</f>
        <v>52.135301506115937</v>
      </c>
      <c r="V320" s="136">
        <f>_xlfn.XLOOKUP($D320,'Maximum Demand Forecast'!$T$68:$T$494,'Maximum Demand Forecast'!Y$68:Y$494,"NA")</f>
        <v>51.285569860238866</v>
      </c>
      <c r="W320" s="136">
        <f>_xlfn.XLOOKUP($D320,'Maximum Demand Forecast'!$T$68:$T$494,'Maximum Demand Forecast'!Z$68:Z$494,"NA")</f>
        <v>51.253009154636032</v>
      </c>
      <c r="X320" s="136">
        <f>_xlfn.XLOOKUP($D320,'Maximum Demand Forecast'!$T$68:$T$494,'Maximum Demand Forecast'!AA$68:AA$494,"NA")</f>
        <v>51.328604934314278</v>
      </c>
      <c r="Y320" s="136">
        <f>_xlfn.XLOOKUP($D320,'Maximum Demand Forecast'!$T$68:$T$494,'Maximum Demand Forecast'!AB$68:AB$494,"NA")</f>
        <v>51.558020828274181</v>
      </c>
      <c r="Z320" s="136">
        <f>_xlfn.XLOOKUP($D320,'Maximum Demand Forecast'!$T$68:$T$494,'Maximum Demand Forecast'!AC$68:AC$494,"NA")</f>
        <v>52.240929100236215</v>
      </c>
      <c r="AA320" s="136">
        <f>_xlfn.XLOOKUP($D320,'Maximum Demand Forecast'!$T$68:$T$494,'Maximum Demand Forecast'!AD$68:AD$494,"NA")</f>
        <v>54.397902602769506</v>
      </c>
      <c r="AB320" s="136">
        <f>_xlfn.XLOOKUP($D320,'Maximum Demand Forecast'!$T$68:$T$494,'Maximum Demand Forecast'!AE$68:AE$494,"NA")</f>
        <v>56.159316509866102</v>
      </c>
      <c r="AC320" s="136">
        <f>_xlfn.XLOOKUP($D320,'Maximum Demand Forecast'!$T$68:$T$494,'Maximum Demand Forecast'!AF$68:AF$494,"NA")</f>
        <v>57.330777676745704</v>
      </c>
      <c r="AD320" s="137"/>
      <c r="AE320" s="138">
        <v>0</v>
      </c>
      <c r="AF320" s="138">
        <v>0</v>
      </c>
      <c r="AG320" s="138">
        <v>0</v>
      </c>
      <c r="AH320" s="138">
        <v>0</v>
      </c>
      <c r="AI320" s="138">
        <v>0</v>
      </c>
      <c r="AJ320" s="138">
        <v>0</v>
      </c>
      <c r="AK320" s="138">
        <v>0</v>
      </c>
      <c r="AL320" s="138">
        <v>0</v>
      </c>
      <c r="AM320" s="138">
        <v>0</v>
      </c>
      <c r="AN320" s="138">
        <v>0</v>
      </c>
      <c r="AO320" s="138">
        <v>0</v>
      </c>
      <c r="AP320" s="138">
        <v>0</v>
      </c>
      <c r="AQ320" s="137"/>
      <c r="AR320" s="137"/>
      <c r="AS320" s="137"/>
      <c r="AT320" s="137"/>
      <c r="AU320" s="3"/>
      <c r="AV320" s="3"/>
      <c r="AW320" s="3"/>
      <c r="AX320" s="3"/>
    </row>
    <row r="321" spans="2:50" x14ac:dyDescent="0.25">
      <c r="B321" s="7" t="s">
        <v>11</v>
      </c>
      <c r="C321" s="7" t="s">
        <v>0</v>
      </c>
      <c r="D321" s="48">
        <v>27174</v>
      </c>
      <c r="E321" s="136">
        <f>_xlfn.XLOOKUP($D321,'Maximum Demand Forecast'!$D$68:$D$494,'Maximum Demand Forecast'!E$68:E$494,"NA")</f>
        <v>0</v>
      </c>
      <c r="F321" s="136">
        <f>_xlfn.XLOOKUP($D321,'Maximum Demand Forecast'!$D$68:$D$494,'Maximum Demand Forecast'!F$68:F$494,"NA")</f>
        <v>0</v>
      </c>
      <c r="G321" s="136">
        <f>_xlfn.XLOOKUP($D321,'Maximum Demand Forecast'!$D$68:$D$494,'Maximum Demand Forecast'!G$68:G$494,"NA")</f>
        <v>0</v>
      </c>
      <c r="H321" s="136">
        <f>_xlfn.XLOOKUP($D321,'Maximum Demand Forecast'!$D$68:$D$494,'Maximum Demand Forecast'!H$68:H$494,"NA")</f>
        <v>0</v>
      </c>
      <c r="I321" s="136">
        <f>_xlfn.XLOOKUP($D321,'Maximum Demand Forecast'!$D$68:$D$494,'Maximum Demand Forecast'!I$68:I$494,"NA")</f>
        <v>0</v>
      </c>
      <c r="J321" s="136">
        <f>_xlfn.XLOOKUP($D321,'Maximum Demand Forecast'!$D$68:$D$494,'Maximum Demand Forecast'!J$68:J$494,"NA")</f>
        <v>0</v>
      </c>
      <c r="K321" s="136">
        <f>_xlfn.XLOOKUP($D321,'Maximum Demand Forecast'!$D$68:$D$494,'Maximum Demand Forecast'!K$68:K$494,"NA")</f>
        <v>0</v>
      </c>
      <c r="L321" s="136">
        <f>_xlfn.XLOOKUP($D321,'Maximum Demand Forecast'!$D$68:$D$494,'Maximum Demand Forecast'!L$68:L$494,"NA")</f>
        <v>0</v>
      </c>
      <c r="M321" s="136">
        <f>_xlfn.XLOOKUP($D321,'Maximum Demand Forecast'!$D$68:$D$494,'Maximum Demand Forecast'!M$68:M$494,"NA")</f>
        <v>0</v>
      </c>
      <c r="N321" s="136">
        <f>_xlfn.XLOOKUP($D321,'Maximum Demand Forecast'!$D$68:$D$494,'Maximum Demand Forecast'!N$68:N$494,"NA")</f>
        <v>0</v>
      </c>
      <c r="O321" s="136">
        <f>_xlfn.XLOOKUP($D321,'Maximum Demand Forecast'!$D$68:$D$494,'Maximum Demand Forecast'!O$68:O$494,"NA")</f>
        <v>0</v>
      </c>
      <c r="P321" s="136">
        <f>_xlfn.XLOOKUP($D321,'Maximum Demand Forecast'!$D$68:$D$494,'Maximum Demand Forecast'!P$68:P$494,"NA")</f>
        <v>0</v>
      </c>
      <c r="Q321" s="137"/>
      <c r="R321" s="136">
        <f>_xlfn.XLOOKUP($D321,'Maximum Demand Forecast'!$T$68:$T$494,'Maximum Demand Forecast'!U$68:U$494,"NA")</f>
        <v>0</v>
      </c>
      <c r="S321" s="136">
        <f>_xlfn.XLOOKUP($D321,'Maximum Demand Forecast'!$T$68:$T$494,'Maximum Demand Forecast'!V$68:V$494,"NA")</f>
        <v>0</v>
      </c>
      <c r="T321" s="136">
        <f>_xlfn.XLOOKUP($D321,'Maximum Demand Forecast'!$T$68:$T$494,'Maximum Demand Forecast'!W$68:W$494,"NA")</f>
        <v>0</v>
      </c>
      <c r="U321" s="136">
        <f>_xlfn.XLOOKUP($D321,'Maximum Demand Forecast'!$T$68:$T$494,'Maximum Demand Forecast'!X$68:X$494,"NA")</f>
        <v>0</v>
      </c>
      <c r="V321" s="136">
        <f>_xlfn.XLOOKUP($D321,'Maximum Demand Forecast'!$T$68:$T$494,'Maximum Demand Forecast'!Y$68:Y$494,"NA")</f>
        <v>0</v>
      </c>
      <c r="W321" s="136">
        <f>_xlfn.XLOOKUP($D321,'Maximum Demand Forecast'!$T$68:$T$494,'Maximum Demand Forecast'!Z$68:Z$494,"NA")</f>
        <v>0</v>
      </c>
      <c r="X321" s="136">
        <f>_xlfn.XLOOKUP($D321,'Maximum Demand Forecast'!$T$68:$T$494,'Maximum Demand Forecast'!AA$68:AA$494,"NA")</f>
        <v>0</v>
      </c>
      <c r="Y321" s="136">
        <f>_xlfn.XLOOKUP($D321,'Maximum Demand Forecast'!$T$68:$T$494,'Maximum Demand Forecast'!AB$68:AB$494,"NA")</f>
        <v>0</v>
      </c>
      <c r="Z321" s="136">
        <f>_xlfn.XLOOKUP($D321,'Maximum Demand Forecast'!$T$68:$T$494,'Maximum Demand Forecast'!AC$68:AC$494,"NA")</f>
        <v>0</v>
      </c>
      <c r="AA321" s="136">
        <f>_xlfn.XLOOKUP($D321,'Maximum Demand Forecast'!$T$68:$T$494,'Maximum Demand Forecast'!AD$68:AD$494,"NA")</f>
        <v>0</v>
      </c>
      <c r="AB321" s="136">
        <f>_xlfn.XLOOKUP($D321,'Maximum Demand Forecast'!$T$68:$T$494,'Maximum Demand Forecast'!AE$68:AE$494,"NA")</f>
        <v>0</v>
      </c>
      <c r="AC321" s="136">
        <f>_xlfn.XLOOKUP($D321,'Maximum Demand Forecast'!$T$68:$T$494,'Maximum Demand Forecast'!AF$68:AF$494,"NA")</f>
        <v>0</v>
      </c>
      <c r="AD321" s="137"/>
      <c r="AE321" s="138">
        <v>363.33677625408001</v>
      </c>
      <c r="AF321" s="138">
        <v>442.17836982814703</v>
      </c>
      <c r="AG321" s="138">
        <v>527.41053277966</v>
      </c>
      <c r="AH321" s="138">
        <v>566.57990346169197</v>
      </c>
      <c r="AI321" s="138">
        <v>620.20129036007097</v>
      </c>
      <c r="AJ321" s="138">
        <v>748.991078931777</v>
      </c>
      <c r="AK321" s="138">
        <v>878.30609779014196</v>
      </c>
      <c r="AL321" s="138">
        <v>994.59062780628301</v>
      </c>
      <c r="AM321" s="138">
        <v>1094.69870941664</v>
      </c>
      <c r="AN321" s="138">
        <v>1179.01814813992</v>
      </c>
      <c r="AO321" s="138">
        <v>1256.4804515825799</v>
      </c>
      <c r="AP321" s="138">
        <v>1327.08579532111</v>
      </c>
      <c r="AQ321" s="137"/>
      <c r="AR321" s="137"/>
      <c r="AS321" s="137"/>
      <c r="AT321" s="137"/>
      <c r="AU321" s="3"/>
      <c r="AV321" s="3"/>
      <c r="AW321" s="3"/>
      <c r="AX321" s="3"/>
    </row>
    <row r="322" spans="2:50" x14ac:dyDescent="0.25">
      <c r="B322" s="7" t="s">
        <v>11</v>
      </c>
      <c r="C322" s="7" t="s">
        <v>0</v>
      </c>
      <c r="D322" s="48">
        <v>27175</v>
      </c>
      <c r="E322" s="136">
        <f>_xlfn.XLOOKUP($D322,'Maximum Demand Forecast'!$D$68:$D$494,'Maximum Demand Forecast'!E$68:E$494,"NA")</f>
        <v>102.217814532159</v>
      </c>
      <c r="F322" s="136">
        <f>_xlfn.XLOOKUP($D322,'Maximum Demand Forecast'!$D$68:$D$494,'Maximum Demand Forecast'!F$68:F$494,"NA")</f>
        <v>71.427777610000007</v>
      </c>
      <c r="G322" s="136">
        <f>_xlfn.XLOOKUP($D322,'Maximum Demand Forecast'!$D$68:$D$494,'Maximum Demand Forecast'!G$68:G$494,"NA")</f>
        <v>73.449773565513894</v>
      </c>
      <c r="H322" s="136">
        <f>_xlfn.XLOOKUP($D322,'Maximum Demand Forecast'!$D$68:$D$494,'Maximum Demand Forecast'!H$68:H$494,"NA")</f>
        <v>73.224017842083242</v>
      </c>
      <c r="I322" s="136">
        <f>_xlfn.XLOOKUP($D322,'Maximum Demand Forecast'!$D$68:$D$494,'Maximum Demand Forecast'!I$68:I$494,"NA")</f>
        <v>71.990635522806244</v>
      </c>
      <c r="J322" s="136">
        <f>_xlfn.XLOOKUP($D322,'Maximum Demand Forecast'!$D$68:$D$494,'Maximum Demand Forecast'!J$68:J$494,"NA")</f>
        <v>71.115572762798038</v>
      </c>
      <c r="K322" s="136">
        <f>_xlfn.XLOOKUP($D322,'Maximum Demand Forecast'!$D$68:$D$494,'Maximum Demand Forecast'!K$68:K$494,"NA")</f>
        <v>71.163111563827201</v>
      </c>
      <c r="L322" s="136">
        <f>_xlfn.XLOOKUP($D322,'Maximum Demand Forecast'!$D$68:$D$494,'Maximum Demand Forecast'!L$68:L$494,"NA")</f>
        <v>71.025438126287924</v>
      </c>
      <c r="M322" s="136">
        <f>_xlfn.XLOOKUP($D322,'Maximum Demand Forecast'!$D$68:$D$494,'Maximum Demand Forecast'!M$68:M$494,"NA")</f>
        <v>72.642980478137062</v>
      </c>
      <c r="N322" s="136">
        <f>_xlfn.XLOOKUP($D322,'Maximum Demand Forecast'!$D$68:$D$494,'Maximum Demand Forecast'!N$68:N$494,"NA")</f>
        <v>77.019722457020009</v>
      </c>
      <c r="O322" s="136">
        <f>_xlfn.XLOOKUP($D322,'Maximum Demand Forecast'!$D$68:$D$494,'Maximum Demand Forecast'!O$68:O$494,"NA")</f>
        <v>80.900667079841554</v>
      </c>
      <c r="P322" s="136">
        <f>_xlfn.XLOOKUP($D322,'Maximum Demand Forecast'!$D$68:$D$494,'Maximum Demand Forecast'!P$68:P$494,"NA")</f>
        <v>82.992222603761491</v>
      </c>
      <c r="Q322" s="137"/>
      <c r="R322" s="136">
        <f>_xlfn.XLOOKUP($D322,'Maximum Demand Forecast'!$T$68:$T$494,'Maximum Demand Forecast'!U$68:U$494,"NA")</f>
        <v>160.789599130038</v>
      </c>
      <c r="S322" s="136">
        <f>_xlfn.XLOOKUP($D322,'Maximum Demand Forecast'!$T$68:$T$494,'Maximum Demand Forecast'!V$68:V$494,"NA")</f>
        <v>132.76136498947301</v>
      </c>
      <c r="T322" s="136">
        <f>_xlfn.XLOOKUP($D322,'Maximum Demand Forecast'!$T$68:$T$494,'Maximum Demand Forecast'!W$68:W$494,"NA")</f>
        <v>128.18178456770508</v>
      </c>
      <c r="U322" s="136">
        <f>_xlfn.XLOOKUP($D322,'Maximum Demand Forecast'!$T$68:$T$494,'Maximum Demand Forecast'!X$68:X$494,"NA")</f>
        <v>129.20939300183898</v>
      </c>
      <c r="V322" s="136">
        <f>_xlfn.XLOOKUP($D322,'Maximum Demand Forecast'!$T$68:$T$494,'Maximum Demand Forecast'!Y$68:Y$494,"NA")</f>
        <v>127.10346272031273</v>
      </c>
      <c r="W322" s="136">
        <f>_xlfn.XLOOKUP($D322,'Maximum Demand Forecast'!$T$68:$T$494,'Maximum Demand Forecast'!Z$68:Z$494,"NA")</f>
        <v>127.02276597770044</v>
      </c>
      <c r="X322" s="136">
        <f>_xlfn.XLOOKUP($D322,'Maximum Demand Forecast'!$T$68:$T$494,'Maximum Demand Forecast'!AA$68:AA$494,"NA")</f>
        <v>127.21011858761257</v>
      </c>
      <c r="Y322" s="136">
        <f>_xlfn.XLOOKUP($D322,'Maximum Demand Forecast'!$T$68:$T$494,'Maximum Demand Forecast'!AB$68:AB$494,"NA")</f>
        <v>127.77869088981852</v>
      </c>
      <c r="Z322" s="136">
        <f>_xlfn.XLOOKUP($D322,'Maximum Demand Forecast'!$T$68:$T$494,'Maximum Demand Forecast'!AC$68:AC$494,"NA")</f>
        <v>129.47117488333294</v>
      </c>
      <c r="AA322" s="136">
        <f>_xlfn.XLOOKUP($D322,'Maximum Demand Forecast'!$T$68:$T$494,'Maximum Demand Forecast'!AD$68:AD$494,"NA")</f>
        <v>134.81690472342376</v>
      </c>
      <c r="AB322" s="136">
        <f>_xlfn.XLOOKUP($D322,'Maximum Demand Forecast'!$T$68:$T$494,'Maximum Demand Forecast'!AE$68:AE$494,"NA")</f>
        <v>139.18230043777004</v>
      </c>
      <c r="AC322" s="136">
        <f>_xlfn.XLOOKUP($D322,'Maximum Demand Forecast'!$T$68:$T$494,'Maximum Demand Forecast'!AF$68:AF$494,"NA")</f>
        <v>142.08558826626725</v>
      </c>
      <c r="AD322" s="137"/>
      <c r="AE322" s="138">
        <v>85.547548799999902</v>
      </c>
      <c r="AF322" s="138">
        <v>89.179748799999999</v>
      </c>
      <c r="AG322" s="138">
        <v>109.19341628799999</v>
      </c>
      <c r="AH322" s="138">
        <v>117.33363259293699</v>
      </c>
      <c r="AI322" s="138">
        <v>130.306184217344</v>
      </c>
      <c r="AJ322" s="138">
        <v>161.62454182134499</v>
      </c>
      <c r="AK322" s="138">
        <v>193.23321744838401</v>
      </c>
      <c r="AL322" s="138">
        <v>221.80024676883099</v>
      </c>
      <c r="AM322" s="138">
        <v>246.51192945919999</v>
      </c>
      <c r="AN322" s="138">
        <v>267.42113950023003</v>
      </c>
      <c r="AO322" s="138">
        <v>286.71285587353799</v>
      </c>
      <c r="AP322" s="138">
        <v>304.36929406918603</v>
      </c>
      <c r="AQ322" s="137"/>
      <c r="AR322" s="137"/>
      <c r="AS322" s="137"/>
      <c r="AT322" s="137"/>
      <c r="AU322" s="3"/>
      <c r="AV322" s="3"/>
      <c r="AW322" s="3"/>
      <c r="AX322" s="3"/>
    </row>
    <row r="323" spans="2:50" x14ac:dyDescent="0.25">
      <c r="B323" s="7" t="s">
        <v>11</v>
      </c>
      <c r="C323" s="7" t="s">
        <v>0</v>
      </c>
      <c r="D323" s="48">
        <v>27176</v>
      </c>
      <c r="E323" s="136">
        <f>_xlfn.XLOOKUP($D323,'Maximum Demand Forecast'!$D$68:$D$494,'Maximum Demand Forecast'!E$68:E$494,"NA")</f>
        <v>61</v>
      </c>
      <c r="F323" s="136">
        <f>_xlfn.XLOOKUP($D323,'Maximum Demand Forecast'!$D$68:$D$494,'Maximum Demand Forecast'!F$68:F$494,"NA")</f>
        <v>52.322222009999997</v>
      </c>
      <c r="G323" s="136">
        <f>_xlfn.XLOOKUP($D323,'Maximum Demand Forecast'!$D$68:$D$494,'Maximum Demand Forecast'!G$68:G$494,"NA")</f>
        <v>53.803372968740014</v>
      </c>
      <c r="H323" s="136">
        <f>_xlfn.XLOOKUP($D323,'Maximum Demand Forecast'!$D$68:$D$494,'Maximum Demand Forecast'!H$68:H$494,"NA")</f>
        <v>53.6380025557634</v>
      </c>
      <c r="I323" s="136">
        <f>_xlfn.XLOOKUP($D323,'Maximum Demand Forecast'!$D$68:$D$494,'Maximum Demand Forecast'!I$68:I$494,"NA")</f>
        <v>52.734526265561911</v>
      </c>
      <c r="J323" s="136">
        <f>_xlfn.XLOOKUP($D323,'Maximum Demand Forecast'!$D$68:$D$494,'Maximum Demand Forecast'!J$68:J$494,"NA")</f>
        <v>52.093525949804885</v>
      </c>
      <c r="K323" s="136">
        <f>_xlfn.XLOOKUP($D323,'Maximum Demand Forecast'!$D$68:$D$494,'Maximum Demand Forecast'!K$68:K$494,"NA")</f>
        <v>52.128349036631384</v>
      </c>
      <c r="L323" s="136">
        <f>_xlfn.XLOOKUP($D323,'Maximum Demand Forecast'!$D$68:$D$494,'Maximum Demand Forecast'!L$68:L$494,"NA")</f>
        <v>52.027500593562912</v>
      </c>
      <c r="M323" s="136">
        <f>_xlfn.XLOOKUP($D323,'Maximum Demand Forecast'!$D$68:$D$494,'Maximum Demand Forecast'!M$68:M$494,"NA")</f>
        <v>53.212381502305888</v>
      </c>
      <c r="N323" s="136">
        <f>_xlfn.XLOOKUP($D323,'Maximum Demand Forecast'!$D$68:$D$494,'Maximum Demand Forecast'!N$68:N$494,"NA")</f>
        <v>56.418429249583689</v>
      </c>
      <c r="O323" s="136">
        <f>_xlfn.XLOOKUP($D323,'Maximum Demand Forecast'!$D$68:$D$494,'Maximum Demand Forecast'!O$68:O$494,"NA")</f>
        <v>59.26129588996136</v>
      </c>
      <c r="P323" s="136">
        <f>_xlfn.XLOOKUP($D323,'Maximum Demand Forecast'!$D$68:$D$494,'Maximum Demand Forecast'!P$68:P$494,"NA")</f>
        <v>60.793400571508393</v>
      </c>
      <c r="Q323" s="137"/>
      <c r="R323" s="136">
        <f>_xlfn.XLOOKUP($D323,'Maximum Demand Forecast'!$T$68:$T$494,'Maximum Demand Forecast'!U$68:U$494,"NA")</f>
        <v>85.337772141217002</v>
      </c>
      <c r="S323" s="136">
        <f>_xlfn.XLOOKUP($D323,'Maximum Demand Forecast'!$T$68:$T$494,'Maximum Demand Forecast'!V$68:V$494,"NA")</f>
        <v>83.459856822473</v>
      </c>
      <c r="T323" s="136">
        <f>_xlfn.XLOOKUP($D323,'Maximum Demand Forecast'!$T$68:$T$494,'Maximum Demand Forecast'!W$68:W$494,"NA")</f>
        <v>80.580923434449616</v>
      </c>
      <c r="U323" s="136">
        <f>_xlfn.XLOOKUP($D323,'Maximum Demand Forecast'!$T$68:$T$494,'Maximum Demand Forecast'!X$68:X$494,"NA")</f>
        <v>81.226925023761254</v>
      </c>
      <c r="V323" s="136">
        <f>_xlfn.XLOOKUP($D323,'Maximum Demand Forecast'!$T$68:$T$494,'Maximum Demand Forecast'!Y$68:Y$494,"NA")</f>
        <v>79.903041077643138</v>
      </c>
      <c r="W323" s="136">
        <f>_xlfn.XLOOKUP($D323,'Maximum Demand Forecast'!$T$68:$T$494,'Maximum Demand Forecast'!Z$68:Z$494,"NA")</f>
        <v>79.852311420072979</v>
      </c>
      <c r="X323" s="136">
        <f>_xlfn.XLOOKUP($D323,'Maximum Demand Forecast'!$T$68:$T$494,'Maximum Demand Forecast'!AA$68:AA$494,"NA")</f>
        <v>79.970089826462697</v>
      </c>
      <c r="Y323" s="136">
        <f>_xlfn.XLOOKUP($D323,'Maximum Demand Forecast'!$T$68:$T$494,'Maximum Demand Forecast'!AB$68:AB$494,"NA")</f>
        <v>80.327520340521474</v>
      </c>
      <c r="Z323" s="136">
        <f>_xlfn.XLOOKUP($D323,'Maximum Demand Forecast'!$T$68:$T$494,'Maximum Demand Forecast'!AC$68:AC$494,"NA")</f>
        <v>81.391493069215855</v>
      </c>
      <c r="AA323" s="136">
        <f>_xlfn.XLOOKUP($D323,'Maximum Demand Forecast'!$T$68:$T$494,'Maximum Demand Forecast'!AD$68:AD$494,"NA")</f>
        <v>84.752062969208822</v>
      </c>
      <c r="AB323" s="136">
        <f>_xlfn.XLOOKUP($D323,'Maximum Demand Forecast'!$T$68:$T$494,'Maximum Demand Forecast'!AE$68:AE$494,"NA")</f>
        <v>87.496350069011271</v>
      </c>
      <c r="AC323" s="136">
        <f>_xlfn.XLOOKUP($D323,'Maximum Demand Forecast'!$T$68:$T$494,'Maximum Demand Forecast'!AF$68:AF$494,"NA")</f>
        <v>89.321489381943323</v>
      </c>
      <c r="AD323" s="137"/>
      <c r="AE323" s="138">
        <v>0</v>
      </c>
      <c r="AF323" s="138">
        <v>0</v>
      </c>
      <c r="AG323" s="138">
        <v>0</v>
      </c>
      <c r="AH323" s="138">
        <v>0</v>
      </c>
      <c r="AI323" s="138">
        <v>0</v>
      </c>
      <c r="AJ323" s="138">
        <v>0</v>
      </c>
      <c r="AK323" s="138">
        <v>0</v>
      </c>
      <c r="AL323" s="138">
        <v>0</v>
      </c>
      <c r="AM323" s="138">
        <v>0</v>
      </c>
      <c r="AN323" s="138">
        <v>0</v>
      </c>
      <c r="AO323" s="138">
        <v>0</v>
      </c>
      <c r="AP323" s="138">
        <v>0</v>
      </c>
      <c r="AQ323" s="137"/>
      <c r="AR323" s="137"/>
      <c r="AS323" s="137"/>
      <c r="AT323" s="137"/>
      <c r="AU323" s="3"/>
      <c r="AV323" s="3"/>
      <c r="AW323" s="3"/>
      <c r="AX323" s="3"/>
    </row>
    <row r="324" spans="2:50" x14ac:dyDescent="0.25">
      <c r="B324" s="7" t="s">
        <v>11</v>
      </c>
      <c r="C324" s="7" t="s">
        <v>0</v>
      </c>
      <c r="D324" s="48">
        <v>27177</v>
      </c>
      <c r="E324" s="136">
        <f>_xlfn.XLOOKUP($D324,'Maximum Demand Forecast'!$D$68:$D$494,'Maximum Demand Forecast'!E$68:E$494,"NA")</f>
        <v>0</v>
      </c>
      <c r="F324" s="136">
        <f>_xlfn.XLOOKUP($D324,'Maximum Demand Forecast'!$D$68:$D$494,'Maximum Demand Forecast'!F$68:F$494,"NA")</f>
        <v>0</v>
      </c>
      <c r="G324" s="136">
        <f>_xlfn.XLOOKUP($D324,'Maximum Demand Forecast'!$D$68:$D$494,'Maximum Demand Forecast'!G$68:G$494,"NA")</f>
        <v>0</v>
      </c>
      <c r="H324" s="136">
        <f>_xlfn.XLOOKUP($D324,'Maximum Demand Forecast'!$D$68:$D$494,'Maximum Demand Forecast'!H$68:H$494,"NA")</f>
        <v>0</v>
      </c>
      <c r="I324" s="136">
        <f>_xlfn.XLOOKUP($D324,'Maximum Demand Forecast'!$D$68:$D$494,'Maximum Demand Forecast'!I$68:I$494,"NA")</f>
        <v>0</v>
      </c>
      <c r="J324" s="136">
        <f>_xlfn.XLOOKUP($D324,'Maximum Demand Forecast'!$D$68:$D$494,'Maximum Demand Forecast'!J$68:J$494,"NA")</f>
        <v>0</v>
      </c>
      <c r="K324" s="136">
        <f>_xlfn.XLOOKUP($D324,'Maximum Demand Forecast'!$D$68:$D$494,'Maximum Demand Forecast'!K$68:K$494,"NA")</f>
        <v>0</v>
      </c>
      <c r="L324" s="136">
        <f>_xlfn.XLOOKUP($D324,'Maximum Demand Forecast'!$D$68:$D$494,'Maximum Demand Forecast'!L$68:L$494,"NA")</f>
        <v>0</v>
      </c>
      <c r="M324" s="136">
        <f>_xlfn.XLOOKUP($D324,'Maximum Demand Forecast'!$D$68:$D$494,'Maximum Demand Forecast'!M$68:M$494,"NA")</f>
        <v>0</v>
      </c>
      <c r="N324" s="136">
        <f>_xlfn.XLOOKUP($D324,'Maximum Demand Forecast'!$D$68:$D$494,'Maximum Demand Forecast'!N$68:N$494,"NA")</f>
        <v>0</v>
      </c>
      <c r="O324" s="136">
        <f>_xlfn.XLOOKUP($D324,'Maximum Demand Forecast'!$D$68:$D$494,'Maximum Demand Forecast'!O$68:O$494,"NA")</f>
        <v>0</v>
      </c>
      <c r="P324" s="136">
        <f>_xlfn.XLOOKUP($D324,'Maximum Demand Forecast'!$D$68:$D$494,'Maximum Demand Forecast'!P$68:P$494,"NA")</f>
        <v>0</v>
      </c>
      <c r="Q324" s="137"/>
      <c r="R324" s="136">
        <f>_xlfn.XLOOKUP($D324,'Maximum Demand Forecast'!$T$68:$T$494,'Maximum Demand Forecast'!U$68:U$494,"NA")</f>
        <v>0</v>
      </c>
      <c r="S324" s="136">
        <f>_xlfn.XLOOKUP($D324,'Maximum Demand Forecast'!$T$68:$T$494,'Maximum Demand Forecast'!V$68:V$494,"NA")</f>
        <v>0</v>
      </c>
      <c r="T324" s="136">
        <f>_xlfn.XLOOKUP($D324,'Maximum Demand Forecast'!$T$68:$T$494,'Maximum Demand Forecast'!W$68:W$494,"NA")</f>
        <v>0</v>
      </c>
      <c r="U324" s="136">
        <f>_xlfn.XLOOKUP($D324,'Maximum Demand Forecast'!$T$68:$T$494,'Maximum Demand Forecast'!X$68:X$494,"NA")</f>
        <v>0</v>
      </c>
      <c r="V324" s="136">
        <f>_xlfn.XLOOKUP($D324,'Maximum Demand Forecast'!$T$68:$T$494,'Maximum Demand Forecast'!Y$68:Y$494,"NA")</f>
        <v>0</v>
      </c>
      <c r="W324" s="136">
        <f>_xlfn.XLOOKUP($D324,'Maximum Demand Forecast'!$T$68:$T$494,'Maximum Demand Forecast'!Z$68:Z$494,"NA")</f>
        <v>0</v>
      </c>
      <c r="X324" s="136">
        <f>_xlfn.XLOOKUP($D324,'Maximum Demand Forecast'!$T$68:$T$494,'Maximum Demand Forecast'!AA$68:AA$494,"NA")</f>
        <v>0</v>
      </c>
      <c r="Y324" s="136">
        <f>_xlfn.XLOOKUP($D324,'Maximum Demand Forecast'!$T$68:$T$494,'Maximum Demand Forecast'!AB$68:AB$494,"NA")</f>
        <v>0</v>
      </c>
      <c r="Z324" s="136">
        <f>_xlfn.XLOOKUP($D324,'Maximum Demand Forecast'!$T$68:$T$494,'Maximum Demand Forecast'!AC$68:AC$494,"NA")</f>
        <v>0</v>
      </c>
      <c r="AA324" s="136">
        <f>_xlfn.XLOOKUP($D324,'Maximum Demand Forecast'!$T$68:$T$494,'Maximum Demand Forecast'!AD$68:AD$494,"NA")</f>
        <v>0</v>
      </c>
      <c r="AB324" s="136">
        <f>_xlfn.XLOOKUP($D324,'Maximum Demand Forecast'!$T$68:$T$494,'Maximum Demand Forecast'!AE$68:AE$494,"NA")</f>
        <v>0</v>
      </c>
      <c r="AC324" s="136">
        <f>_xlfn.XLOOKUP($D324,'Maximum Demand Forecast'!$T$68:$T$494,'Maximum Demand Forecast'!AF$68:AF$494,"NA")</f>
        <v>0</v>
      </c>
      <c r="AD324" s="137"/>
      <c r="AE324" s="138">
        <v>204.04278972</v>
      </c>
      <c r="AF324" s="138">
        <v>247.70694732000001</v>
      </c>
      <c r="AG324" s="138">
        <v>322.17348126744002</v>
      </c>
      <c r="AH324" s="138">
        <v>346.37252371031201</v>
      </c>
      <c r="AI324" s="138">
        <v>381.20087116287101</v>
      </c>
      <c r="AJ324" s="138">
        <v>464.81308915399501</v>
      </c>
      <c r="AK324" s="138">
        <v>548.72789506627601</v>
      </c>
      <c r="AL324" s="138">
        <v>624.15433749179294</v>
      </c>
      <c r="AM324" s="138">
        <v>689.062340089386</v>
      </c>
      <c r="AN324" s="138">
        <v>743.71455653711496</v>
      </c>
      <c r="AO324" s="138">
        <v>793.90951533431303</v>
      </c>
      <c r="AP324" s="138">
        <v>839.65498205644803</v>
      </c>
      <c r="AQ324" s="137"/>
      <c r="AR324" s="137"/>
      <c r="AS324" s="137"/>
      <c r="AT324" s="137"/>
      <c r="AU324" s="3"/>
      <c r="AV324" s="3"/>
      <c r="AW324" s="3"/>
      <c r="AX324" s="3"/>
    </row>
    <row r="325" spans="2:50" x14ac:dyDescent="0.25">
      <c r="B325" s="7" t="s">
        <v>11</v>
      </c>
      <c r="C325" s="7" t="s">
        <v>0</v>
      </c>
      <c r="D325" s="48">
        <v>27178</v>
      </c>
      <c r="E325" s="136">
        <f>_xlfn.XLOOKUP($D325,'Maximum Demand Forecast'!$D$68:$D$494,'Maximum Demand Forecast'!E$68:E$494,"NA")</f>
        <v>84.6087502308404</v>
      </c>
      <c r="F325" s="136">
        <f>_xlfn.XLOOKUP($D325,'Maximum Demand Forecast'!$D$68:$D$494,'Maximum Demand Forecast'!F$68:F$494,"NA")</f>
        <v>66.727777799999998</v>
      </c>
      <c r="G325" s="136">
        <f>_xlfn.XLOOKUP($D325,'Maximum Demand Forecast'!$D$68:$D$494,'Maximum Demand Forecast'!G$68:G$494,"NA")</f>
        <v>68.616724948386988</v>
      </c>
      <c r="H325" s="136">
        <f>_xlfn.XLOOKUP($D325,'Maximum Demand Forecast'!$D$68:$D$494,'Maximum Demand Forecast'!H$68:H$494,"NA")</f>
        <v>68.405824116046787</v>
      </c>
      <c r="I325" s="136">
        <f>_xlfn.XLOOKUP($D325,'Maximum Demand Forecast'!$D$68:$D$494,'Maximum Demand Forecast'!I$68:I$494,"NA")</f>
        <v>67.25359925203756</v>
      </c>
      <c r="J325" s="136">
        <f>_xlfn.XLOOKUP($D325,'Maximum Demand Forecast'!$D$68:$D$494,'Maximum Demand Forecast'!J$68:J$494,"NA")</f>
        <v>66.436116259220668</v>
      </c>
      <c r="K325" s="136">
        <f>_xlfn.XLOOKUP($D325,'Maximum Demand Forecast'!$D$68:$D$494,'Maximum Demand Forecast'!K$68:K$494,"NA")</f>
        <v>66.480526972504677</v>
      </c>
      <c r="L325" s="136">
        <f>_xlfn.XLOOKUP($D325,'Maximum Demand Forecast'!$D$68:$D$494,'Maximum Demand Forecast'!L$68:L$494,"NA")</f>
        <v>66.351912547466256</v>
      </c>
      <c r="M325" s="136">
        <f>_xlfn.XLOOKUP($D325,'Maximum Demand Forecast'!$D$68:$D$494,'Maximum Demand Forecast'!M$68:M$494,"NA")</f>
        <v>67.863019434000094</v>
      </c>
      <c r="N325" s="136">
        <f>_xlfn.XLOOKUP($D325,'Maximum Demand Forecast'!$D$68:$D$494,'Maximum Demand Forecast'!N$68:N$494,"NA")</f>
        <v>71.951768601718086</v>
      </c>
      <c r="O325" s="136">
        <f>_xlfn.XLOOKUP($D325,'Maximum Demand Forecast'!$D$68:$D$494,'Maximum Demand Forecast'!O$68:O$494,"NA")</f>
        <v>75.577344240648301</v>
      </c>
      <c r="P325" s="136">
        <f>_xlfn.XLOOKUP($D325,'Maximum Demand Forecast'!$D$68:$D$494,'Maximum Demand Forecast'!P$68:P$494,"NA")</f>
        <v>77.531273887158164</v>
      </c>
      <c r="Q325" s="137"/>
      <c r="R325" s="136">
        <f>_xlfn.XLOOKUP($D325,'Maximum Demand Forecast'!$T$68:$T$494,'Maximum Demand Forecast'!U$68:U$494,"NA")</f>
        <v>125.279094484113</v>
      </c>
      <c r="S325" s="136">
        <f>_xlfn.XLOOKUP($D325,'Maximum Demand Forecast'!$T$68:$T$494,'Maximum Demand Forecast'!V$68:V$494,"NA")</f>
        <v>114.345712526138</v>
      </c>
      <c r="T325" s="136">
        <f>_xlfn.XLOOKUP($D325,'Maximum Demand Forecast'!$T$68:$T$494,'Maximum Demand Forecast'!W$68:W$494,"NA")</f>
        <v>110.40137686463491</v>
      </c>
      <c r="U325" s="136">
        <f>_xlfn.XLOOKUP($D325,'Maximum Demand Forecast'!$T$68:$T$494,'Maximum Demand Forecast'!X$68:X$494,"NA")</f>
        <v>111.28644322869518</v>
      </c>
      <c r="V325" s="136">
        <f>_xlfn.XLOOKUP($D325,'Maximum Demand Forecast'!$T$68:$T$494,'Maximum Demand Forecast'!Y$68:Y$494,"NA")</f>
        <v>109.47263166845261</v>
      </c>
      <c r="W325" s="136">
        <f>_xlfn.XLOOKUP($D325,'Maximum Demand Forecast'!$T$68:$T$494,'Maximum Demand Forecast'!Z$68:Z$494,"NA")</f>
        <v>109.40312856765763</v>
      </c>
      <c r="X325" s="136">
        <f>_xlfn.XLOOKUP($D325,'Maximum Demand Forecast'!$T$68:$T$494,'Maximum Demand Forecast'!AA$68:AA$494,"NA")</f>
        <v>109.56449304049002</v>
      </c>
      <c r="Y325" s="136">
        <f>_xlfn.XLOOKUP($D325,'Maximum Demand Forecast'!$T$68:$T$494,'Maximum Demand Forecast'!AB$68:AB$494,"NA")</f>
        <v>110.05419729310539</v>
      </c>
      <c r="Z325" s="136">
        <f>_xlfn.XLOOKUP($D325,'Maximum Demand Forecast'!$T$68:$T$494,'Maximum Demand Forecast'!AC$68:AC$494,"NA")</f>
        <v>111.51191270747186</v>
      </c>
      <c r="AA325" s="136">
        <f>_xlfn.XLOOKUP($D325,'Maximum Demand Forecast'!$T$68:$T$494,'Maximum Demand Forecast'!AD$68:AD$494,"NA")</f>
        <v>116.11612333445581</v>
      </c>
      <c r="AB325" s="136">
        <f>_xlfn.XLOOKUP($D325,'Maximum Demand Forecast'!$T$68:$T$494,'Maximum Demand Forecast'!AE$68:AE$494,"NA")</f>
        <v>119.87598437124954</v>
      </c>
      <c r="AC325" s="136">
        <f>_xlfn.XLOOKUP($D325,'Maximum Demand Forecast'!$T$68:$T$494,'Maximum Demand Forecast'!AF$68:AF$494,"NA")</f>
        <v>122.3765500700453</v>
      </c>
      <c r="AD325" s="137"/>
      <c r="AE325" s="138">
        <v>139.61214509999999</v>
      </c>
      <c r="AF325" s="138">
        <v>152.361031591</v>
      </c>
      <c r="AG325" s="138">
        <v>176.75025669783</v>
      </c>
      <c r="AH325" s="138">
        <v>197.969064004708</v>
      </c>
      <c r="AI325" s="138">
        <v>216.322811565828</v>
      </c>
      <c r="AJ325" s="138">
        <v>260.48442614137701</v>
      </c>
      <c r="AK325" s="138">
        <v>305.021399661293</v>
      </c>
      <c r="AL325" s="138">
        <v>345.35801112692599</v>
      </c>
      <c r="AM325" s="138">
        <v>380.43162998847498</v>
      </c>
      <c r="AN325" s="138">
        <v>410.35620862643998</v>
      </c>
      <c r="AO325" s="138">
        <v>438.290745335677</v>
      </c>
      <c r="AP325" s="138">
        <v>464.24396338724102</v>
      </c>
      <c r="AQ325" s="137"/>
      <c r="AR325" s="137"/>
      <c r="AS325" s="137"/>
      <c r="AT325" s="137"/>
      <c r="AU325" s="3"/>
      <c r="AV325" s="3"/>
      <c r="AW325" s="3"/>
      <c r="AX325" s="3"/>
    </row>
    <row r="326" spans="2:50" x14ac:dyDescent="0.25">
      <c r="B326" s="7" t="s">
        <v>194</v>
      </c>
      <c r="C326" s="7" t="s">
        <v>2</v>
      </c>
      <c r="D326" s="48">
        <v>29481</v>
      </c>
      <c r="E326" s="136">
        <f>_xlfn.XLOOKUP($D326,'Maximum Demand Forecast'!$D$68:$D$494,'Maximum Demand Forecast'!E$68:E$494,"NA")</f>
        <v>45.7225145575268</v>
      </c>
      <c r="F326" s="136">
        <f>_xlfn.XLOOKUP($D326,'Maximum Demand Forecast'!$D$68:$D$494,'Maximum Demand Forecast'!F$68:F$494,"NA")</f>
        <v>37.055556359999997</v>
      </c>
      <c r="G326" s="136">
        <f>_xlfn.XLOOKUP($D326,'Maximum Demand Forecast'!$D$68:$D$494,'Maximum Demand Forecast'!G$68:G$494,"NA")</f>
        <v>38.104534609027127</v>
      </c>
      <c r="H326" s="136">
        <f>_xlfn.XLOOKUP($D326,'Maximum Demand Forecast'!$D$68:$D$494,'Maximum Demand Forecast'!H$68:H$494,"NA")</f>
        <v>37.987416252372469</v>
      </c>
      <c r="I326" s="136">
        <f>_xlfn.XLOOKUP($D326,'Maximum Demand Forecast'!$D$68:$D$494,'Maximum Demand Forecast'!I$68:I$494,"NA")</f>
        <v>37.347557788695482</v>
      </c>
      <c r="J326" s="136">
        <f>_xlfn.XLOOKUP($D326,'Maximum Demand Forecast'!$D$68:$D$494,'Maximum Demand Forecast'!J$68:J$494,"NA")</f>
        <v>36.893589619630099</v>
      </c>
      <c r="K326" s="136">
        <f>_xlfn.XLOOKUP($D326,'Maximum Demand Forecast'!$D$68:$D$494,'Maximum Demand Forecast'!K$68:K$494,"NA")</f>
        <v>36.918251967805638</v>
      </c>
      <c r="L326" s="136">
        <f>_xlfn.XLOOKUP($D326,'Maximum Demand Forecast'!$D$68:$D$494,'Maximum Demand Forecast'!L$68:L$494,"NA")</f>
        <v>36.846829252515988</v>
      </c>
      <c r="M326" s="136">
        <f>_xlfn.XLOOKUP($D326,'Maximum Demand Forecast'!$D$68:$D$494,'Maximum Demand Forecast'!M$68:M$494,"NA")</f>
        <v>37.68598362339538</v>
      </c>
      <c r="N326" s="136">
        <f>_xlfn.XLOOKUP($D326,'Maximum Demand Forecast'!$D$68:$D$494,'Maximum Demand Forecast'!N$68:N$494,"NA")</f>
        <v>39.956565384418404</v>
      </c>
      <c r="O326" s="136">
        <f>_xlfn.XLOOKUP($D326,'Maximum Demand Forecast'!$D$68:$D$494,'Maximum Demand Forecast'!O$68:O$494,"NA")</f>
        <v>41.969935630742143</v>
      </c>
      <c r="P326" s="136">
        <f>_xlfn.XLOOKUP($D326,'Maximum Demand Forecast'!$D$68:$D$494,'Maximum Demand Forecast'!P$68:P$494,"NA")</f>
        <v>43.05500023991786</v>
      </c>
      <c r="Q326" s="137"/>
      <c r="R326" s="136">
        <f>_xlfn.XLOOKUP($D326,'Maximum Demand Forecast'!$T$68:$T$494,'Maximum Demand Forecast'!U$68:U$494,"NA")</f>
        <v>75.881902611087</v>
      </c>
      <c r="S326" s="136">
        <f>_xlfn.XLOOKUP($D326,'Maximum Demand Forecast'!$T$68:$T$494,'Maximum Demand Forecast'!V$68:V$494,"NA")</f>
        <v>74.216661115776603</v>
      </c>
      <c r="T326" s="136">
        <f>_xlfn.XLOOKUP($D326,'Maximum Demand Forecast'!$T$68:$T$494,'Maximum Demand Forecast'!W$68:W$494,"NA")</f>
        <v>71.656570171835597</v>
      </c>
      <c r="U326" s="136">
        <f>_xlfn.XLOOKUP($D326,'Maximum Demand Forecast'!$T$68:$T$494,'Maximum Demand Forecast'!X$68:X$494,"NA")</f>
        <v>72.231026956924225</v>
      </c>
      <c r="V326" s="136">
        <f>_xlfn.XLOOKUP($D326,'Maximum Demand Forecast'!$T$68:$T$494,'Maximum Demand Forecast'!Y$68:Y$494,"NA")</f>
        <v>71.053763420579301</v>
      </c>
      <c r="W326" s="136">
        <f>_xlfn.XLOOKUP($D326,'Maximum Demand Forecast'!$T$68:$T$494,'Maximum Demand Forecast'!Z$68:Z$494,"NA")</f>
        <v>71.008652082652958</v>
      </c>
      <c r="X326" s="136">
        <f>_xlfn.XLOOKUP($D326,'Maximum Demand Forecast'!$T$68:$T$494,'Maximum Demand Forecast'!AA$68:AA$494,"NA")</f>
        <v>71.11338650716047</v>
      </c>
      <c r="Y326" s="136">
        <f>_xlfn.XLOOKUP($D326,'Maximum Demand Forecast'!$T$68:$T$494,'Maximum Demand Forecast'!AB$68:AB$494,"NA")</f>
        <v>71.431231520850872</v>
      </c>
      <c r="Z326" s="136">
        <f>_xlfn.XLOOKUP($D326,'Maximum Demand Forecast'!$T$68:$T$494,'Maximum Demand Forecast'!AC$68:AC$494,"NA")</f>
        <v>72.377369058684238</v>
      </c>
      <c r="AA326" s="136">
        <f>_xlfn.XLOOKUP($D326,'Maximum Demand Forecast'!$T$68:$T$494,'Maximum Demand Forecast'!AD$68:AD$494,"NA")</f>
        <v>75.365755175307655</v>
      </c>
      <c r="AB326" s="136">
        <f>_xlfn.XLOOKUP($D326,'Maximum Demand Forecast'!$T$68:$T$494,'Maximum Demand Forecast'!AE$68:AE$494,"NA")</f>
        <v>77.80611193417036</v>
      </c>
      <c r="AC326" s="136">
        <f>_xlfn.XLOOKUP($D326,'Maximum Demand Forecast'!$T$68:$T$494,'Maximum Demand Forecast'!AF$68:AF$494,"NA")</f>
        <v>79.429116705974451</v>
      </c>
      <c r="AD326" s="137"/>
      <c r="AE326" s="138">
        <v>5</v>
      </c>
      <c r="AF326" s="138">
        <v>5</v>
      </c>
      <c r="AG326" s="138">
        <v>5</v>
      </c>
      <c r="AH326" s="138">
        <v>16.000323393191099</v>
      </c>
      <c r="AI326" s="138">
        <v>33.053372350064002</v>
      </c>
      <c r="AJ326" s="138">
        <v>73.268043192490495</v>
      </c>
      <c r="AK326" s="138">
        <v>113.34325811536699</v>
      </c>
      <c r="AL326" s="138">
        <v>149.77960905038501</v>
      </c>
      <c r="AM326" s="138">
        <v>182.31056403330001</v>
      </c>
      <c r="AN326" s="138">
        <v>211.55397686184099</v>
      </c>
      <c r="AO326" s="138">
        <v>241.01526590175101</v>
      </c>
      <c r="AP326" s="138">
        <v>271.05358948659199</v>
      </c>
      <c r="AQ326" s="137"/>
      <c r="AR326" s="137"/>
      <c r="AS326" s="137"/>
      <c r="AT326" s="137"/>
      <c r="AU326" s="3"/>
      <c r="AV326" s="3"/>
      <c r="AW326" s="3"/>
      <c r="AX326" s="3"/>
    </row>
    <row r="327" spans="2:50" x14ac:dyDescent="0.25">
      <c r="B327" s="7" t="s">
        <v>194</v>
      </c>
      <c r="C327" s="7" t="s">
        <v>2</v>
      </c>
      <c r="D327" s="48">
        <v>29482</v>
      </c>
      <c r="E327" s="136">
        <f>_xlfn.XLOOKUP($D327,'Maximum Demand Forecast'!$D$68:$D$494,'Maximum Demand Forecast'!E$68:E$494,"NA")</f>
        <v>41.099246327046103</v>
      </c>
      <c r="F327" s="136">
        <f>_xlfn.XLOOKUP($D327,'Maximum Demand Forecast'!$D$68:$D$494,'Maximum Demand Forecast'!F$68:F$494,"NA")</f>
        <v>39.20555598</v>
      </c>
      <c r="G327" s="136">
        <f>_xlfn.XLOOKUP($D327,'Maximum Demand Forecast'!$D$68:$D$494,'Maximum Demand Forecast'!G$68:G$494,"NA")</f>
        <v>40.315396972926749</v>
      </c>
      <c r="H327" s="136">
        <f>_xlfn.XLOOKUP($D327,'Maximum Demand Forecast'!$D$68:$D$494,'Maximum Demand Forecast'!H$68:H$494,"NA")</f>
        <v>40.191483294678314</v>
      </c>
      <c r="I327" s="136">
        <f>_xlfn.XLOOKUP($D327,'Maximum Demand Forecast'!$D$68:$D$494,'Maximum Demand Forecast'!I$68:I$494,"NA")</f>
        <v>39.514499617163104</v>
      </c>
      <c r="J327" s="136">
        <f>_xlfn.XLOOKUP($D327,'Maximum Demand Forecast'!$D$68:$D$494,'Maximum Demand Forecast'!J$68:J$494,"NA")</f>
        <v>39.034191770951857</v>
      </c>
      <c r="K327" s="136">
        <f>_xlfn.XLOOKUP($D327,'Maximum Demand Forecast'!$D$68:$D$494,'Maximum Demand Forecast'!K$68:K$494,"NA")</f>
        <v>39.060285052688094</v>
      </c>
      <c r="L327" s="136">
        <f>_xlfn.XLOOKUP($D327,'Maximum Demand Forecast'!$D$68:$D$494,'Maximum Demand Forecast'!L$68:L$494,"NA")</f>
        <v>38.984718321606586</v>
      </c>
      <c r="M327" s="136">
        <f>_xlfn.XLOOKUP($D327,'Maximum Demand Forecast'!$D$68:$D$494,'Maximum Demand Forecast'!M$68:M$494,"NA")</f>
        <v>39.872561249769639</v>
      </c>
      <c r="N327" s="136">
        <f>_xlfn.XLOOKUP($D327,'Maximum Demand Forecast'!$D$68:$D$494,'Maximum Demand Forecast'!N$68:N$494,"NA")</f>
        <v>42.27488438517527</v>
      </c>
      <c r="O327" s="136">
        <f>_xlfn.XLOOKUP($D327,'Maximum Demand Forecast'!$D$68:$D$494,'Maximum Demand Forecast'!O$68:O$494,"NA")</f>
        <v>44.40507234224826</v>
      </c>
      <c r="P327" s="136">
        <f>_xlfn.XLOOKUP($D327,'Maximum Demand Forecast'!$D$68:$D$494,'Maximum Demand Forecast'!P$68:P$494,"NA")</f>
        <v>45.553093461231548</v>
      </c>
      <c r="Q327" s="137"/>
      <c r="R327" s="136">
        <f>_xlfn.XLOOKUP($D327,'Maximum Demand Forecast'!$T$68:$T$494,'Maximum Demand Forecast'!U$68:U$494,"NA")</f>
        <v>43.305431769703297</v>
      </c>
      <c r="S327" s="136">
        <f>_xlfn.XLOOKUP($D327,'Maximum Demand Forecast'!$T$68:$T$494,'Maximum Demand Forecast'!V$68:V$494,"NA")</f>
        <v>40.539444920000001</v>
      </c>
      <c r="T327" s="136">
        <f>_xlfn.XLOOKUP($D327,'Maximum Demand Forecast'!$T$68:$T$494,'Maximum Demand Forecast'!W$68:W$494,"NA")</f>
        <v>39.141043748998989</v>
      </c>
      <c r="U327" s="136">
        <f>_xlfn.XLOOKUP($D327,'Maximum Demand Forecast'!$T$68:$T$494,'Maximum Demand Forecast'!X$68:X$494,"NA")</f>
        <v>39.454829883377784</v>
      </c>
      <c r="V327" s="136">
        <f>_xlfn.XLOOKUP($D327,'Maximum Demand Forecast'!$T$68:$T$494,'Maximum Demand Forecast'!Y$68:Y$494,"NA")</f>
        <v>38.811771982759915</v>
      </c>
      <c r="W327" s="136">
        <f>_xlfn.XLOOKUP($D327,'Maximum Demand Forecast'!$T$68:$T$494,'Maximum Demand Forecast'!Z$68:Z$494,"NA")</f>
        <v>38.787130769161259</v>
      </c>
      <c r="X327" s="136">
        <f>_xlfn.XLOOKUP($D327,'Maximum Demand Forecast'!$T$68:$T$494,'Maximum Demand Forecast'!AA$68:AA$494,"NA")</f>
        <v>38.844339964101017</v>
      </c>
      <c r="Y327" s="136">
        <f>_xlfn.XLOOKUP($D327,'Maximum Demand Forecast'!$T$68:$T$494,'Maximum Demand Forecast'!AB$68:AB$494,"NA")</f>
        <v>39.017956780485385</v>
      </c>
      <c r="Z327" s="136">
        <f>_xlfn.XLOOKUP($D327,'Maximum Demand Forecast'!$T$68:$T$494,'Maximum Demand Forecast'!AC$68:AC$494,"NA")</f>
        <v>39.534766483658444</v>
      </c>
      <c r="AA327" s="136">
        <f>_xlfn.XLOOKUP($D327,'Maximum Demand Forecast'!$T$68:$T$494,'Maximum Demand Forecast'!AD$68:AD$494,"NA")</f>
        <v>41.167115777647297</v>
      </c>
      <c r="AB327" s="136">
        <f>_xlfn.XLOOKUP($D327,'Maximum Demand Forecast'!$T$68:$T$494,'Maximum Demand Forecast'!AE$68:AE$494,"NA")</f>
        <v>42.500114418703575</v>
      </c>
      <c r="AC327" s="136">
        <f>_xlfn.XLOOKUP($D327,'Maximum Demand Forecast'!$T$68:$T$494,'Maximum Demand Forecast'!AF$68:AF$494,"NA")</f>
        <v>43.386650023543154</v>
      </c>
      <c r="AD327" s="137"/>
      <c r="AE327" s="138">
        <v>734.495748702534</v>
      </c>
      <c r="AF327" s="138">
        <v>898.91523162324597</v>
      </c>
      <c r="AG327" s="138">
        <v>1021.03237476544</v>
      </c>
      <c r="AH327" s="138">
        <v>1114.21547776796</v>
      </c>
      <c r="AI327" s="138">
        <v>1160.5236723670901</v>
      </c>
      <c r="AJ327" s="138">
        <v>1269.73490656887</v>
      </c>
      <c r="AK327" s="138">
        <v>1377.57281451785</v>
      </c>
      <c r="AL327" s="138">
        <v>1473.09150690917</v>
      </c>
      <c r="AM327" s="138">
        <v>1553.51887994043</v>
      </c>
      <c r="AN327" s="138">
        <v>1620.22771387887</v>
      </c>
      <c r="AO327" s="138">
        <v>1680.9201685533401</v>
      </c>
      <c r="AP327" s="138">
        <v>1735.83071057549</v>
      </c>
      <c r="AQ327" s="137"/>
      <c r="AR327" s="137"/>
      <c r="AS327" s="137"/>
      <c r="AT327" s="137"/>
      <c r="AU327" s="3"/>
      <c r="AV327" s="3"/>
      <c r="AW327" s="3"/>
      <c r="AX327" s="3"/>
    </row>
    <row r="328" spans="2:50" x14ac:dyDescent="0.25">
      <c r="B328" s="7" t="s">
        <v>194</v>
      </c>
      <c r="C328" s="7" t="s">
        <v>2</v>
      </c>
      <c r="D328" s="48">
        <v>29483</v>
      </c>
      <c r="E328" s="136">
        <f>_xlfn.XLOOKUP($D328,'Maximum Demand Forecast'!$D$68:$D$494,'Maximum Demand Forecast'!E$68:E$494,"NA")</f>
        <v>100.59261587026199</v>
      </c>
      <c r="F328" s="136">
        <f>_xlfn.XLOOKUP($D328,'Maximum Demand Forecast'!$D$68:$D$494,'Maximum Demand Forecast'!F$68:F$494,"NA")</f>
        <v>70.364445619999998</v>
      </c>
      <c r="G328" s="136">
        <f>_xlfn.XLOOKUP($D328,'Maximum Demand Forecast'!$D$68:$D$494,'Maximum Demand Forecast'!G$68:G$494,"NA")</f>
        <v>72.356340499222711</v>
      </c>
      <c r="H328" s="136">
        <f>_xlfn.XLOOKUP($D328,'Maximum Demand Forecast'!$D$68:$D$494,'Maximum Demand Forecast'!H$68:H$494,"NA")</f>
        <v>72.133945559099061</v>
      </c>
      <c r="I328" s="136">
        <f>_xlfn.XLOOKUP($D328,'Maximum Demand Forecast'!$D$68:$D$494,'Maximum Demand Forecast'!I$68:I$494,"NA")</f>
        <v>70.918924372141603</v>
      </c>
      <c r="J328" s="136">
        <f>_xlfn.XLOOKUP($D328,'Maximum Demand Forecast'!$D$68:$D$494,'Maximum Demand Forecast'!J$68:J$494,"NA")</f>
        <v>70.056888508070926</v>
      </c>
      <c r="K328" s="136">
        <f>_xlfn.XLOOKUP($D328,'Maximum Demand Forecast'!$D$68:$D$494,'Maximum Demand Forecast'!K$68:K$494,"NA")</f>
        <v>70.103719607844468</v>
      </c>
      <c r="L328" s="136">
        <f>_xlfn.XLOOKUP($D328,'Maximum Demand Forecast'!$D$68:$D$494,'Maximum Demand Forecast'!L$68:L$494,"NA")</f>
        <v>69.968095689066772</v>
      </c>
      <c r="M328" s="136">
        <f>_xlfn.XLOOKUP($D328,'Maximum Demand Forecast'!$D$68:$D$494,'Maximum Demand Forecast'!M$68:M$494,"NA")</f>
        <v>71.5615579899126</v>
      </c>
      <c r="N328" s="136">
        <f>_xlfn.XLOOKUP($D328,'Maximum Demand Forecast'!$D$68:$D$494,'Maximum Demand Forecast'!N$68:N$494,"NA")</f>
        <v>75.873144228076114</v>
      </c>
      <c r="O328" s="136">
        <f>_xlfn.XLOOKUP($D328,'Maximum Demand Forecast'!$D$68:$D$494,'Maximum Demand Forecast'!O$68:O$494,"NA")</f>
        <v>79.696313952854538</v>
      </c>
      <c r="P328" s="136">
        <f>_xlfn.XLOOKUP($D328,'Maximum Demand Forecast'!$D$68:$D$494,'Maximum Demand Forecast'!P$68:P$494,"NA")</f>
        <v>81.756732880174923</v>
      </c>
      <c r="Q328" s="137"/>
      <c r="R328" s="136">
        <f>_xlfn.XLOOKUP($D328,'Maximum Demand Forecast'!$T$68:$T$494,'Maximum Demand Forecast'!U$68:U$494,"NA")</f>
        <v>174.846747691329</v>
      </c>
      <c r="S328" s="136">
        <f>_xlfn.XLOOKUP($D328,'Maximum Demand Forecast'!$T$68:$T$494,'Maximum Demand Forecast'!V$68:V$494,"NA")</f>
        <v>159.76601461278801</v>
      </c>
      <c r="T328" s="136">
        <f>_xlfn.XLOOKUP($D328,'Maximum Demand Forecast'!$T$68:$T$494,'Maximum Demand Forecast'!W$68:W$494,"NA")</f>
        <v>154.25491345287881</v>
      </c>
      <c r="U328" s="136">
        <f>_xlfn.XLOOKUP($D328,'Maximum Demand Forecast'!$T$68:$T$494,'Maximum Demand Forecast'!X$68:X$494,"NA")</f>
        <v>155.49154508977918</v>
      </c>
      <c r="V328" s="136">
        <f>_xlfn.XLOOKUP($D328,'Maximum Demand Forecast'!$T$68:$T$494,'Maximum Demand Forecast'!Y$68:Y$494,"NA")</f>
        <v>152.95725291706378</v>
      </c>
      <c r="W328" s="136">
        <f>_xlfn.XLOOKUP($D328,'Maximum Demand Forecast'!$T$68:$T$494,'Maximum Demand Forecast'!Z$68:Z$494,"NA")</f>
        <v>152.86014185647457</v>
      </c>
      <c r="X328" s="136">
        <f>_xlfn.XLOOKUP($D328,'Maximum Demand Forecast'!$T$68:$T$494,'Maximum Demand Forecast'!AA$68:AA$494,"NA")</f>
        <v>153.08560338148479</v>
      </c>
      <c r="Y328" s="136">
        <f>_xlfn.XLOOKUP($D328,'Maximum Demand Forecast'!$T$68:$T$494,'Maximum Demand Forecast'!AB$68:AB$494,"NA")</f>
        <v>153.76982752116479</v>
      </c>
      <c r="Z328" s="136">
        <f>_xlfn.XLOOKUP($D328,'Maximum Demand Forecast'!$T$68:$T$494,'Maximum Demand Forecast'!AC$68:AC$494,"NA")</f>
        <v>155.80657535409927</v>
      </c>
      <c r="AA328" s="136">
        <f>_xlfn.XLOOKUP($D328,'Maximum Demand Forecast'!$T$68:$T$494,'Maximum Demand Forecast'!AD$68:AD$494,"NA")</f>
        <v>162.23966642555436</v>
      </c>
      <c r="AB328" s="136">
        <f>_xlfn.XLOOKUP($D328,'Maximum Demand Forecast'!$T$68:$T$494,'Maximum Demand Forecast'!AE$68:AE$494,"NA")</f>
        <v>167.49301611463105</v>
      </c>
      <c r="AC328" s="136">
        <f>_xlfn.XLOOKUP($D328,'Maximum Demand Forecast'!$T$68:$T$494,'Maximum Demand Forecast'!AF$68:AF$494,"NA")</f>
        <v>170.98685429315233</v>
      </c>
      <c r="AD328" s="137"/>
      <c r="AE328" s="138">
        <v>0</v>
      </c>
      <c r="AF328" s="138">
        <v>0</v>
      </c>
      <c r="AG328" s="138">
        <v>0</v>
      </c>
      <c r="AH328" s="138">
        <v>0</v>
      </c>
      <c r="AI328" s="138">
        <v>0</v>
      </c>
      <c r="AJ328" s="138">
        <v>0</v>
      </c>
      <c r="AK328" s="138">
        <v>0</v>
      </c>
      <c r="AL328" s="138">
        <v>0</v>
      </c>
      <c r="AM328" s="138">
        <v>0</v>
      </c>
      <c r="AN328" s="138">
        <v>0</v>
      </c>
      <c r="AO328" s="138">
        <v>0</v>
      </c>
      <c r="AP328" s="138">
        <v>0</v>
      </c>
      <c r="AQ328" s="137"/>
      <c r="AR328" s="137"/>
      <c r="AS328" s="137"/>
      <c r="AT328" s="137"/>
      <c r="AU328" s="3"/>
      <c r="AV328" s="3"/>
      <c r="AW328" s="3"/>
      <c r="AX328" s="3"/>
    </row>
    <row r="329" spans="2:50" x14ac:dyDescent="0.25">
      <c r="B329" s="7" t="s">
        <v>194</v>
      </c>
      <c r="C329" s="7" t="s">
        <v>2</v>
      </c>
      <c r="D329" s="48">
        <v>29485</v>
      </c>
      <c r="E329" s="136">
        <f>_xlfn.XLOOKUP($D329,'Maximum Demand Forecast'!$D$68:$D$494,'Maximum Demand Forecast'!E$68:E$494,"NA")</f>
        <v>107.0333328</v>
      </c>
      <c r="F329" s="136">
        <f>_xlfn.XLOOKUP($D329,'Maximum Demand Forecast'!$D$68:$D$494,'Maximum Demand Forecast'!F$68:F$494,"NA")</f>
        <v>86.242224250000007</v>
      </c>
      <c r="G329" s="136">
        <f>_xlfn.XLOOKUP($D329,'Maximum Demand Forecast'!$D$68:$D$494,'Maximum Demand Forecast'!G$68:G$494,"NA")</f>
        <v>88.683591382828297</v>
      </c>
      <c r="H329" s="136">
        <f>_xlfn.XLOOKUP($D329,'Maximum Demand Forecast'!$D$68:$D$494,'Maximum Demand Forecast'!H$68:H$494,"NA")</f>
        <v>88.411012893376551</v>
      </c>
      <c r="I329" s="136">
        <f>_xlfn.XLOOKUP($D329,'Maximum Demand Forecast'!$D$68:$D$494,'Maximum Demand Forecast'!I$68:I$494,"NA")</f>
        <v>86.921821459396114</v>
      </c>
      <c r="J329" s="136">
        <f>_xlfn.XLOOKUP($D329,'Maximum Demand Forecast'!$D$68:$D$494,'Maximum Demand Forecast'!J$68:J$494,"NA")</f>
        <v>85.865266694476674</v>
      </c>
      <c r="K329" s="136">
        <f>_xlfn.XLOOKUP($D329,'Maximum Demand Forecast'!$D$68:$D$494,'Maximum Demand Forecast'!K$68:K$494,"NA")</f>
        <v>85.922665259518396</v>
      </c>
      <c r="L329" s="136">
        <f>_xlfn.XLOOKUP($D329,'Maximum Demand Forecast'!$D$68:$D$494,'Maximum Demand Forecast'!L$68:L$494,"NA")</f>
        <v>85.756437723525906</v>
      </c>
      <c r="M329" s="136">
        <f>_xlfn.XLOOKUP($D329,'Maximum Demand Forecast'!$D$68:$D$494,'Maximum Demand Forecast'!M$68:M$494,"NA")</f>
        <v>87.709465731813196</v>
      </c>
      <c r="N329" s="136">
        <f>_xlfn.XLOOKUP($D329,'Maximum Demand Forecast'!$D$68:$D$494,'Maximum Demand Forecast'!N$68:N$494,"NA")</f>
        <v>92.993963946053668</v>
      </c>
      <c r="O329" s="136">
        <f>_xlfn.XLOOKUP($D329,'Maximum Demand Forecast'!$D$68:$D$494,'Maximum Demand Forecast'!O$68:O$494,"NA")</f>
        <v>97.679834172769915</v>
      </c>
      <c r="P329" s="136">
        <f>_xlfn.XLOOKUP($D329,'Maximum Demand Forecast'!$D$68:$D$494,'Maximum Demand Forecast'!P$68:P$494,"NA")</f>
        <v>100.20518784554015</v>
      </c>
      <c r="Q329" s="137"/>
      <c r="R329" s="136">
        <f>_xlfn.XLOOKUP($D329,'Maximum Demand Forecast'!$T$68:$T$494,'Maximum Demand Forecast'!U$68:U$494,"NA")</f>
        <v>104.92876470037599</v>
      </c>
      <c r="S329" s="136">
        <f>_xlfn.XLOOKUP($D329,'Maximum Demand Forecast'!$T$68:$T$494,'Maximum Demand Forecast'!V$68:V$494,"NA")</f>
        <v>94.422662913923205</v>
      </c>
      <c r="T329" s="136">
        <f>_xlfn.XLOOKUP($D329,'Maximum Demand Forecast'!$T$68:$T$494,'Maximum Demand Forecast'!W$68:W$494,"NA")</f>
        <v>91.165569417738652</v>
      </c>
      <c r="U329" s="136">
        <f>_xlfn.XLOOKUP($D329,'Maximum Demand Forecast'!$T$68:$T$494,'Maximum Demand Forecast'!X$68:X$494,"NA")</f>
        <v>91.896426055070023</v>
      </c>
      <c r="V329" s="136">
        <f>_xlfn.XLOOKUP($D329,'Maximum Demand Forecast'!$T$68:$T$494,'Maximum Demand Forecast'!Y$68:Y$494,"NA")</f>
        <v>90.398644338916824</v>
      </c>
      <c r="W329" s="136">
        <f>_xlfn.XLOOKUP($D329,'Maximum Demand Forecast'!$T$68:$T$494,'Maximum Demand Forecast'!Z$68:Z$494,"NA")</f>
        <v>90.341251125714038</v>
      </c>
      <c r="X329" s="136">
        <f>_xlfn.XLOOKUP($D329,'Maximum Demand Forecast'!$T$68:$T$494,'Maximum Demand Forecast'!AA$68:AA$494,"NA")</f>
        <v>90.474500225203045</v>
      </c>
      <c r="Y329" s="136">
        <f>_xlfn.XLOOKUP($D329,'Maximum Demand Forecast'!$T$68:$T$494,'Maximum Demand Forecast'!AB$68:AB$494,"NA")</f>
        <v>90.878880752908842</v>
      </c>
      <c r="Z329" s="136">
        <f>_xlfn.XLOOKUP($D329,'Maximum Demand Forecast'!$T$68:$T$494,'Maximum Demand Forecast'!AC$68:AC$494,"NA")</f>
        <v>92.082610811118869</v>
      </c>
      <c r="AA329" s="136">
        <f>_xlfn.XLOOKUP($D329,'Maximum Demand Forecast'!$T$68:$T$494,'Maximum Demand Forecast'!AD$68:AD$494,"NA")</f>
        <v>95.884605817420763</v>
      </c>
      <c r="AB329" s="136">
        <f>_xlfn.XLOOKUP($D329,'Maximum Demand Forecast'!$T$68:$T$494,'Maximum Demand Forecast'!AE$68:AE$494,"NA")</f>
        <v>98.989366664481082</v>
      </c>
      <c r="AC329" s="136">
        <f>_xlfn.XLOOKUP($D329,'Maximum Demand Forecast'!$T$68:$T$494,'Maximum Demand Forecast'!AF$68:AF$494,"NA")</f>
        <v>101.05424576537031</v>
      </c>
      <c r="AD329" s="137"/>
      <c r="AE329" s="138">
        <v>0</v>
      </c>
      <c r="AF329" s="138">
        <v>0</v>
      </c>
      <c r="AG329" s="138">
        <v>0</v>
      </c>
      <c r="AH329" s="138">
        <v>8.6717958271927795</v>
      </c>
      <c r="AI329" s="138">
        <v>22.1547997225234</v>
      </c>
      <c r="AJ329" s="138">
        <v>53.581919602791601</v>
      </c>
      <c r="AK329" s="138">
        <v>83.905248671205896</v>
      </c>
      <c r="AL329" s="138">
        <v>109.92628298360999</v>
      </c>
      <c r="AM329" s="138">
        <v>131.26394655592</v>
      </c>
      <c r="AN329" s="138">
        <v>148.47113958824301</v>
      </c>
      <c r="AO329" s="138">
        <v>163.80817919235</v>
      </c>
      <c r="AP329" s="138">
        <v>177.63908911125401</v>
      </c>
      <c r="AQ329" s="137"/>
      <c r="AR329" s="137"/>
      <c r="AS329" s="137"/>
      <c r="AT329" s="137"/>
      <c r="AU329" s="3"/>
      <c r="AV329" s="3"/>
      <c r="AW329" s="3"/>
      <c r="AX329" s="3"/>
    </row>
    <row r="330" spans="2:50" x14ac:dyDescent="0.25">
      <c r="B330" s="7" t="s">
        <v>194</v>
      </c>
      <c r="C330" s="7" t="s">
        <v>2</v>
      </c>
      <c r="D330" s="48">
        <v>29486</v>
      </c>
      <c r="E330" s="136">
        <f>_xlfn.XLOOKUP($D330,'Maximum Demand Forecast'!$D$68:$D$494,'Maximum Demand Forecast'!E$68:E$494,"NA")</f>
        <v>46.999848602503299</v>
      </c>
      <c r="F330" s="136">
        <f>_xlfn.XLOOKUP($D330,'Maximum Demand Forecast'!$D$68:$D$494,'Maximum Demand Forecast'!F$68:F$494,"NA")</f>
        <v>40.073889479999998</v>
      </c>
      <c r="G330" s="136">
        <f>_xlfn.XLOOKUP($D330,'Maximum Demand Forecast'!$D$68:$D$494,'Maximum Demand Forecast'!G$68:G$494,"NA")</f>
        <v>41.208311481657326</v>
      </c>
      <c r="H330" s="136">
        <f>_xlfn.XLOOKUP($D330,'Maximum Demand Forecast'!$D$68:$D$494,'Maximum Demand Forecast'!H$68:H$494,"NA")</f>
        <v>41.081653335303756</v>
      </c>
      <c r="I330" s="136">
        <f>_xlfn.XLOOKUP($D330,'Maximum Demand Forecast'!$D$68:$D$494,'Maximum Demand Forecast'!I$68:I$494,"NA")</f>
        <v>40.389675670547561</v>
      </c>
      <c r="J330" s="136">
        <f>_xlfn.XLOOKUP($D330,'Maximum Demand Forecast'!$D$68:$D$494,'Maximum Demand Forecast'!J$68:J$494,"NA")</f>
        <v>39.898729857784055</v>
      </c>
      <c r="K330" s="136">
        <f>_xlfn.XLOOKUP($D330,'Maximum Demand Forecast'!$D$68:$D$494,'Maximum Demand Forecast'!K$68:K$494,"NA")</f>
        <v>39.925401059411747</v>
      </c>
      <c r="L330" s="136">
        <f>_xlfn.XLOOKUP($D330,'Maximum Demand Forecast'!$D$68:$D$494,'Maximum Demand Forecast'!L$68:L$494,"NA")</f>
        <v>39.848160659319724</v>
      </c>
      <c r="M330" s="136">
        <f>_xlfn.XLOOKUP($D330,'Maximum Demand Forecast'!$D$68:$D$494,'Maximum Demand Forecast'!M$68:M$494,"NA")</f>
        <v>40.755667732984385</v>
      </c>
      <c r="N330" s="136">
        <f>_xlfn.XLOOKUP($D330,'Maximum Demand Forecast'!$D$68:$D$494,'Maximum Demand Forecast'!N$68:N$494,"NA")</f>
        <v>43.211198063241731</v>
      </c>
      <c r="O330" s="136">
        <f>_xlfn.XLOOKUP($D330,'Maximum Demand Forecast'!$D$68:$D$494,'Maximum Demand Forecast'!O$68:O$494,"NA")</f>
        <v>45.388565903833445</v>
      </c>
      <c r="P330" s="136">
        <f>_xlfn.XLOOKUP($D330,'Maximum Demand Forecast'!$D$68:$D$494,'Maximum Demand Forecast'!P$68:P$494,"NA")</f>
        <v>46.562013653593993</v>
      </c>
      <c r="Q330" s="137"/>
      <c r="R330" s="136">
        <f>_xlfn.XLOOKUP($D330,'Maximum Demand Forecast'!$T$68:$T$494,'Maximum Demand Forecast'!U$68:U$494,"NA")</f>
        <v>48.483779746919197</v>
      </c>
      <c r="S330" s="136">
        <f>_xlfn.XLOOKUP($D330,'Maximum Demand Forecast'!$T$68:$T$494,'Maximum Demand Forecast'!V$68:V$494,"NA")</f>
        <v>50.987222989999999</v>
      </c>
      <c r="T330" s="136">
        <f>_xlfn.XLOOKUP($D330,'Maximum Demand Forecast'!$T$68:$T$494,'Maximum Demand Forecast'!W$68:W$494,"NA")</f>
        <v>49.22842751374202</v>
      </c>
      <c r="U330" s="136">
        <f>_xlfn.XLOOKUP($D330,'Maximum Demand Forecast'!$T$68:$T$494,'Maximum Demand Forecast'!X$68:X$494,"NA")</f>
        <v>49.623082241657357</v>
      </c>
      <c r="V330" s="136">
        <f>_xlfn.XLOOKUP($D330,'Maximum Demand Forecast'!$T$68:$T$494,'Maximum Demand Forecast'!Y$68:Y$494,"NA")</f>
        <v>48.814296215134611</v>
      </c>
      <c r="W330" s="136">
        <f>_xlfn.XLOOKUP($D330,'Maximum Demand Forecast'!$T$68:$T$494,'Maximum Demand Forecast'!Z$68:Z$494,"NA")</f>
        <v>48.783304496945618</v>
      </c>
      <c r="X330" s="136">
        <f>_xlfn.XLOOKUP($D330,'Maximum Demand Forecast'!$T$68:$T$494,'Maximum Demand Forecast'!AA$68:AA$494,"NA")</f>
        <v>48.855257578326686</v>
      </c>
      <c r="Y330" s="136">
        <f>_xlfn.XLOOKUP($D330,'Maximum Demand Forecast'!$T$68:$T$494,'Maximum Demand Forecast'!AB$68:AB$494,"NA")</f>
        <v>49.073618716454561</v>
      </c>
      <c r="Z330" s="136">
        <f>_xlfn.XLOOKUP($D330,'Maximum Demand Forecast'!$T$68:$T$494,'Maximum Demand Forecast'!AC$68:AC$494,"NA")</f>
        <v>49.723620008556132</v>
      </c>
      <c r="AA330" s="136">
        <f>_xlfn.XLOOKUP($D330,'Maximum Demand Forecast'!$T$68:$T$494,'Maximum Demand Forecast'!AD$68:AD$494,"NA")</f>
        <v>51.77665644293311</v>
      </c>
      <c r="AB330" s="136">
        <f>_xlfn.XLOOKUP($D330,'Maximum Demand Forecast'!$T$68:$T$494,'Maximum Demand Forecast'!AE$68:AE$494,"NA")</f>
        <v>53.453193926143015</v>
      </c>
      <c r="AC330" s="136">
        <f>_xlfn.XLOOKUP($D330,'Maximum Demand Forecast'!$T$68:$T$494,'Maximum Demand Forecast'!AF$68:AF$494,"NA")</f>
        <v>54.568206444487338</v>
      </c>
      <c r="AD330" s="137"/>
      <c r="AE330" s="138">
        <v>28.5242</v>
      </c>
      <c r="AF330" s="138">
        <v>32.002555999999998</v>
      </c>
      <c r="AG330" s="138">
        <v>32.002555999999998</v>
      </c>
      <c r="AH330" s="138">
        <v>39.426395725422502</v>
      </c>
      <c r="AI330" s="138">
        <v>50.753929136741903</v>
      </c>
      <c r="AJ330" s="138">
        <v>76.933998664675201</v>
      </c>
      <c r="AK330" s="138">
        <v>102.269624987283</v>
      </c>
      <c r="AL330" s="138">
        <v>124.27247355074</v>
      </c>
      <c r="AM330" s="138">
        <v>142.58706653374</v>
      </c>
      <c r="AN330" s="138">
        <v>157.49945294106101</v>
      </c>
      <c r="AO330" s="138">
        <v>170.73654750037699</v>
      </c>
      <c r="AP330" s="138">
        <v>182.38907938141</v>
      </c>
      <c r="AQ330" s="137"/>
      <c r="AR330" s="137"/>
      <c r="AS330" s="137"/>
      <c r="AT330" s="137"/>
      <c r="AU330" s="3"/>
      <c r="AV330" s="3"/>
      <c r="AW330" s="3"/>
      <c r="AX330" s="3"/>
    </row>
    <row r="331" spans="2:50" x14ac:dyDescent="0.25">
      <c r="B331" s="7" t="s">
        <v>194</v>
      </c>
      <c r="C331" s="7" t="s">
        <v>0</v>
      </c>
      <c r="D331" s="48">
        <v>29488</v>
      </c>
      <c r="E331" s="136">
        <f>_xlfn.XLOOKUP($D331,'Maximum Demand Forecast'!$D$68:$D$494,'Maximum Demand Forecast'!E$68:E$494,"NA")</f>
        <v>203.48256909178201</v>
      </c>
      <c r="F331" s="136">
        <f>_xlfn.XLOOKUP($D331,'Maximum Demand Forecast'!$D$68:$D$494,'Maximum Demand Forecast'!F$68:F$494,"NA")</f>
        <v>179.71839585202699</v>
      </c>
      <c r="G331" s="136">
        <f>_xlfn.XLOOKUP($D331,'Maximum Demand Forecast'!$D$68:$D$494,'Maximum Demand Forecast'!G$68:G$494,"NA")</f>
        <v>184.80591056553766</v>
      </c>
      <c r="H331" s="136">
        <f>_xlfn.XLOOKUP($D331,'Maximum Demand Forecast'!$D$68:$D$494,'Maximum Demand Forecast'!H$68:H$494,"NA")</f>
        <v>184.23788986229107</v>
      </c>
      <c r="I331" s="136">
        <f>_xlfn.XLOOKUP($D331,'Maximum Demand Forecast'!$D$68:$D$494,'Maximum Demand Forecast'!I$68:I$494,"NA")</f>
        <v>181.13459448744408</v>
      </c>
      <c r="J331" s="136">
        <f>_xlfn.XLOOKUP($D331,'Maximum Demand Forecast'!$D$68:$D$494,'Maximum Demand Forecast'!J$68:J$494,"NA")</f>
        <v>178.93286176159617</v>
      </c>
      <c r="K331" s="136">
        <f>_xlfn.XLOOKUP($D331,'Maximum Demand Forecast'!$D$68:$D$494,'Maximum Demand Forecast'!K$68:K$494,"NA")</f>
        <v>179.05247344975953</v>
      </c>
      <c r="L331" s="136">
        <f>_xlfn.XLOOKUP($D331,'Maximum Demand Forecast'!$D$68:$D$494,'Maximum Demand Forecast'!L$68:L$494,"NA")</f>
        <v>178.7060753092338</v>
      </c>
      <c r="M331" s="136">
        <f>_xlfn.XLOOKUP($D331,'Maximum Demand Forecast'!$D$68:$D$494,'Maximum Demand Forecast'!M$68:M$494,"NA")</f>
        <v>182.77595017338388</v>
      </c>
      <c r="N331" s="136">
        <f>_xlfn.XLOOKUP($D331,'Maximum Demand Forecast'!$D$68:$D$494,'Maximum Demand Forecast'!N$68:N$494,"NA")</f>
        <v>193.78820722270504</v>
      </c>
      <c r="O331" s="136">
        <f>_xlfn.XLOOKUP($D331,'Maximum Demand Forecast'!$D$68:$D$494,'Maximum Demand Forecast'!O$68:O$494,"NA")</f>
        <v>203.55299573134809</v>
      </c>
      <c r="P331" s="136">
        <f>_xlfn.XLOOKUP($D331,'Maximum Demand Forecast'!$D$68:$D$494,'Maximum Demand Forecast'!P$68:P$494,"NA")</f>
        <v>208.81552826661365</v>
      </c>
      <c r="Q331" s="137"/>
      <c r="R331" s="136">
        <f>_xlfn.XLOOKUP($D331,'Maximum Demand Forecast'!$T$68:$T$494,'Maximum Demand Forecast'!U$68:U$494,"NA")</f>
        <v>236.20377993144501</v>
      </c>
      <c r="S331" s="136">
        <f>_xlfn.XLOOKUP($D331,'Maximum Demand Forecast'!$T$68:$T$494,'Maximum Demand Forecast'!V$68:V$494,"NA")</f>
        <v>218.33330338098199</v>
      </c>
      <c r="T331" s="136">
        <f>_xlfn.XLOOKUP($D331,'Maximum Demand Forecast'!$T$68:$T$494,'Maximum Demand Forecast'!W$68:W$494,"NA")</f>
        <v>210.80193368119964</v>
      </c>
      <c r="U331" s="136">
        <f>_xlfn.XLOOKUP($D331,'Maximum Demand Forecast'!$T$68:$T$494,'Maximum Demand Forecast'!X$68:X$494,"NA")</f>
        <v>212.49189178026259</v>
      </c>
      <c r="V331" s="136">
        <f>_xlfn.XLOOKUP($D331,'Maximum Demand Forecast'!$T$68:$T$494,'Maximum Demand Forecast'!Y$68:Y$494,"NA")</f>
        <v>209.02857460894452</v>
      </c>
      <c r="W331" s="136">
        <f>_xlfn.XLOOKUP($D331,'Maximum Demand Forecast'!$T$68:$T$494,'Maximum Demand Forecast'!Z$68:Z$494,"NA")</f>
        <v>208.89586441582452</v>
      </c>
      <c r="X331" s="136">
        <f>_xlfn.XLOOKUP($D331,'Maximum Demand Forecast'!$T$68:$T$494,'Maximum Demand Forecast'!AA$68:AA$494,"NA")</f>
        <v>209.20397599800364</v>
      </c>
      <c r="Y331" s="136">
        <f>_xlfn.XLOOKUP($D331,'Maximum Demand Forecast'!$T$68:$T$494,'Maximum Demand Forecast'!AB$68:AB$494,"NA")</f>
        <v>210.13902414971102</v>
      </c>
      <c r="Z331" s="136">
        <f>_xlfn.XLOOKUP($D331,'Maximum Demand Forecast'!$T$68:$T$494,'Maximum Demand Forecast'!AC$68:AC$494,"NA")</f>
        <v>212.92240635772566</v>
      </c>
      <c r="AA331" s="136">
        <f>_xlfn.XLOOKUP($D331,'Maximum Demand Forecast'!$T$68:$T$494,'Maximum Demand Forecast'!AD$68:AD$494,"NA")</f>
        <v>221.71375054932739</v>
      </c>
      <c r="AB331" s="136">
        <f>_xlfn.XLOOKUP($D331,'Maximum Demand Forecast'!$T$68:$T$494,'Maximum Demand Forecast'!AE$68:AE$494,"NA")</f>
        <v>228.89288181958796</v>
      </c>
      <c r="AC331" s="136">
        <f>_xlfn.XLOOKUP($D331,'Maximum Demand Forecast'!$T$68:$T$494,'Maximum Demand Forecast'!AF$68:AF$494,"NA")</f>
        <v>233.66749695187332</v>
      </c>
      <c r="AD331" s="137"/>
      <c r="AE331" s="138">
        <v>26.53</v>
      </c>
      <c r="AF331" s="138">
        <v>26.53</v>
      </c>
      <c r="AG331" s="138">
        <v>33.93</v>
      </c>
      <c r="AH331" s="138">
        <v>39.228097053284003</v>
      </c>
      <c r="AI331" s="138">
        <v>47.6351967253567</v>
      </c>
      <c r="AJ331" s="138">
        <v>67.936485531319505</v>
      </c>
      <c r="AK331" s="138">
        <v>88.549486333405696</v>
      </c>
      <c r="AL331" s="138">
        <v>107.43306700390499</v>
      </c>
      <c r="AM331" s="138">
        <v>124.160292529385</v>
      </c>
      <c r="AN331" s="138">
        <v>138.85516071786799</v>
      </c>
      <c r="AO331" s="138">
        <v>153.190090808018</v>
      </c>
      <c r="AP331" s="138">
        <v>167.34699701633099</v>
      </c>
      <c r="AQ331" s="137"/>
      <c r="AR331" s="137"/>
      <c r="AS331" s="137"/>
      <c r="AT331" s="137"/>
      <c r="AU331" s="3"/>
      <c r="AV331" s="3"/>
      <c r="AW331" s="3"/>
      <c r="AX331" s="3"/>
    </row>
    <row r="332" spans="2:50" x14ac:dyDescent="0.25">
      <c r="B332" s="7" t="s">
        <v>194</v>
      </c>
      <c r="C332" s="7" t="s">
        <v>0</v>
      </c>
      <c r="D332" s="48">
        <v>29489</v>
      </c>
      <c r="E332" s="136">
        <f>_xlfn.XLOOKUP($D332,'Maximum Demand Forecast'!$D$68:$D$494,'Maximum Demand Forecast'!E$68:E$494,"NA")</f>
        <v>97.931223417567296</v>
      </c>
      <c r="F332" s="136">
        <f>_xlfn.XLOOKUP($D332,'Maximum Demand Forecast'!$D$68:$D$494,'Maximum Demand Forecast'!F$68:F$494,"NA")</f>
        <v>77.562779239999998</v>
      </c>
      <c r="G332" s="136">
        <f>_xlfn.XLOOKUP($D332,'Maximum Demand Forecast'!$D$68:$D$494,'Maximum Demand Forecast'!G$68:G$494,"NA")</f>
        <v>79.758446404362957</v>
      </c>
      <c r="H332" s="136">
        <f>_xlfn.XLOOKUP($D332,'Maximum Demand Forecast'!$D$68:$D$494,'Maximum Demand Forecast'!H$68:H$494,"NA")</f>
        <v>79.513300301200886</v>
      </c>
      <c r="I332" s="136">
        <f>_xlfn.XLOOKUP($D332,'Maximum Demand Forecast'!$D$68:$D$494,'Maximum Demand Forecast'!I$68:I$494,"NA")</f>
        <v>78.173981569055314</v>
      </c>
      <c r="J332" s="136">
        <f>_xlfn.XLOOKUP($D332,'Maximum Demand Forecast'!$D$68:$D$494,'Maximum Demand Forecast'!J$68:J$494,"NA")</f>
        <v>77.223758813333461</v>
      </c>
      <c r="K332" s="136">
        <f>_xlfn.XLOOKUP($D332,'Maximum Demand Forecast'!$D$68:$D$494,'Maximum Demand Forecast'!K$68:K$494,"NA")</f>
        <v>77.275380768445828</v>
      </c>
      <c r="L332" s="136">
        <f>_xlfn.XLOOKUP($D332,'Maximum Demand Forecast'!$D$68:$D$494,'Maximum Demand Forecast'!L$68:L$494,"NA")</f>
        <v>77.125882424798988</v>
      </c>
      <c r="M332" s="136">
        <f>_xlfn.XLOOKUP($D332,'Maximum Demand Forecast'!$D$68:$D$494,'Maximum Demand Forecast'!M$68:M$494,"NA")</f>
        <v>78.882357070179239</v>
      </c>
      <c r="N332" s="136">
        <f>_xlfn.XLOOKUP($D332,'Maximum Demand Forecast'!$D$68:$D$494,'Maximum Demand Forecast'!N$68:N$494,"NA")</f>
        <v>83.635021695306975</v>
      </c>
      <c r="O332" s="136">
        <f>_xlfn.XLOOKUP($D332,'Maximum Demand Forecast'!$D$68:$D$494,'Maximum Demand Forecast'!O$68:O$494,"NA")</f>
        <v>87.84930444488576</v>
      </c>
      <c r="P332" s="136">
        <f>_xlfn.XLOOKUP($D332,'Maximum Demand Forecast'!$D$68:$D$494,'Maximum Demand Forecast'!P$68:P$494,"NA")</f>
        <v>90.120505716970314</v>
      </c>
      <c r="Q332" s="137"/>
      <c r="R332" s="136">
        <f>_xlfn.XLOOKUP($D332,'Maximum Demand Forecast'!$T$68:$T$494,'Maximum Demand Forecast'!U$68:U$494,"NA")</f>
        <v>118.290588047699</v>
      </c>
      <c r="S332" s="136">
        <f>_xlfn.XLOOKUP($D332,'Maximum Demand Forecast'!$T$68:$T$494,'Maximum Demand Forecast'!V$68:V$494,"NA")</f>
        <v>109.703011502018</v>
      </c>
      <c r="T332" s="136">
        <f>_xlfn.XLOOKUP($D332,'Maximum Demand Forecast'!$T$68:$T$494,'Maximum Demand Forecast'!W$68:W$494,"NA")</f>
        <v>105.91882501279758</v>
      </c>
      <c r="U332" s="136">
        <f>_xlfn.XLOOKUP($D332,'Maximum Demand Forecast'!$T$68:$T$494,'Maximum Demand Forecast'!X$68:X$494,"NA")</f>
        <v>106.76795563056655</v>
      </c>
      <c r="V332" s="136">
        <f>_xlfn.XLOOKUP($D332,'Maximum Demand Forecast'!$T$68:$T$494,'Maximum Demand Forecast'!Y$68:Y$494,"NA")</f>
        <v>105.02778902475438</v>
      </c>
      <c r="W332" s="136">
        <f>_xlfn.XLOOKUP($D332,'Maximum Demand Forecast'!$T$68:$T$494,'Maximum Demand Forecast'!Z$68:Z$494,"NA")</f>
        <v>104.96110791098552</v>
      </c>
      <c r="X332" s="136">
        <f>_xlfn.XLOOKUP($D332,'Maximum Demand Forecast'!$T$68:$T$494,'Maximum Demand Forecast'!AA$68:AA$494,"NA")</f>
        <v>105.11592061211852</v>
      </c>
      <c r="Y332" s="136">
        <f>_xlfn.XLOOKUP($D332,'Maximum Demand Forecast'!$T$68:$T$494,'Maximum Demand Forecast'!AB$68:AB$494,"NA")</f>
        <v>105.58574173676253</v>
      </c>
      <c r="Z332" s="136">
        <f>_xlfn.XLOOKUP($D332,'Maximum Demand Forecast'!$T$68:$T$494,'Maximum Demand Forecast'!AC$68:AC$494,"NA")</f>
        <v>106.98427052578346</v>
      </c>
      <c r="AA332" s="136">
        <f>_xlfn.XLOOKUP($D332,'Maximum Demand Forecast'!$T$68:$T$494,'Maximum Demand Forecast'!AD$68:AD$494,"NA")</f>
        <v>111.40153952705251</v>
      </c>
      <c r="AB332" s="136">
        <f>_xlfn.XLOOKUP($D332,'Maximum Demand Forecast'!$T$68:$T$494,'Maximum Demand Forecast'!AE$68:AE$494,"NA")</f>
        <v>115.00874148900704</v>
      </c>
      <c r="AC332" s="136">
        <f>_xlfn.XLOOKUP($D332,'Maximum Demand Forecast'!$T$68:$T$494,'Maximum Demand Forecast'!AF$68:AF$494,"NA")</f>
        <v>117.40777842319761</v>
      </c>
      <c r="AD332" s="137"/>
      <c r="AE332" s="138">
        <v>313.73262511000001</v>
      </c>
      <c r="AF332" s="138">
        <v>360.70281396799999</v>
      </c>
      <c r="AG332" s="138">
        <v>427.49388130839998</v>
      </c>
      <c r="AH332" s="138">
        <v>452.07968892301898</v>
      </c>
      <c r="AI332" s="138">
        <v>468.04737529328497</v>
      </c>
      <c r="AJ332" s="138">
        <v>504.96001892638702</v>
      </c>
      <c r="AK332" s="138">
        <v>540.00852576063801</v>
      </c>
      <c r="AL332" s="138">
        <v>570.52498710976602</v>
      </c>
      <c r="AM332" s="138">
        <v>596.22419117153697</v>
      </c>
      <c r="AN332" s="138">
        <v>617.45436559014695</v>
      </c>
      <c r="AO332" s="138">
        <v>636.63866794836997</v>
      </c>
      <c r="AP332" s="138">
        <v>653.89556766002295</v>
      </c>
      <c r="AQ332" s="137"/>
      <c r="AR332" s="137"/>
      <c r="AS332" s="137"/>
      <c r="AT332" s="137"/>
      <c r="AU332" s="3"/>
      <c r="AV332" s="3"/>
      <c r="AW332" s="3"/>
      <c r="AX332" s="3"/>
    </row>
    <row r="333" spans="2:50" x14ac:dyDescent="0.25">
      <c r="B333" s="7" t="s">
        <v>194</v>
      </c>
      <c r="C333" s="7" t="s">
        <v>0</v>
      </c>
      <c r="D333" s="48">
        <v>29490</v>
      </c>
      <c r="E333" s="136">
        <f>_xlfn.XLOOKUP($D333,'Maximum Demand Forecast'!$D$68:$D$494,'Maximum Demand Forecast'!E$68:E$494,"NA")</f>
        <v>47.901566478491702</v>
      </c>
      <c r="F333" s="136">
        <f>_xlfn.XLOOKUP($D333,'Maximum Demand Forecast'!$D$68:$D$494,'Maximum Demand Forecast'!F$68:F$494,"NA")</f>
        <v>36.091111560000002</v>
      </c>
      <c r="G333" s="136">
        <f>_xlfn.XLOOKUP($D333,'Maximum Demand Forecast'!$D$68:$D$494,'Maximum Demand Forecast'!G$68:G$494,"NA")</f>
        <v>37.112788056821373</v>
      </c>
      <c r="H333" s="136">
        <f>_xlfn.XLOOKUP($D333,'Maximum Demand Forecast'!$D$68:$D$494,'Maximum Demand Forecast'!H$68:H$494,"NA")</f>
        <v>36.998717939112659</v>
      </c>
      <c r="I333" s="136">
        <f>_xlfn.XLOOKUP($D333,'Maximum Demand Forecast'!$D$68:$D$494,'Maximum Demand Forecast'!I$68:I$494,"NA")</f>
        <v>36.375513068814051</v>
      </c>
      <c r="J333" s="136">
        <f>_xlfn.XLOOKUP($D333,'Maximum Demand Forecast'!$D$68:$D$494,'Maximum Demand Forecast'!J$68:J$494,"NA")</f>
        <v>35.933360327258839</v>
      </c>
      <c r="K333" s="136">
        <f>_xlfn.XLOOKUP($D333,'Maximum Demand Forecast'!$D$68:$D$494,'Maximum Demand Forecast'!K$68:K$494,"NA")</f>
        <v>35.957380788608482</v>
      </c>
      <c r="L333" s="136">
        <f>_xlfn.XLOOKUP($D333,'Maximum Demand Forecast'!$D$68:$D$494,'Maximum Demand Forecast'!L$68:L$494,"NA")</f>
        <v>35.887816992010919</v>
      </c>
      <c r="M333" s="136">
        <f>_xlfn.XLOOKUP($D333,'Maximum Demand Forecast'!$D$68:$D$494,'Maximum Demand Forecast'!M$68:M$494,"NA")</f>
        <v>36.705130695824636</v>
      </c>
      <c r="N333" s="136">
        <f>_xlfn.XLOOKUP($D333,'Maximum Demand Forecast'!$D$68:$D$494,'Maximum Demand Forecast'!N$68:N$494,"NA")</f>
        <v>38.916616035487287</v>
      </c>
      <c r="O333" s="136">
        <f>_xlfn.XLOOKUP($D333,'Maximum Demand Forecast'!$D$68:$D$494,'Maximum Demand Forecast'!O$68:O$494,"NA")</f>
        <v>40.877584303395778</v>
      </c>
      <c r="P333" s="136">
        <f>_xlfn.XLOOKUP($D333,'Maximum Demand Forecast'!$D$68:$D$494,'Maximum Demand Forecast'!P$68:P$494,"NA")</f>
        <v>41.934407940831207</v>
      </c>
      <c r="Q333" s="137"/>
      <c r="R333" s="136">
        <f>_xlfn.XLOOKUP($D333,'Maximum Demand Forecast'!$T$68:$T$494,'Maximum Demand Forecast'!U$68:U$494,"NA")</f>
        <v>77.909912922086704</v>
      </c>
      <c r="S333" s="136">
        <f>_xlfn.XLOOKUP($D333,'Maximum Demand Forecast'!$T$68:$T$494,'Maximum Demand Forecast'!V$68:V$494,"NA")</f>
        <v>74.134972936568602</v>
      </c>
      <c r="T333" s="136">
        <f>_xlfn.XLOOKUP($D333,'Maximum Demand Forecast'!$T$68:$T$494,'Maximum Demand Forecast'!W$68:W$494,"NA")</f>
        <v>71.577699812301418</v>
      </c>
      <c r="U333" s="136">
        <f>_xlfn.XLOOKUP($D333,'Maximum Demand Forecast'!$T$68:$T$494,'Maximum Demand Forecast'!X$68:X$494,"NA")</f>
        <v>72.1515243090588</v>
      </c>
      <c r="V333" s="136">
        <f>_xlfn.XLOOKUP($D333,'Maximum Demand Forecast'!$T$68:$T$494,'Maximum Demand Forecast'!Y$68:Y$494,"NA")</f>
        <v>70.975556553382077</v>
      </c>
      <c r="W333" s="136">
        <f>_xlfn.XLOOKUP($D333,'Maximum Demand Forecast'!$T$68:$T$494,'Maximum Demand Forecast'!Z$68:Z$494,"NA")</f>
        <v>70.930494868229118</v>
      </c>
      <c r="X333" s="136">
        <f>_xlfn.XLOOKUP($D333,'Maximum Demand Forecast'!$T$68:$T$494,'Maximum Demand Forecast'!AA$68:AA$494,"NA")</f>
        <v>71.035114014518655</v>
      </c>
      <c r="Y333" s="136">
        <f>_xlfn.XLOOKUP($D333,'Maximum Demand Forecast'!$T$68:$T$494,'Maximum Demand Forecast'!AB$68:AB$494,"NA")</f>
        <v>71.352609185194723</v>
      </c>
      <c r="Z333" s="136">
        <f>_xlfn.XLOOKUP($D333,'Maximum Demand Forecast'!$T$68:$T$494,'Maximum Demand Forecast'!AC$68:AC$494,"NA")</f>
        <v>72.297705336207599</v>
      </c>
      <c r="AA333" s="136">
        <f>_xlfn.XLOOKUP($D333,'Maximum Demand Forecast'!$T$68:$T$494,'Maximum Demand Forecast'!AD$68:AD$494,"NA")</f>
        <v>75.28280222077764</v>
      </c>
      <c r="AB333" s="136">
        <f>_xlfn.XLOOKUP($D333,'Maximum Demand Forecast'!$T$68:$T$494,'Maximum Demand Forecast'!AE$68:AE$494,"NA")</f>
        <v>77.720472947996612</v>
      </c>
      <c r="AC333" s="136">
        <f>_xlfn.XLOOKUP($D333,'Maximum Demand Forecast'!$T$68:$T$494,'Maximum Demand Forecast'!AF$68:AF$494,"NA")</f>
        <v>79.3416913243652</v>
      </c>
      <c r="AD333" s="137"/>
      <c r="AE333" s="138">
        <v>0</v>
      </c>
      <c r="AF333" s="138">
        <v>0</v>
      </c>
      <c r="AG333" s="138">
        <v>0</v>
      </c>
      <c r="AH333" s="138">
        <v>4.2705210807762199</v>
      </c>
      <c r="AI333" s="138">
        <v>11.3111821414305</v>
      </c>
      <c r="AJ333" s="138">
        <v>28.738287875726702</v>
      </c>
      <c r="AK333" s="138">
        <v>46.532188774940501</v>
      </c>
      <c r="AL333" s="138">
        <v>62.5493313077653</v>
      </c>
      <c r="AM333" s="138">
        <v>76.137310742530403</v>
      </c>
      <c r="AN333" s="138">
        <v>87.266375587456906</v>
      </c>
      <c r="AO333" s="138">
        <v>97.121390213406798</v>
      </c>
      <c r="AP333" s="138">
        <v>105.74239906932</v>
      </c>
      <c r="AQ333" s="137"/>
      <c r="AR333" s="137"/>
      <c r="AS333" s="137"/>
      <c r="AT333" s="137"/>
      <c r="AU333" s="3"/>
      <c r="AV333" s="3"/>
      <c r="AW333" s="3"/>
      <c r="AX333" s="3"/>
    </row>
    <row r="334" spans="2:50" x14ac:dyDescent="0.25">
      <c r="B334" s="7" t="s">
        <v>194</v>
      </c>
      <c r="C334" s="7" t="s">
        <v>0</v>
      </c>
      <c r="D334" s="48">
        <v>29491</v>
      </c>
      <c r="E334" s="136">
        <f>_xlfn.XLOOKUP($D334,'Maximum Demand Forecast'!$D$68:$D$494,'Maximum Demand Forecast'!E$68:E$494,"NA")</f>
        <v>65.778206225637703</v>
      </c>
      <c r="F334" s="136">
        <f>_xlfn.XLOOKUP($D334,'Maximum Demand Forecast'!$D$68:$D$494,'Maximum Demand Forecast'!F$68:F$494,"NA")</f>
        <v>67.808890149999996</v>
      </c>
      <c r="G334" s="136">
        <f>_xlfn.XLOOKUP($D334,'Maximum Demand Forecast'!$D$68:$D$494,'Maximum Demand Forecast'!G$68:G$494,"NA")</f>
        <v>69.728441705696028</v>
      </c>
      <c r="H334" s="136">
        <f>_xlfn.XLOOKUP($D334,'Maximum Demand Forecast'!$D$68:$D$494,'Maximum Demand Forecast'!H$68:H$494,"NA")</f>
        <v>69.514123893171785</v>
      </c>
      <c r="I334" s="136">
        <f>_xlfn.XLOOKUP($D334,'Maximum Demand Forecast'!$D$68:$D$494,'Maximum Demand Forecast'!I$68:I$494,"NA")</f>
        <v>68.343230873687759</v>
      </c>
      <c r="J334" s="136">
        <f>_xlfn.XLOOKUP($D334,'Maximum Demand Forecast'!$D$68:$D$494,'Maximum Demand Forecast'!J$68:J$494,"NA")</f>
        <v>67.512503157479983</v>
      </c>
      <c r="K334" s="136">
        <f>_xlfn.XLOOKUP($D334,'Maximum Demand Forecast'!$D$68:$D$494,'Maximum Demand Forecast'!K$68:K$494,"NA")</f>
        <v>67.557633405749087</v>
      </c>
      <c r="L334" s="136">
        <f>_xlfn.XLOOKUP($D334,'Maximum Demand Forecast'!$D$68:$D$494,'Maximum Demand Forecast'!L$68:L$494,"NA")</f>
        <v>67.426935191202276</v>
      </c>
      <c r="M334" s="136">
        <f>_xlfn.XLOOKUP($D334,'Maximum Demand Forecast'!$D$68:$D$494,'Maximum Demand Forecast'!M$68:M$494,"NA")</f>
        <v>68.962524780008891</v>
      </c>
      <c r="N334" s="136">
        <f>_xlfn.XLOOKUP($D334,'Maximum Demand Forecast'!$D$68:$D$494,'Maximum Demand Forecast'!N$68:N$494,"NA")</f>
        <v>73.117519181226513</v>
      </c>
      <c r="O334" s="136">
        <f>_xlfn.XLOOKUP($D334,'Maximum Demand Forecast'!$D$68:$D$494,'Maximum Demand Forecast'!O$68:O$494,"NA")</f>
        <v>76.80183579323176</v>
      </c>
      <c r="P334" s="136">
        <f>_xlfn.XLOOKUP($D334,'Maximum Demand Forecast'!$D$68:$D$494,'Maximum Demand Forecast'!P$68:P$494,"NA")</f>
        <v>78.787422682669813</v>
      </c>
      <c r="Q334" s="137"/>
      <c r="R334" s="136">
        <f>_xlfn.XLOOKUP($D334,'Maximum Demand Forecast'!$T$68:$T$494,'Maximum Demand Forecast'!U$68:U$494,"NA")</f>
        <v>78.356825576961697</v>
      </c>
      <c r="S334" s="136">
        <f>_xlfn.XLOOKUP($D334,'Maximum Demand Forecast'!$T$68:$T$494,'Maximum Demand Forecast'!V$68:V$494,"NA")</f>
        <v>78.913083295184194</v>
      </c>
      <c r="T334" s="136">
        <f>_xlfn.XLOOKUP($D334,'Maximum Demand Forecast'!$T$68:$T$494,'Maximum Demand Forecast'!W$68:W$494,"NA")</f>
        <v>76.190990076960475</v>
      </c>
      <c r="U334" s="136">
        <f>_xlfn.XLOOKUP($D334,'Maximum Demand Forecast'!$T$68:$T$494,'Maximum Demand Forecast'!X$68:X$494,"NA")</f>
        <v>76.801798424434708</v>
      </c>
      <c r="V334" s="136">
        <f>_xlfn.XLOOKUP($D334,'Maximum Demand Forecast'!$T$68:$T$494,'Maximum Demand Forecast'!Y$68:Y$494,"NA")</f>
        <v>75.550037780567351</v>
      </c>
      <c r="W334" s="136">
        <f>_xlfn.XLOOKUP($D334,'Maximum Demand Forecast'!$T$68:$T$494,'Maximum Demand Forecast'!Z$68:Z$494,"NA")</f>
        <v>75.502071802122359</v>
      </c>
      <c r="X334" s="136">
        <f>_xlfn.XLOOKUP($D334,'Maximum Demand Forecast'!$T$68:$T$494,'Maximum Demand Forecast'!AA$68:AA$494,"NA")</f>
        <v>75.613433809531202</v>
      </c>
      <c r="Y334" s="136">
        <f>_xlfn.XLOOKUP($D334,'Maximum Demand Forecast'!$T$68:$T$494,'Maximum Demand Forecast'!AB$68:AB$494,"NA")</f>
        <v>75.951392020844182</v>
      </c>
      <c r="Z334" s="136">
        <f>_xlfn.XLOOKUP($D334,'Maximum Demand Forecast'!$T$68:$T$494,'Maximum Demand Forecast'!AC$68:AC$494,"NA")</f>
        <v>76.957401038351335</v>
      </c>
      <c r="AA334" s="136">
        <f>_xlfn.XLOOKUP($D334,'Maximum Demand Forecast'!$T$68:$T$494,'Maximum Demand Forecast'!AD$68:AD$494,"NA")</f>
        <v>80.134891900832983</v>
      </c>
      <c r="AB334" s="136">
        <f>_xlfn.XLOOKUP($D334,'Maximum Demand Forecast'!$T$68:$T$494,'Maximum Demand Forecast'!AE$68:AE$494,"NA")</f>
        <v>82.729674167872503</v>
      </c>
      <c r="AC334" s="136">
        <f>_xlfn.XLOOKUP($D334,'Maximum Demand Forecast'!$T$68:$T$494,'Maximum Demand Forecast'!AF$68:AF$494,"NA")</f>
        <v>84.455382503714503</v>
      </c>
      <c r="AD334" s="137"/>
      <c r="AE334" s="138">
        <v>0</v>
      </c>
      <c r="AF334" s="138">
        <v>0</v>
      </c>
      <c r="AG334" s="138">
        <v>0</v>
      </c>
      <c r="AH334" s="138">
        <v>0</v>
      </c>
      <c r="AI334" s="138">
        <v>0</v>
      </c>
      <c r="AJ334" s="138">
        <v>0</v>
      </c>
      <c r="AK334" s="138">
        <v>0</v>
      </c>
      <c r="AL334" s="138">
        <v>0</v>
      </c>
      <c r="AM334" s="138">
        <v>0</v>
      </c>
      <c r="AN334" s="138">
        <v>0</v>
      </c>
      <c r="AO334" s="138">
        <v>0</v>
      </c>
      <c r="AP334" s="138">
        <v>0</v>
      </c>
      <c r="AQ334" s="137"/>
      <c r="AR334" s="137"/>
      <c r="AS334" s="137"/>
      <c r="AT334" s="137"/>
      <c r="AU334" s="3"/>
      <c r="AV334" s="3"/>
      <c r="AW334" s="3"/>
      <c r="AX334" s="3"/>
    </row>
    <row r="335" spans="2:50" x14ac:dyDescent="0.25">
      <c r="B335" s="7" t="s">
        <v>194</v>
      </c>
      <c r="C335" s="7" t="s">
        <v>0</v>
      </c>
      <c r="D335" s="48">
        <v>29492</v>
      </c>
      <c r="E335" s="136">
        <f>_xlfn.XLOOKUP($D335,'Maximum Demand Forecast'!$D$68:$D$494,'Maximum Demand Forecast'!E$68:E$494,"NA")</f>
        <v>3.0738208679436498</v>
      </c>
      <c r="F335" s="136">
        <f>_xlfn.XLOOKUP($D335,'Maximum Demand Forecast'!$D$68:$D$494,'Maximum Demand Forecast'!F$68:F$494,"NA")</f>
        <v>2.3852465424751501</v>
      </c>
      <c r="G335" s="136">
        <f>_xlfn.XLOOKUP($D335,'Maximum Demand Forecast'!$D$68:$D$494,'Maximum Demand Forecast'!G$68:G$494,"NA")</f>
        <v>2.4527687169451706</v>
      </c>
      <c r="H335" s="136">
        <f>_xlfn.XLOOKUP($D335,'Maximum Demand Forecast'!$D$68:$D$494,'Maximum Demand Forecast'!H$68:H$494,"NA")</f>
        <v>2.4452298703399031</v>
      </c>
      <c r="I335" s="136">
        <f>_xlfn.XLOOKUP($D335,'Maximum Demand Forecast'!$D$68:$D$494,'Maximum Demand Forecast'!I$68:I$494,"NA")</f>
        <v>2.4040425198294546</v>
      </c>
      <c r="J335" s="136">
        <f>_xlfn.XLOOKUP($D335,'Maximum Demand Forecast'!$D$68:$D$494,'Maximum Demand Forecast'!J$68:J$494,"NA")</f>
        <v>2.3748208291567474</v>
      </c>
      <c r="K335" s="136">
        <f>_xlfn.XLOOKUP($D335,'Maximum Demand Forecast'!$D$68:$D$494,'Maximum Demand Forecast'!K$68:K$494,"NA")</f>
        <v>2.3764083314504258</v>
      </c>
      <c r="L335" s="136">
        <f>_xlfn.XLOOKUP($D335,'Maximum Demand Forecast'!$D$68:$D$494,'Maximum Demand Forecast'!L$68:L$494,"NA")</f>
        <v>2.371810889084597</v>
      </c>
      <c r="M335" s="136">
        <f>_xlfn.XLOOKUP($D335,'Maximum Demand Forecast'!$D$68:$D$494,'Maximum Demand Forecast'!M$68:M$494,"NA")</f>
        <v>2.4258268116171653</v>
      </c>
      <c r="N335" s="136">
        <f>_xlfn.XLOOKUP($D335,'Maximum Demand Forecast'!$D$68:$D$494,'Maximum Demand Forecast'!N$68:N$494,"NA")</f>
        <v>2.5719829573317536</v>
      </c>
      <c r="O335" s="136">
        <f>_xlfn.XLOOKUP($D335,'Maximum Demand Forecast'!$D$68:$D$494,'Maximum Demand Forecast'!O$68:O$494,"NA")</f>
        <v>2.701582534035182</v>
      </c>
      <c r="P335" s="136">
        <f>_xlfn.XLOOKUP($D335,'Maximum Demand Forecast'!$D$68:$D$494,'Maximum Demand Forecast'!P$68:P$494,"NA")</f>
        <v>2.7714275684007252</v>
      </c>
      <c r="Q335" s="137"/>
      <c r="R335" s="136">
        <f>_xlfn.XLOOKUP($D335,'Maximum Demand Forecast'!$T$68:$T$494,'Maximum Demand Forecast'!U$68:U$494,"NA")</f>
        <v>3.07162921189747</v>
      </c>
      <c r="S335" s="136">
        <f>_xlfn.XLOOKUP($D335,'Maximum Demand Forecast'!$T$68:$T$494,'Maximum Demand Forecast'!V$68:V$494,"NA")</f>
        <v>2.33725917556426</v>
      </c>
      <c r="T335" s="136">
        <f>_xlfn.XLOOKUP($D335,'Maximum Demand Forecast'!$T$68:$T$494,'Maximum Demand Forecast'!W$68:W$494,"NA")</f>
        <v>2.2566358228150603</v>
      </c>
      <c r="U335" s="136">
        <f>_xlfn.XLOOKUP($D335,'Maximum Demand Forecast'!$T$68:$T$494,'Maximum Demand Forecast'!X$68:X$494,"NA")</f>
        <v>2.2747268332664601</v>
      </c>
      <c r="V335" s="136">
        <f>_xlfn.XLOOKUP($D335,'Maximum Demand Forecast'!$T$68:$T$494,'Maximum Demand Forecast'!Y$68:Y$494,"NA")</f>
        <v>2.2376520045014341</v>
      </c>
      <c r="W335" s="136">
        <f>_xlfn.XLOOKUP($D335,'Maximum Demand Forecast'!$T$68:$T$494,'Maximum Demand Forecast'!Z$68:Z$494,"NA")</f>
        <v>2.2362313411772532</v>
      </c>
      <c r="X335" s="136">
        <f>_xlfn.XLOOKUP($D335,'Maximum Demand Forecast'!$T$68:$T$494,'Maximum Demand Forecast'!AA$68:AA$494,"NA")</f>
        <v>2.239529677305522</v>
      </c>
      <c r="Y335" s="136">
        <f>_xlfn.XLOOKUP($D335,'Maximum Demand Forecast'!$T$68:$T$494,'Maximum Demand Forecast'!AB$68:AB$494,"NA")</f>
        <v>2.2495393727497341</v>
      </c>
      <c r="Z335" s="136">
        <f>_xlfn.XLOOKUP($D335,'Maximum Demand Forecast'!$T$68:$T$494,'Maximum Demand Forecast'!AC$68:AC$494,"NA")</f>
        <v>2.2793354941111774</v>
      </c>
      <c r="AA335" s="136">
        <f>_xlfn.XLOOKUP($D335,'Maximum Demand Forecast'!$T$68:$T$494,'Maximum Demand Forecast'!AD$68:AD$494,"NA")</f>
        <v>2.3734468805060875</v>
      </c>
      <c r="AB335" s="136">
        <f>_xlfn.XLOOKUP($D335,'Maximum Demand Forecast'!$T$68:$T$494,'Maximum Demand Forecast'!AE$68:AE$494,"NA")</f>
        <v>2.4502995189911898</v>
      </c>
      <c r="AC335" s="136">
        <f>_xlfn.XLOOKUP($D335,'Maximum Demand Forecast'!$T$68:$T$494,'Maximum Demand Forecast'!AF$68:AF$494,"NA")</f>
        <v>2.5014117994125105</v>
      </c>
      <c r="AD335" s="137"/>
      <c r="AE335" s="138">
        <v>211.36838756719999</v>
      </c>
      <c r="AF335" s="138">
        <v>246.83158761970401</v>
      </c>
      <c r="AG335" s="138">
        <v>285.45814575190002</v>
      </c>
      <c r="AH335" s="138">
        <v>329.88236135952798</v>
      </c>
      <c r="AI335" s="138">
        <v>392.18909090581502</v>
      </c>
      <c r="AJ335" s="138">
        <v>553.55916321072903</v>
      </c>
      <c r="AK335" s="138">
        <v>728.81509994305702</v>
      </c>
      <c r="AL335" s="138">
        <v>899.31225916466201</v>
      </c>
      <c r="AM335" s="138">
        <v>1057.7397862078601</v>
      </c>
      <c r="AN335" s="138">
        <v>1201.15454476064</v>
      </c>
      <c r="AO335" s="138">
        <v>1341.9564252313601</v>
      </c>
      <c r="AP335" s="138">
        <v>1478.21103516521</v>
      </c>
      <c r="AQ335" s="137"/>
      <c r="AR335" s="137"/>
      <c r="AS335" s="137"/>
      <c r="AT335" s="137"/>
      <c r="AU335" s="3"/>
      <c r="AV335" s="3"/>
      <c r="AW335" s="3"/>
      <c r="AX335" s="3"/>
    </row>
    <row r="336" spans="2:50" x14ac:dyDescent="0.25">
      <c r="B336" s="7" t="s">
        <v>14</v>
      </c>
      <c r="C336" s="7" t="s">
        <v>4</v>
      </c>
      <c r="D336" s="48">
        <v>21081</v>
      </c>
      <c r="E336" s="136">
        <f>_xlfn.XLOOKUP($D336,'Maximum Demand Forecast'!$D$68:$D$494,'Maximum Demand Forecast'!E$68:E$494,"NA")</f>
        <v>107.236548456157</v>
      </c>
      <c r="F336" s="136">
        <f>_xlfn.XLOOKUP($D336,'Maximum Demand Forecast'!$D$68:$D$494,'Maximum Demand Forecast'!F$68:F$494,"NA")</f>
        <v>103.9777777</v>
      </c>
      <c r="G336" s="136">
        <f>_xlfn.XLOOKUP($D336,'Maximum Demand Forecast'!$D$68:$D$494,'Maximum Demand Forecast'!G$68:G$494,"NA")</f>
        <v>106.92120745530697</v>
      </c>
      <c r="H336" s="136">
        <f>_xlfn.XLOOKUP($D336,'Maximum Demand Forecast'!$D$68:$D$494,'Maximum Demand Forecast'!H$68:H$494,"NA")</f>
        <v>106.59257370509367</v>
      </c>
      <c r="I336" s="136">
        <f>_xlfn.XLOOKUP($D336,'Maximum Demand Forecast'!$D$68:$D$494,'Maximum Demand Forecast'!I$68:I$494,"NA")</f>
        <v>104.79713281495263</v>
      </c>
      <c r="J336" s="136">
        <f>_xlfn.XLOOKUP($D336,'Maximum Demand Forecast'!$D$68:$D$494,'Maximum Demand Forecast'!J$68:J$494,"NA")</f>
        <v>103.52329952238574</v>
      </c>
      <c r="K336" s="136">
        <f>_xlfn.XLOOKUP($D336,'Maximum Demand Forecast'!$D$68:$D$494,'Maximum Demand Forecast'!K$68:K$494,"NA")</f>
        <v>103.59250199586215</v>
      </c>
      <c r="L336" s="136">
        <f>_xlfn.XLOOKUP($D336,'Maximum Demand Forecast'!$D$68:$D$494,'Maximum Demand Forecast'!L$68:L$494,"NA")</f>
        <v>103.39209007542115</v>
      </c>
      <c r="M336" s="136">
        <f>_xlfn.XLOOKUP($D336,'Maximum Demand Forecast'!$D$68:$D$494,'Maximum Demand Forecast'!M$68:M$494,"NA")</f>
        <v>105.7467546710246</v>
      </c>
      <c r="N336" s="136">
        <f>_xlfn.XLOOKUP($D336,'Maximum Demand Forecast'!$D$68:$D$494,'Maximum Demand Forecast'!N$68:N$494,"NA")</f>
        <v>112.11800014103397</v>
      </c>
      <c r="O336" s="136">
        <f>_xlfn.XLOOKUP($D336,'Maximum Demand Forecast'!$D$68:$D$494,'Maximum Demand Forecast'!O$68:O$494,"NA")</f>
        <v>117.76751088825417</v>
      </c>
      <c r="P336" s="136">
        <f>_xlfn.XLOOKUP($D336,'Maximum Demand Forecast'!$D$68:$D$494,'Maximum Demand Forecast'!P$68:P$494,"NA")</f>
        <v>120.81219885965912</v>
      </c>
      <c r="Q336" s="137"/>
      <c r="R336" s="136">
        <f>_xlfn.XLOOKUP($D336,'Maximum Demand Forecast'!$T$68:$T$494,'Maximum Demand Forecast'!U$68:U$494,"NA")</f>
        <v>173.06209436241301</v>
      </c>
      <c r="S336" s="136">
        <f>_xlfn.XLOOKUP($D336,'Maximum Demand Forecast'!$T$68:$T$494,'Maximum Demand Forecast'!V$68:V$494,"NA")</f>
        <v>169.798317394251</v>
      </c>
      <c r="T336" s="136">
        <f>_xlfn.XLOOKUP($D336,'Maximum Demand Forecast'!$T$68:$T$494,'Maximum Demand Forecast'!W$68:W$494,"NA")</f>
        <v>163.94115367761171</v>
      </c>
      <c r="U336" s="136">
        <f>_xlfn.XLOOKUP($D336,'Maximum Demand Forecast'!$T$68:$T$494,'Maximum Demand Forecast'!X$68:X$494,"NA")</f>
        <v>165.25543801831512</v>
      </c>
      <c r="V336" s="136">
        <f>_xlfn.XLOOKUP($D336,'Maximum Demand Forecast'!$T$68:$T$494,'Maximum Demand Forecast'!Y$68:Y$494,"NA")</f>
        <v>162.56200820625261</v>
      </c>
      <c r="W336" s="136">
        <f>_xlfn.XLOOKUP($D336,'Maximum Demand Forecast'!$T$68:$T$494,'Maximum Demand Forecast'!Z$68:Z$494,"NA")</f>
        <v>162.45879918067615</v>
      </c>
      <c r="X336" s="136">
        <f>_xlfn.XLOOKUP($D336,'Maximum Demand Forecast'!$T$68:$T$494,'Maximum Demand Forecast'!AA$68:AA$494,"NA")</f>
        <v>162.69841827411517</v>
      </c>
      <c r="Y336" s="136">
        <f>_xlfn.XLOOKUP($D336,'Maximum Demand Forecast'!$T$68:$T$494,'Maximum Demand Forecast'!AB$68:AB$494,"NA")</f>
        <v>163.42560739452833</v>
      </c>
      <c r="Z336" s="136">
        <f>_xlfn.XLOOKUP($D336,'Maximum Demand Forecast'!$T$68:$T$494,'Maximum Demand Forecast'!AC$68:AC$494,"NA")</f>
        <v>165.59025020562203</v>
      </c>
      <c r="AA336" s="136">
        <f>_xlfn.XLOOKUP($D336,'Maximum Demand Forecast'!$T$68:$T$494,'Maximum Demand Forecast'!AD$68:AD$494,"NA")</f>
        <v>172.42729901243143</v>
      </c>
      <c r="AB336" s="136">
        <f>_xlfn.XLOOKUP($D336,'Maximum Demand Forecast'!$T$68:$T$494,'Maximum Demand Forecast'!AE$68:AE$494,"NA")</f>
        <v>178.01052608391296</v>
      </c>
      <c r="AC336" s="136">
        <f>_xlfn.XLOOKUP($D336,'Maximum Demand Forecast'!$T$68:$T$494,'Maximum Demand Forecast'!AF$68:AF$494,"NA")</f>
        <v>181.7237553673655</v>
      </c>
      <c r="AD336" s="137"/>
      <c r="AE336" s="138">
        <v>160.769385976</v>
      </c>
      <c r="AF336" s="138">
        <v>180.74496601624</v>
      </c>
      <c r="AG336" s="138">
        <v>213.74366660480001</v>
      </c>
      <c r="AH336" s="138">
        <v>221.92196789968099</v>
      </c>
      <c r="AI336" s="138">
        <v>234.95416601928201</v>
      </c>
      <c r="AJ336" s="138">
        <v>266.41038738319099</v>
      </c>
      <c r="AK336" s="138">
        <v>298.14769700504399</v>
      </c>
      <c r="AL336" s="138">
        <v>326.81700748518801</v>
      </c>
      <c r="AM336" s="138">
        <v>351.60081800048403</v>
      </c>
      <c r="AN336" s="138">
        <v>372.553318896338</v>
      </c>
      <c r="AO336" s="138">
        <v>391.86451417226698</v>
      </c>
      <c r="AP336" s="138">
        <v>409.51617655044998</v>
      </c>
      <c r="AQ336" s="137"/>
      <c r="AR336" s="137"/>
      <c r="AS336" s="137"/>
      <c r="AT336" s="137"/>
      <c r="AU336" s="3"/>
      <c r="AV336" s="3"/>
      <c r="AW336" s="3"/>
      <c r="AX336" s="3"/>
    </row>
    <row r="337" spans="2:50" x14ac:dyDescent="0.25">
      <c r="B337" s="7" t="s">
        <v>14</v>
      </c>
      <c r="C337" s="7" t="s">
        <v>4</v>
      </c>
      <c r="D337" s="48">
        <v>21082</v>
      </c>
      <c r="E337" s="136">
        <f>_xlfn.XLOOKUP($D337,'Maximum Demand Forecast'!$D$68:$D$494,'Maximum Demand Forecast'!E$68:E$494,"NA")</f>
        <v>27.412069662969401</v>
      </c>
      <c r="F337" s="136">
        <f>_xlfn.XLOOKUP($D337,'Maximum Demand Forecast'!$D$68:$D$494,'Maximum Demand Forecast'!F$68:F$494,"NA")</f>
        <v>24.311111010000001</v>
      </c>
      <c r="G337" s="136">
        <f>_xlfn.XLOOKUP($D337,'Maximum Demand Forecast'!$D$68:$D$494,'Maximum Demand Forecast'!G$68:G$494,"NA")</f>
        <v>24.999316212248758</v>
      </c>
      <c r="H337" s="136">
        <f>_xlfn.XLOOKUP($D337,'Maximum Demand Forecast'!$D$68:$D$494,'Maximum Demand Forecast'!H$68:H$494,"NA")</f>
        <v>24.922478143963438</v>
      </c>
      <c r="I337" s="136">
        <f>_xlfn.XLOOKUP($D337,'Maximum Demand Forecast'!$D$68:$D$494,'Maximum Demand Forecast'!I$68:I$494,"NA")</f>
        <v>24.502684955864634</v>
      </c>
      <c r="J337" s="136">
        <f>_xlfn.XLOOKUP($D337,'Maximum Demand Forecast'!$D$68:$D$494,'Maximum Demand Forecast'!J$68:J$494,"NA")</f>
        <v>24.204849175288729</v>
      </c>
      <c r="K337" s="136">
        <f>_xlfn.XLOOKUP($D337,'Maximum Demand Forecast'!$D$68:$D$494,'Maximum Demand Forecast'!K$68:K$494,"NA")</f>
        <v>24.221029450074997</v>
      </c>
      <c r="L337" s="136">
        <f>_xlfn.XLOOKUP($D337,'Maximum Demand Forecast'!$D$68:$D$494,'Maximum Demand Forecast'!L$68:L$494,"NA")</f>
        <v>24.174171010191564</v>
      </c>
      <c r="M337" s="136">
        <f>_xlfn.XLOOKUP($D337,'Maximum Demand Forecast'!$D$68:$D$494,'Maximum Demand Forecast'!M$68:M$494,"NA")</f>
        <v>24.724716652167064</v>
      </c>
      <c r="N337" s="136">
        <f>_xlfn.XLOOKUP($D337,'Maximum Demand Forecast'!$D$68:$D$494,'Maximum Demand Forecast'!N$68:N$494,"NA")</f>
        <v>26.214381649049926</v>
      </c>
      <c r="O337" s="136">
        <f>_xlfn.XLOOKUP($D337,'Maximum Demand Forecast'!$D$68:$D$494,'Maximum Demand Forecast'!O$68:O$494,"NA")</f>
        <v>27.535297386681219</v>
      </c>
      <c r="P337" s="136">
        <f>_xlfn.XLOOKUP($D337,'Maximum Demand Forecast'!$D$68:$D$494,'Maximum Demand Forecast'!P$68:P$494,"NA")</f>
        <v>28.247177837494483</v>
      </c>
      <c r="Q337" s="137"/>
      <c r="R337" s="136">
        <f>_xlfn.XLOOKUP($D337,'Maximum Demand Forecast'!$T$68:$T$494,'Maximum Demand Forecast'!U$68:U$494,"NA")</f>
        <v>47.413285342357099</v>
      </c>
      <c r="S337" s="136">
        <f>_xlfn.XLOOKUP($D337,'Maximum Demand Forecast'!$T$68:$T$494,'Maximum Demand Forecast'!V$68:V$494,"NA")</f>
        <v>46.986653964141802</v>
      </c>
      <c r="T337" s="136">
        <f>_xlfn.XLOOKUP($D337,'Maximum Demand Forecast'!$T$68:$T$494,'Maximum Demand Forecast'!W$68:W$494,"NA")</f>
        <v>45.365857427471433</v>
      </c>
      <c r="U337" s="136">
        <f>_xlfn.XLOOKUP($D337,'Maximum Demand Forecast'!$T$68:$T$494,'Maximum Demand Forecast'!X$68:X$494,"NA")</f>
        <v>45.729546682316858</v>
      </c>
      <c r="V337" s="136">
        <f>_xlfn.XLOOKUP($D337,'Maximum Demand Forecast'!$T$68:$T$494,'Maximum Demand Forecast'!Y$68:Y$494,"NA")</f>
        <v>44.984219776266087</v>
      </c>
      <c r="W337" s="136">
        <f>_xlfn.XLOOKUP($D337,'Maximum Demand Forecast'!$T$68:$T$494,'Maximum Demand Forecast'!Z$68:Z$494,"NA")</f>
        <v>44.955659736065705</v>
      </c>
      <c r="X337" s="136">
        <f>_xlfn.XLOOKUP($D337,'Maximum Demand Forecast'!$T$68:$T$494,'Maximum Demand Forecast'!AA$68:AA$494,"NA")</f>
        <v>45.021967221318796</v>
      </c>
      <c r="Y337" s="136">
        <f>_xlfn.XLOOKUP($D337,'Maximum Demand Forecast'!$T$68:$T$494,'Maximum Demand Forecast'!AB$68:AB$494,"NA")</f>
        <v>45.223195266989045</v>
      </c>
      <c r="Z337" s="136">
        <f>_xlfn.XLOOKUP($D337,'Maximum Demand Forecast'!$T$68:$T$494,'Maximum Demand Forecast'!AC$68:AC$494,"NA")</f>
        <v>45.822196036146671</v>
      </c>
      <c r="AA337" s="136">
        <f>_xlfn.XLOOKUP($D337,'Maximum Demand Forecast'!$T$68:$T$494,'Maximum Demand Forecast'!AD$68:AD$494,"NA")</f>
        <v>47.714146741851245</v>
      </c>
      <c r="AB337" s="136">
        <f>_xlfn.XLOOKUP($D337,'Maximum Demand Forecast'!$T$68:$T$494,'Maximum Demand Forecast'!AE$68:AE$494,"NA")</f>
        <v>49.25913942750794</v>
      </c>
      <c r="AC337" s="136">
        <f>_xlfn.XLOOKUP($D337,'Maximum Demand Forecast'!$T$68:$T$494,'Maximum Demand Forecast'!AF$68:AF$494,"NA")</f>
        <v>50.286665625108583</v>
      </c>
      <c r="AD337" s="137"/>
      <c r="AE337" s="138">
        <v>127.36211962920299</v>
      </c>
      <c r="AF337" s="138">
        <v>149.01606068987499</v>
      </c>
      <c r="AG337" s="138">
        <v>162.54588468987501</v>
      </c>
      <c r="AH337" s="138">
        <v>174.374134374432</v>
      </c>
      <c r="AI337" s="138">
        <v>190.09953230776401</v>
      </c>
      <c r="AJ337" s="138">
        <v>228.05396116384199</v>
      </c>
      <c r="AK337" s="138">
        <v>266.343343838691</v>
      </c>
      <c r="AL337" s="138">
        <v>300.925758537538</v>
      </c>
      <c r="AM337" s="138">
        <v>330.81473820453101</v>
      </c>
      <c r="AN337" s="138">
        <v>356.07610107296</v>
      </c>
      <c r="AO337" s="138">
        <v>379.35042425786202</v>
      </c>
      <c r="AP337" s="138">
        <v>400.615569365125</v>
      </c>
      <c r="AQ337" s="137"/>
      <c r="AR337" s="137"/>
      <c r="AS337" s="137"/>
      <c r="AT337" s="137"/>
      <c r="AU337" s="3"/>
      <c r="AV337" s="3"/>
      <c r="AW337" s="3"/>
      <c r="AX337" s="3"/>
    </row>
    <row r="338" spans="2:50" x14ac:dyDescent="0.25">
      <c r="B338" s="7" t="s">
        <v>14</v>
      </c>
      <c r="C338" s="7" t="s">
        <v>4</v>
      </c>
      <c r="D338" s="48">
        <v>21083</v>
      </c>
      <c r="E338" s="136">
        <f>_xlfn.XLOOKUP($D338,'Maximum Demand Forecast'!$D$68:$D$494,'Maximum Demand Forecast'!E$68:E$494,"NA")</f>
        <v>180.431294181314</v>
      </c>
      <c r="F338" s="136">
        <f>_xlfn.XLOOKUP($D338,'Maximum Demand Forecast'!$D$68:$D$494,'Maximum Demand Forecast'!F$68:F$494,"NA")</f>
        <v>166.41666789999999</v>
      </c>
      <c r="G338" s="136">
        <f>_xlfn.XLOOKUP($D338,'Maximum Demand Forecast'!$D$68:$D$494,'Maximum Demand Forecast'!G$68:G$494,"NA")</f>
        <v>171.12763386706641</v>
      </c>
      <c r="H338" s="136">
        <f>_xlfn.XLOOKUP($D338,'Maximum Demand Forecast'!$D$68:$D$494,'Maximum Demand Forecast'!H$68:H$494,"NA")</f>
        <v>170.60165480808158</v>
      </c>
      <c r="I338" s="136">
        <f>_xlfn.XLOOKUP($D338,'Maximum Demand Forecast'!$D$68:$D$494,'Maximum Demand Forecast'!I$68:I$494,"NA")</f>
        <v>167.72804761087102</v>
      </c>
      <c r="J338" s="136">
        <f>_xlfn.XLOOKUP($D338,'Maximum Demand Forecast'!$D$68:$D$494,'Maximum Demand Forecast'!J$68:J$494,"NA")</f>
        <v>165.68927455091296</v>
      </c>
      <c r="K338" s="136">
        <f>_xlfn.XLOOKUP($D338,'Maximum Demand Forecast'!$D$68:$D$494,'Maximum Demand Forecast'!K$68:K$494,"NA")</f>
        <v>165.8000332659108</v>
      </c>
      <c r="L338" s="136">
        <f>_xlfn.XLOOKUP($D338,'Maximum Demand Forecast'!$D$68:$D$494,'Maximum Demand Forecast'!L$68:L$494,"NA")</f>
        <v>165.47927353488961</v>
      </c>
      <c r="M338" s="136">
        <f>_xlfn.XLOOKUP($D338,'Maximum Demand Forecast'!$D$68:$D$494,'Maximum Demand Forecast'!M$68:M$494,"NA")</f>
        <v>169.24791953493227</v>
      </c>
      <c r="N338" s="136">
        <f>_xlfn.XLOOKUP($D338,'Maximum Demand Forecast'!$D$68:$D$494,'Maximum Demand Forecast'!N$68:N$494,"NA")</f>
        <v>179.44511229039858</v>
      </c>
      <c r="O338" s="136">
        <f>_xlfn.XLOOKUP($D338,'Maximum Demand Forecast'!$D$68:$D$494,'Maximum Demand Forecast'!O$68:O$494,"NA")</f>
        <v>188.48716699299322</v>
      </c>
      <c r="P338" s="136">
        <f>_xlfn.XLOOKUP($D338,'Maximum Demand Forecast'!$D$68:$D$494,'Maximum Demand Forecast'!P$68:P$494,"NA")</f>
        <v>193.36019696347722</v>
      </c>
      <c r="Q338" s="137"/>
      <c r="R338" s="136">
        <f>_xlfn.XLOOKUP($D338,'Maximum Demand Forecast'!$T$68:$T$494,'Maximum Demand Forecast'!U$68:U$494,"NA")</f>
        <v>191.66253519859501</v>
      </c>
      <c r="S338" s="136">
        <f>_xlfn.XLOOKUP($D338,'Maximum Demand Forecast'!$T$68:$T$494,'Maximum Demand Forecast'!V$68:V$494,"NA")</f>
        <v>174.923762519067</v>
      </c>
      <c r="T338" s="136">
        <f>_xlfn.XLOOKUP($D338,'Maximum Demand Forecast'!$T$68:$T$494,'Maximum Demand Forecast'!W$68:W$494,"NA")</f>
        <v>168.88979745552746</v>
      </c>
      <c r="U338" s="136">
        <f>_xlfn.XLOOKUP($D338,'Maximum Demand Forecast'!$T$68:$T$494,'Maximum Demand Forecast'!X$68:X$494,"NA")</f>
        <v>170.24375411083361</v>
      </c>
      <c r="V338" s="136">
        <f>_xlfn.XLOOKUP($D338,'Maximum Demand Forecast'!$T$68:$T$494,'Maximum Demand Forecast'!Y$68:Y$494,"NA")</f>
        <v>167.46902180466444</v>
      </c>
      <c r="W338" s="136">
        <f>_xlfn.XLOOKUP($D338,'Maximum Demand Forecast'!$T$68:$T$494,'Maximum Demand Forecast'!Z$68:Z$494,"NA")</f>
        <v>167.36269736425294</v>
      </c>
      <c r="X338" s="136">
        <f>_xlfn.XLOOKUP($D338,'Maximum Demand Forecast'!$T$68:$T$494,'Maximum Demand Forecast'!AA$68:AA$494,"NA")</f>
        <v>167.60954947703587</v>
      </c>
      <c r="Y338" s="136">
        <f>_xlfn.XLOOKUP($D338,'Maximum Demand Forecast'!$T$68:$T$494,'Maximum Demand Forecast'!AB$68:AB$494,"NA")</f>
        <v>168.35868915614265</v>
      </c>
      <c r="Z338" s="136">
        <f>_xlfn.XLOOKUP($D338,'Maximum Demand Forecast'!$T$68:$T$494,'Maximum Demand Forecast'!AC$68:AC$494,"NA")</f>
        <v>170.58867276750664</v>
      </c>
      <c r="AA338" s="136">
        <f>_xlfn.XLOOKUP($D338,'Maximum Demand Forecast'!$T$68:$T$494,'Maximum Demand Forecast'!AD$68:AD$494,"NA")</f>
        <v>177.63210123115104</v>
      </c>
      <c r="AB338" s="136">
        <f>_xlfn.XLOOKUP($D338,'Maximum Demand Forecast'!$T$68:$T$494,'Maximum Demand Forecast'!AE$68:AE$494,"NA")</f>
        <v>183.38386073813265</v>
      </c>
      <c r="AC338" s="136">
        <f>_xlfn.XLOOKUP($D338,'Maximum Demand Forecast'!$T$68:$T$494,'Maximum Demand Forecast'!AF$68:AF$494,"NA")</f>
        <v>187.20917566071438</v>
      </c>
      <c r="AD338" s="137"/>
      <c r="AE338" s="138">
        <v>38.516402113600002</v>
      </c>
      <c r="AF338" s="138">
        <v>38.516402113600002</v>
      </c>
      <c r="AG338" s="138">
        <v>38.516402113600002</v>
      </c>
      <c r="AH338" s="138">
        <v>41.937541126929801</v>
      </c>
      <c r="AI338" s="138">
        <v>47.389012410484803</v>
      </c>
      <c r="AJ338" s="138">
        <v>60.546547747258401</v>
      </c>
      <c r="AK338" s="138">
        <v>73.820200407872804</v>
      </c>
      <c r="AL338" s="138">
        <v>85.808770836806403</v>
      </c>
      <c r="AM338" s="138">
        <v>96.170283788031</v>
      </c>
      <c r="AN338" s="138">
        <v>104.927556249086</v>
      </c>
      <c r="AO338" s="138">
        <v>112.99598828651899</v>
      </c>
      <c r="AP338" s="138">
        <v>120.367905257036</v>
      </c>
      <c r="AQ338" s="137"/>
      <c r="AR338" s="137"/>
      <c r="AS338" s="137"/>
      <c r="AT338" s="137"/>
      <c r="AU338" s="3"/>
      <c r="AV338" s="3"/>
      <c r="AW338" s="3"/>
      <c r="AX338" s="3"/>
    </row>
    <row r="339" spans="2:50" x14ac:dyDescent="0.25">
      <c r="B339" s="7" t="s">
        <v>14</v>
      </c>
      <c r="C339" s="7" t="s">
        <v>4</v>
      </c>
      <c r="D339" s="48">
        <v>21084</v>
      </c>
      <c r="E339" s="136">
        <f>_xlfn.XLOOKUP($D339,'Maximum Demand Forecast'!$D$68:$D$494,'Maximum Demand Forecast'!E$68:E$494,"NA")</f>
        <v>152.956164847492</v>
      </c>
      <c r="F339" s="136">
        <f>_xlfn.XLOOKUP($D339,'Maximum Demand Forecast'!$D$68:$D$494,'Maximum Demand Forecast'!F$68:F$494,"NA")</f>
        <v>142.68333329999999</v>
      </c>
      <c r="G339" s="136">
        <f>_xlfn.XLOOKUP($D339,'Maximum Demand Forecast'!$D$68:$D$494,'Maximum Demand Forecast'!G$68:G$494,"NA")</f>
        <v>146.72244990848662</v>
      </c>
      <c r="H339" s="136">
        <f>_xlfn.XLOOKUP($D339,'Maximum Demand Forecast'!$D$68:$D$494,'Maximum Demand Forecast'!H$68:H$494,"NA")</f>
        <v>146.27148278885261</v>
      </c>
      <c r="I339" s="136">
        <f>_xlfn.XLOOKUP($D339,'Maximum Demand Forecast'!$D$68:$D$494,'Maximum Demand Forecast'!I$68:I$494,"NA")</f>
        <v>143.80769199994407</v>
      </c>
      <c r="J339" s="136">
        <f>_xlfn.XLOOKUP($D339,'Maximum Demand Forecast'!$D$68:$D$494,'Maximum Demand Forecast'!J$68:J$494,"NA")</f>
        <v>142.05967637321694</v>
      </c>
      <c r="K339" s="136">
        <f>_xlfn.XLOOKUP($D339,'Maximum Demand Forecast'!$D$68:$D$494,'Maximum Demand Forecast'!K$68:K$494,"NA")</f>
        <v>142.15463935287119</v>
      </c>
      <c r="L339" s="136">
        <f>_xlfn.XLOOKUP($D339,'Maximum Demand Forecast'!$D$68:$D$494,'Maximum Demand Forecast'!L$68:L$494,"NA")</f>
        <v>141.87962442685421</v>
      </c>
      <c r="M339" s="136">
        <f>_xlfn.XLOOKUP($D339,'Maximum Demand Forecast'!$D$68:$D$494,'Maximum Demand Forecast'!M$68:M$494,"NA")</f>
        <v>145.1108090197155</v>
      </c>
      <c r="N339" s="136">
        <f>_xlfn.XLOOKUP($D339,'Maximum Demand Forecast'!$D$68:$D$494,'Maximum Demand Forecast'!N$68:N$494,"NA")</f>
        <v>153.85374006750479</v>
      </c>
      <c r="O339" s="136">
        <f>_xlfn.XLOOKUP($D339,'Maximum Demand Forecast'!$D$68:$D$494,'Maximum Demand Forecast'!O$68:O$494,"NA")</f>
        <v>161.60627183687296</v>
      </c>
      <c r="P339" s="136">
        <f>_xlfn.XLOOKUP($D339,'Maximum Demand Forecast'!$D$68:$D$494,'Maximum Demand Forecast'!P$68:P$494,"NA")</f>
        <v>165.7843398647538</v>
      </c>
      <c r="Q339" s="137"/>
      <c r="R339" s="136">
        <f>_xlfn.XLOOKUP($D339,'Maximum Demand Forecast'!$T$68:$T$494,'Maximum Demand Forecast'!U$68:U$494,"NA")</f>
        <v>180.84274374941199</v>
      </c>
      <c r="S339" s="136">
        <f>_xlfn.XLOOKUP($D339,'Maximum Demand Forecast'!$T$68:$T$494,'Maximum Demand Forecast'!V$68:V$494,"NA")</f>
        <v>141.791973619467</v>
      </c>
      <c r="T339" s="136">
        <f>_xlfn.XLOOKUP($D339,'Maximum Demand Forecast'!$T$68:$T$494,'Maximum Demand Forecast'!W$68:W$494,"NA")</f>
        <v>136.9008839082168</v>
      </c>
      <c r="U339" s="136">
        <f>_xlfn.XLOOKUP($D339,'Maximum Demand Forecast'!$T$68:$T$494,'Maximum Demand Forecast'!X$68:X$494,"NA")</f>
        <v>137.99839166580432</v>
      </c>
      <c r="V339" s="136">
        <f>_xlfn.XLOOKUP($D339,'Maximum Demand Forecast'!$T$68:$T$494,'Maximum Demand Forecast'!Y$68:Y$494,"NA")</f>
        <v>135.74921314202007</v>
      </c>
      <c r="W339" s="136">
        <f>_xlfn.XLOOKUP($D339,'Maximum Demand Forecast'!$T$68:$T$494,'Maximum Demand Forecast'!Z$68:Z$494,"NA")</f>
        <v>135.6630272972107</v>
      </c>
      <c r="X339" s="136">
        <f>_xlfn.XLOOKUP($D339,'Maximum Demand Forecast'!$T$68:$T$494,'Maximum Demand Forecast'!AA$68:AA$494,"NA")</f>
        <v>135.86312388648807</v>
      </c>
      <c r="Y339" s="136">
        <f>_xlfn.XLOOKUP($D339,'Maximum Demand Forecast'!$T$68:$T$494,'Maximum Demand Forecast'!AB$68:AB$494,"NA")</f>
        <v>136.4703712500681</v>
      </c>
      <c r="Z339" s="136">
        <f>_xlfn.XLOOKUP($D339,'Maximum Demand Forecast'!$T$68:$T$494,'Maximum Demand Forecast'!AC$68:AC$494,"NA")</f>
        <v>138.27798030695595</v>
      </c>
      <c r="AA339" s="136">
        <f>_xlfn.XLOOKUP($D339,'Maximum Demand Forecast'!$T$68:$T$494,'Maximum Demand Forecast'!AD$68:AD$494,"NA")</f>
        <v>143.98733396208794</v>
      </c>
      <c r="AB339" s="136">
        <f>_xlfn.XLOOKUP($D339,'Maximum Demand Forecast'!$T$68:$T$494,'Maximum Demand Forecast'!AE$68:AE$494,"NA")</f>
        <v>148.64966983078136</v>
      </c>
      <c r="AC339" s="136">
        <f>_xlfn.XLOOKUP($D339,'Maximum Demand Forecast'!$T$68:$T$494,'Maximum Demand Forecast'!AF$68:AF$494,"NA")</f>
        <v>151.75044324645572</v>
      </c>
      <c r="AD339" s="137"/>
      <c r="AE339" s="138">
        <v>848.03774029686997</v>
      </c>
      <c r="AF339" s="138">
        <v>1046.55977955769</v>
      </c>
      <c r="AG339" s="138">
        <v>1184.9271956093601</v>
      </c>
      <c r="AH339" s="138">
        <v>1298.67982913535</v>
      </c>
      <c r="AI339" s="138">
        <v>1380.5071078281201</v>
      </c>
      <c r="AJ339" s="138">
        <v>1577.0676122162999</v>
      </c>
      <c r="AK339" s="138">
        <v>1774.4560730677599</v>
      </c>
      <c r="AL339" s="138">
        <v>1951.9597724242001</v>
      </c>
      <c r="AM339" s="138">
        <v>2104.74538992309</v>
      </c>
      <c r="AN339" s="138">
        <v>2233.3806075069301</v>
      </c>
      <c r="AO339" s="138">
        <v>2351.47303201044</v>
      </c>
      <c r="AP339" s="138">
        <v>2459.0102017967902</v>
      </c>
      <c r="AQ339" s="137"/>
      <c r="AR339" s="137"/>
      <c r="AS339" s="137"/>
      <c r="AT339" s="137"/>
      <c r="AU339" s="3"/>
      <c r="AV339" s="3"/>
      <c r="AW339" s="3"/>
      <c r="AX339" s="3"/>
    </row>
    <row r="340" spans="2:50" x14ac:dyDescent="0.25">
      <c r="B340" s="7" t="s">
        <v>14</v>
      </c>
      <c r="C340" s="7" t="s">
        <v>4</v>
      </c>
      <c r="D340" s="48">
        <v>21085</v>
      </c>
      <c r="E340" s="136">
        <f>_xlfn.XLOOKUP($D340,'Maximum Demand Forecast'!$D$68:$D$494,'Maximum Demand Forecast'!E$68:E$494,"NA")</f>
        <v>138.50260806485201</v>
      </c>
      <c r="F340" s="136">
        <f>_xlfn.XLOOKUP($D340,'Maximum Demand Forecast'!$D$68:$D$494,'Maximum Demand Forecast'!F$68:F$494,"NA")</f>
        <v>134.2444448</v>
      </c>
      <c r="G340" s="136">
        <f>_xlfn.XLOOKUP($D340,'Maximum Demand Forecast'!$D$68:$D$494,'Maximum Demand Forecast'!G$68:G$494,"NA")</f>
        <v>138.04467117576513</v>
      </c>
      <c r="H340" s="136">
        <f>_xlfn.XLOOKUP($D340,'Maximum Demand Forecast'!$D$68:$D$494,'Maximum Demand Forecast'!H$68:H$494,"NA")</f>
        <v>137.62037613584596</v>
      </c>
      <c r="I340" s="136">
        <f>_xlfn.XLOOKUP($D340,'Maximum Demand Forecast'!$D$68:$D$494,'Maximum Demand Forecast'!I$68:I$494,"NA")</f>
        <v>135.30230422856187</v>
      </c>
      <c r="J340" s="136">
        <f>_xlfn.XLOOKUP($D340,'Maximum Demand Forecast'!$D$68:$D$494,'Maximum Demand Forecast'!J$68:J$494,"NA")</f>
        <v>133.65767354967019</v>
      </c>
      <c r="K340" s="136">
        <f>_xlfn.XLOOKUP($D340,'Maximum Demand Forecast'!$D$68:$D$494,'Maximum Demand Forecast'!K$68:K$494,"NA")</f>
        <v>133.74702002192731</v>
      </c>
      <c r="L340" s="136">
        <f>_xlfn.XLOOKUP($D340,'Maximum Demand Forecast'!$D$68:$D$494,'Maximum Demand Forecast'!L$68:L$494,"NA")</f>
        <v>133.48827062771994</v>
      </c>
      <c r="M340" s="136">
        <f>_xlfn.XLOOKUP($D340,'Maximum Demand Forecast'!$D$68:$D$494,'Maximum Demand Forecast'!M$68:M$494,"NA")</f>
        <v>136.52834946301709</v>
      </c>
      <c r="N340" s="136">
        <f>_xlfn.XLOOKUP($D340,'Maximum Demand Forecast'!$D$68:$D$494,'Maximum Demand Forecast'!N$68:N$494,"NA")</f>
        <v>144.75418703836584</v>
      </c>
      <c r="O340" s="136">
        <f>_xlfn.XLOOKUP($D340,'Maximum Demand Forecast'!$D$68:$D$494,'Maximum Demand Forecast'!O$68:O$494,"NA")</f>
        <v>152.04820168676903</v>
      </c>
      <c r="P340" s="136">
        <f>_xlfn.XLOOKUP($D340,'Maximum Demand Forecast'!$D$68:$D$494,'Maximum Demand Forecast'!P$68:P$494,"NA")</f>
        <v>155.97916131440968</v>
      </c>
      <c r="Q340" s="137"/>
      <c r="R340" s="136">
        <f>_xlfn.XLOOKUP($D340,'Maximum Demand Forecast'!$T$68:$T$494,'Maximum Demand Forecast'!U$68:U$494,"NA")</f>
        <v>274.598736505131</v>
      </c>
      <c r="S340" s="136">
        <f>_xlfn.XLOOKUP($D340,'Maximum Demand Forecast'!$T$68:$T$494,'Maximum Demand Forecast'!V$68:V$494,"NA")</f>
        <v>259.48338458073698</v>
      </c>
      <c r="T340" s="136">
        <f>_xlfn.XLOOKUP($D340,'Maximum Demand Forecast'!$T$68:$T$494,'Maximum Demand Forecast'!W$68:W$494,"NA")</f>
        <v>250.5325499166444</v>
      </c>
      <c r="U340" s="136">
        <f>_xlfn.XLOOKUP($D340,'Maximum Demand Forecast'!$T$68:$T$494,'Maximum Demand Forecast'!X$68:X$494,"NA")</f>
        <v>252.54102063803174</v>
      </c>
      <c r="V340" s="136">
        <f>_xlfn.XLOOKUP($D340,'Maximum Demand Forecast'!$T$68:$T$494,'Maximum Demand Forecast'!Y$68:Y$494,"NA")</f>
        <v>248.42495933371461</v>
      </c>
      <c r="W340" s="136">
        <f>_xlfn.XLOOKUP($D340,'Maximum Demand Forecast'!$T$68:$T$494,'Maximum Demand Forecast'!Z$68:Z$494,"NA")</f>
        <v>248.26723676209645</v>
      </c>
      <c r="X340" s="136">
        <f>_xlfn.XLOOKUP($D340,'Maximum Demand Forecast'!$T$68:$T$494,'Maximum Demand Forecast'!AA$68:AA$494,"NA")</f>
        <v>248.63341926808295</v>
      </c>
      <c r="Y340" s="136">
        <f>_xlfn.XLOOKUP($D340,'Maximum Demand Forecast'!$T$68:$T$494,'Maximum Demand Forecast'!AB$68:AB$494,"NA")</f>
        <v>249.74469938611244</v>
      </c>
      <c r="Z340" s="136">
        <f>_xlfn.XLOOKUP($D340,'Maximum Demand Forecast'!$T$68:$T$494,'Maximum Demand Forecast'!AC$68:AC$494,"NA")</f>
        <v>253.05267588229165</v>
      </c>
      <c r="AA340" s="136">
        <f>_xlfn.XLOOKUP($D340,'Maximum Demand Forecast'!$T$68:$T$494,'Maximum Demand Forecast'!AD$68:AD$494,"NA")</f>
        <v>263.5009570676425</v>
      </c>
      <c r="AB340" s="136">
        <f>_xlfn.XLOOKUP($D340,'Maximum Demand Forecast'!$T$68:$T$494,'Maximum Demand Forecast'!AE$68:AE$494,"NA")</f>
        <v>272.03316562909134</v>
      </c>
      <c r="AC340" s="136">
        <f>_xlfn.XLOOKUP($D340,'Maximum Demand Forecast'!$T$68:$T$494,'Maximum Demand Forecast'!AF$68:AF$494,"NA")</f>
        <v>277.70767004692595</v>
      </c>
      <c r="AD340" s="137"/>
      <c r="AE340" s="138">
        <v>259.879217568</v>
      </c>
      <c r="AF340" s="138">
        <v>314.06374296192001</v>
      </c>
      <c r="AG340" s="138">
        <v>333.65105971891199</v>
      </c>
      <c r="AH340" s="138">
        <v>360.92508033987599</v>
      </c>
      <c r="AI340" s="138">
        <v>397.89207640894199</v>
      </c>
      <c r="AJ340" s="138">
        <v>488.24366766200802</v>
      </c>
      <c r="AK340" s="138">
        <v>580.73749611799997</v>
      </c>
      <c r="AL340" s="138">
        <v>665.61868942424098</v>
      </c>
      <c r="AM340" s="138">
        <v>740.18234998662399</v>
      </c>
      <c r="AN340" s="138">
        <v>804.19417050618301</v>
      </c>
      <c r="AO340" s="138">
        <v>864.01815123287304</v>
      </c>
      <c r="AP340" s="138">
        <v>919.36255538253295</v>
      </c>
      <c r="AQ340" s="137"/>
      <c r="AR340" s="137"/>
      <c r="AS340" s="137"/>
      <c r="AT340" s="137"/>
      <c r="AU340" s="3"/>
      <c r="AV340" s="3"/>
      <c r="AW340" s="3"/>
      <c r="AX340" s="3"/>
    </row>
    <row r="341" spans="2:50" x14ac:dyDescent="0.25">
      <c r="B341" s="7" t="s">
        <v>14</v>
      </c>
      <c r="C341" s="7" t="s">
        <v>4</v>
      </c>
      <c r="D341" s="48">
        <v>21086</v>
      </c>
      <c r="E341" s="136">
        <f>_xlfn.XLOOKUP($D341,'Maximum Demand Forecast'!$D$68:$D$494,'Maximum Demand Forecast'!E$68:E$494,"NA")</f>
        <v>74.973320548958299</v>
      </c>
      <c r="F341" s="136">
        <f>_xlfn.XLOOKUP($D341,'Maximum Demand Forecast'!$D$68:$D$494,'Maximum Demand Forecast'!F$68:F$494,"NA")</f>
        <v>60.494444659999999</v>
      </c>
      <c r="G341" s="136">
        <f>_xlfn.XLOOKUP($D341,'Maximum Demand Forecast'!$D$68:$D$494,'Maximum Demand Forecast'!G$68:G$494,"NA")</f>
        <v>62.206937005785292</v>
      </c>
      <c r="H341" s="136">
        <f>_xlfn.XLOOKUP($D341,'Maximum Demand Forecast'!$D$68:$D$494,'Maximum Demand Forecast'!H$68:H$494,"NA")</f>
        <v>62.015737341246904</v>
      </c>
      <c r="I341" s="136">
        <f>_xlfn.XLOOKUP($D341,'Maximum Demand Forecast'!$D$68:$D$494,'Maximum Demand Forecast'!I$68:I$494,"NA")</f>
        <v>60.971146833818338</v>
      </c>
      <c r="J341" s="136">
        <f>_xlfn.XLOOKUP($D341,'Maximum Demand Forecast'!$D$68:$D$494,'Maximum Demand Forecast'!J$68:J$494,"NA")</f>
        <v>60.230028497498544</v>
      </c>
      <c r="K341" s="136">
        <f>_xlfn.XLOOKUP($D341,'Maximum Demand Forecast'!$D$68:$D$494,'Maximum Demand Forecast'!K$68:K$494,"NA")</f>
        <v>60.270290612102805</v>
      </c>
      <c r="L341" s="136">
        <f>_xlfn.XLOOKUP($D341,'Maximum Demand Forecast'!$D$68:$D$494,'Maximum Demand Forecast'!L$68:L$494,"NA")</f>
        <v>60.153690622196287</v>
      </c>
      <c r="M341" s="136">
        <f>_xlfn.XLOOKUP($D341,'Maximum Demand Forecast'!$D$68:$D$494,'Maximum Demand Forecast'!M$68:M$494,"NA")</f>
        <v>61.523638415104294</v>
      </c>
      <c r="N341" s="136">
        <f>_xlfn.XLOOKUP($D341,'Maximum Demand Forecast'!$D$68:$D$494,'Maximum Demand Forecast'!N$68:N$494,"NA")</f>
        <v>65.230439666548591</v>
      </c>
      <c r="O341" s="136">
        <f>_xlfn.XLOOKUP($D341,'Maximum Demand Forecast'!$D$68:$D$494,'Maximum Demand Forecast'!O$68:O$494,"NA")</f>
        <v>68.517334451315534</v>
      </c>
      <c r="P341" s="136">
        <f>_xlfn.XLOOKUP($D341,'Maximum Demand Forecast'!$D$68:$D$494,'Maximum Demand Forecast'!P$68:P$494,"NA")</f>
        <v>70.288738996280387</v>
      </c>
      <c r="Q341" s="137"/>
      <c r="R341" s="136">
        <f>_xlfn.XLOOKUP($D341,'Maximum Demand Forecast'!$T$68:$T$494,'Maximum Demand Forecast'!U$68:U$494,"NA")</f>
        <v>140.95814901942799</v>
      </c>
      <c r="S341" s="136">
        <f>_xlfn.XLOOKUP($D341,'Maximum Demand Forecast'!$T$68:$T$494,'Maximum Demand Forecast'!V$68:V$494,"NA")</f>
        <v>137.35639872608101</v>
      </c>
      <c r="T341" s="136">
        <f>_xlfn.XLOOKUP($D341,'Maximum Demand Forecast'!$T$68:$T$494,'Maximum Demand Forecast'!W$68:W$494,"NA")</f>
        <v>132.61831340690409</v>
      </c>
      <c r="U341" s="136">
        <f>_xlfn.XLOOKUP($D341,'Maximum Demand Forecast'!$T$68:$T$494,'Maximum Demand Forecast'!X$68:X$494,"NA")</f>
        <v>133.68148862978893</v>
      </c>
      <c r="V341" s="136">
        <f>_xlfn.XLOOKUP($D341,'Maximum Demand Forecast'!$T$68:$T$494,'Maximum Demand Forecast'!Y$68:Y$494,"NA")</f>
        <v>131.50266951730404</v>
      </c>
      <c r="W341" s="136">
        <f>_xlfn.XLOOKUP($D341,'Maximum Demand Forecast'!$T$68:$T$494,'Maximum Demand Forecast'!Z$68:Z$494,"NA")</f>
        <v>131.41917976141738</v>
      </c>
      <c r="X341" s="136">
        <f>_xlfn.XLOOKUP($D341,'Maximum Demand Forecast'!$T$68:$T$494,'Maximum Demand Forecast'!AA$68:AA$494,"NA")</f>
        <v>131.61301687503479</v>
      </c>
      <c r="Y341" s="136">
        <f>_xlfn.XLOOKUP($D341,'Maximum Demand Forecast'!$T$68:$T$494,'Maximum Demand Forecast'!AB$68:AB$494,"NA")</f>
        <v>132.20126816224169</v>
      </c>
      <c r="Z341" s="136">
        <f>_xlfn.XLOOKUP($D341,'Maximum Demand Forecast'!$T$68:$T$494,'Maximum Demand Forecast'!AC$68:AC$494,"NA")</f>
        <v>133.95233110340013</v>
      </c>
      <c r="AA341" s="136">
        <f>_xlfn.XLOOKUP($D341,'Maximum Demand Forecast'!$T$68:$T$494,'Maximum Demand Forecast'!AD$68:AD$494,"NA")</f>
        <v>139.4830832123111</v>
      </c>
      <c r="AB341" s="136">
        <f>_xlfn.XLOOKUP($D341,'Maximum Demand Forecast'!$T$68:$T$494,'Maximum Demand Forecast'!AE$68:AE$494,"NA")</f>
        <v>143.99957062854409</v>
      </c>
      <c r="AC341" s="136">
        <f>_xlfn.XLOOKUP($D341,'Maximum Demand Forecast'!$T$68:$T$494,'Maximum Demand Forecast'!AF$68:AF$494,"NA")</f>
        <v>147.00334481103511</v>
      </c>
      <c r="AD341" s="137"/>
      <c r="AE341" s="138">
        <v>262.11341810078699</v>
      </c>
      <c r="AF341" s="138">
        <v>282.65300131288097</v>
      </c>
      <c r="AG341" s="138">
        <v>349.26714701770499</v>
      </c>
      <c r="AH341" s="138">
        <v>392.12284342520798</v>
      </c>
      <c r="AI341" s="138">
        <v>424.19493780945299</v>
      </c>
      <c r="AJ341" s="138">
        <v>501.46190876539703</v>
      </c>
      <c r="AK341" s="138">
        <v>579.27269350169195</v>
      </c>
      <c r="AL341" s="138">
        <v>649.43115817482897</v>
      </c>
      <c r="AM341" s="138">
        <v>709.97024449514197</v>
      </c>
      <c r="AN341" s="138">
        <v>761.05813516433</v>
      </c>
      <c r="AO341" s="138">
        <v>808.05932013337497</v>
      </c>
      <c r="AP341" s="138">
        <v>850.943941625957</v>
      </c>
      <c r="AQ341" s="137"/>
      <c r="AR341" s="137"/>
      <c r="AS341" s="137"/>
      <c r="AT341" s="137"/>
      <c r="AU341" s="3"/>
      <c r="AV341" s="3"/>
      <c r="AW341" s="3"/>
      <c r="AX341" s="3"/>
    </row>
    <row r="342" spans="2:50" x14ac:dyDescent="0.25">
      <c r="B342" s="7" t="s">
        <v>14</v>
      </c>
      <c r="C342" s="7" t="s">
        <v>4</v>
      </c>
      <c r="D342" s="48">
        <v>21087</v>
      </c>
      <c r="E342" s="136">
        <f>_xlfn.XLOOKUP($D342,'Maximum Demand Forecast'!$D$68:$D$494,'Maximum Demand Forecast'!E$68:E$494,"NA")</f>
        <v>53.490570866935698</v>
      </c>
      <c r="F342" s="136">
        <f>_xlfn.XLOOKUP($D342,'Maximum Demand Forecast'!$D$68:$D$494,'Maximum Demand Forecast'!F$68:F$494,"NA")</f>
        <v>47.84444491</v>
      </c>
      <c r="G342" s="136">
        <f>_xlfn.XLOOKUP($D342,'Maximum Demand Forecast'!$D$68:$D$494,'Maximum Demand Forecast'!G$68:G$494,"NA")</f>
        <v>49.198837799416779</v>
      </c>
      <c r="H342" s="136">
        <f>_xlfn.XLOOKUP($D342,'Maximum Demand Forecast'!$D$68:$D$494,'Maximum Demand Forecast'!H$68:H$494,"NA")</f>
        <v>49.047619917043754</v>
      </c>
      <c r="I342" s="136">
        <f>_xlfn.XLOOKUP($D342,'Maximum Demand Forecast'!$D$68:$D$494,'Maximum Demand Forecast'!I$68:I$494,"NA")</f>
        <v>48.221463841604631</v>
      </c>
      <c r="J342" s="136">
        <f>_xlfn.XLOOKUP($D342,'Maximum Demand Forecast'!$D$68:$D$494,'Maximum Demand Forecast'!J$68:J$494,"NA")</f>
        <v>47.635320839331747</v>
      </c>
      <c r="K342" s="136">
        <f>_xlfn.XLOOKUP($D342,'Maximum Demand Forecast'!$D$68:$D$494,'Maximum Demand Forecast'!K$68:K$494,"NA")</f>
        <v>47.667163738873519</v>
      </c>
      <c r="L342" s="136">
        <f>_xlfn.XLOOKUP($D342,'Maximum Demand Forecast'!$D$68:$D$494,'Maximum Demand Forecast'!L$68:L$494,"NA")</f>
        <v>47.574945985244355</v>
      </c>
      <c r="M342" s="136">
        <f>_xlfn.XLOOKUP($D342,'Maximum Demand Forecast'!$D$68:$D$494,'Maximum Demand Forecast'!M$68:M$494,"NA")</f>
        <v>48.658423849629187</v>
      </c>
      <c r="N342" s="136">
        <f>_xlfn.XLOOKUP($D342,'Maximum Demand Forecast'!$D$68:$D$494,'Maximum Demand Forecast'!N$68:N$494,"NA")</f>
        <v>51.590095497560071</v>
      </c>
      <c r="O342" s="136">
        <f>_xlfn.XLOOKUP($D342,'Maximum Demand Forecast'!$D$68:$D$494,'Maximum Demand Forecast'!O$68:O$494,"NA")</f>
        <v>54.189667364672879</v>
      </c>
      <c r="P342" s="136">
        <f>_xlfn.XLOOKUP($D342,'Maximum Demand Forecast'!$D$68:$D$494,'Maximum Demand Forecast'!P$68:P$494,"NA")</f>
        <v>55.590653317039738</v>
      </c>
      <c r="Q342" s="137"/>
      <c r="R342" s="136">
        <f>_xlfn.XLOOKUP($D342,'Maximum Demand Forecast'!$T$68:$T$494,'Maximum Demand Forecast'!U$68:U$494,"NA")</f>
        <v>104.14570779631801</v>
      </c>
      <c r="S342" s="136">
        <f>_xlfn.XLOOKUP($D342,'Maximum Demand Forecast'!$T$68:$T$494,'Maximum Demand Forecast'!V$68:V$494,"NA")</f>
        <v>97.215090440115603</v>
      </c>
      <c r="T342" s="136">
        <f>_xlfn.XLOOKUP($D342,'Maximum Demand Forecast'!$T$68:$T$494,'Maximum Demand Forecast'!W$68:W$494,"NA")</f>
        <v>93.861672637313916</v>
      </c>
      <c r="U342" s="136">
        <f>_xlfn.XLOOKUP($D342,'Maximum Demand Forecast'!$T$68:$T$494,'Maximum Demand Forecast'!X$68:X$494,"NA")</f>
        <v>94.614143409735348</v>
      </c>
      <c r="V342" s="136">
        <f>_xlfn.XLOOKUP($D342,'Maximum Demand Forecast'!$T$68:$T$494,'Maximum Demand Forecast'!Y$68:Y$494,"NA")</f>
        <v>93.072066746126282</v>
      </c>
      <c r="W342" s="136">
        <f>_xlfn.XLOOKUP($D342,'Maximum Demand Forecast'!$T$68:$T$494,'Maximum Demand Forecast'!Z$68:Z$494,"NA")</f>
        <v>93.012976203242062</v>
      </c>
      <c r="X342" s="136">
        <f>_xlfn.XLOOKUP($D342,'Maximum Demand Forecast'!$T$68:$T$494,'Maximum Demand Forecast'!AA$68:AA$494,"NA")</f>
        <v>93.150165971652811</v>
      </c>
      <c r="Y342" s="136">
        <f>_xlfn.XLOOKUP($D342,'Maximum Demand Forecast'!$T$68:$T$494,'Maximum Demand Forecast'!AB$68:AB$494,"NA")</f>
        <v>93.566505527856364</v>
      </c>
      <c r="Z342" s="136">
        <f>_xlfn.XLOOKUP($D342,'Maximum Demand Forecast'!$T$68:$T$494,'Maximum Demand Forecast'!AC$68:AC$494,"NA")</f>
        <v>94.805834337943537</v>
      </c>
      <c r="AA342" s="136">
        <f>_xlfn.XLOOKUP($D342,'Maximum Demand Forecast'!$T$68:$T$494,'Maximum Demand Forecast'!AD$68:AD$494,"NA")</f>
        <v>98.720268404767594</v>
      </c>
      <c r="AB342" s="136">
        <f>_xlfn.XLOOKUP($D342,'Maximum Demand Forecast'!$T$68:$T$494,'Maximum Demand Forecast'!AE$68:AE$494,"NA")</f>
        <v>101.91684851834744</v>
      </c>
      <c r="AC342" s="136">
        <f>_xlfn.XLOOKUP($D342,'Maximum Demand Forecast'!$T$68:$T$494,'Maximum Demand Forecast'!AF$68:AF$494,"NA")</f>
        <v>104.04279373473945</v>
      </c>
      <c r="AD342" s="137"/>
      <c r="AE342" s="138">
        <v>132.61216344399901</v>
      </c>
      <c r="AF342" s="138">
        <v>150.67762768251899</v>
      </c>
      <c r="AG342" s="138">
        <v>180.89767058652001</v>
      </c>
      <c r="AH342" s="138">
        <v>196.18845764778101</v>
      </c>
      <c r="AI342" s="138">
        <v>220.554211399753</v>
      </c>
      <c r="AJ342" s="138">
        <v>279.36509002094698</v>
      </c>
      <c r="AK342" s="138">
        <v>338.69892796962301</v>
      </c>
      <c r="AL342" s="138">
        <v>392.29363687379902</v>
      </c>
      <c r="AM342" s="138">
        <v>438.62075531009998</v>
      </c>
      <c r="AN342" s="138">
        <v>477.78186275189802</v>
      </c>
      <c r="AO342" s="138">
        <v>513.87029168160905</v>
      </c>
      <c r="AP342" s="138">
        <v>546.85187517764996</v>
      </c>
      <c r="AQ342" s="137"/>
      <c r="AR342" s="137"/>
      <c r="AS342" s="137"/>
      <c r="AT342" s="137"/>
      <c r="AU342" s="3"/>
      <c r="AV342" s="3"/>
      <c r="AW342" s="3"/>
      <c r="AX342" s="3"/>
    </row>
    <row r="343" spans="2:50" x14ac:dyDescent="0.25">
      <c r="B343" s="7" t="s">
        <v>14</v>
      </c>
      <c r="C343" s="7" t="s">
        <v>4</v>
      </c>
      <c r="D343" s="48">
        <v>21088</v>
      </c>
      <c r="E343" s="136">
        <f>_xlfn.XLOOKUP($D343,'Maximum Demand Forecast'!$D$68:$D$494,'Maximum Demand Forecast'!E$68:E$494,"NA")</f>
        <v>32.329389572724999</v>
      </c>
      <c r="F343" s="136">
        <f>_xlfn.XLOOKUP($D343,'Maximum Demand Forecast'!$D$68:$D$494,'Maximum Demand Forecast'!F$68:F$494,"NA")</f>
        <v>30.38333321</v>
      </c>
      <c r="G343" s="136">
        <f>_xlfn.XLOOKUP($D343,'Maximum Demand Forecast'!$D$68:$D$494,'Maximum Demand Forecast'!G$68:G$494,"NA")</f>
        <v>31.243432444797556</v>
      </c>
      <c r="H343" s="136">
        <f>_xlfn.XLOOKUP($D343,'Maximum Demand Forecast'!$D$68:$D$494,'Maximum Demand Forecast'!H$68:H$494,"NA")</f>
        <v>31.14740241840488</v>
      </c>
      <c r="I343" s="136">
        <f>_xlfn.XLOOKUP($D343,'Maximum Demand Forecast'!$D$68:$D$494,'Maximum Demand Forecast'!I$68:I$494,"NA")</f>
        <v>30.622756864030681</v>
      </c>
      <c r="J343" s="136">
        <f>_xlfn.XLOOKUP($D343,'Maximum Demand Forecast'!$D$68:$D$494,'Maximum Demand Forecast'!J$68:J$494,"NA")</f>
        <v>30.250530199466649</v>
      </c>
      <c r="K343" s="136">
        <f>_xlfn.XLOOKUP($D343,'Maximum Demand Forecast'!$D$68:$D$494,'Maximum Demand Forecast'!K$68:K$494,"NA")</f>
        <v>30.270751845448125</v>
      </c>
      <c r="L343" s="136">
        <f>_xlfn.XLOOKUP($D343,'Maximum Demand Forecast'!$D$68:$D$494,'Maximum Demand Forecast'!L$68:L$494,"NA")</f>
        <v>30.212189503640978</v>
      </c>
      <c r="M343" s="136">
        <f>_xlfn.XLOOKUP($D343,'Maximum Demand Forecast'!$D$68:$D$494,'Maximum Demand Forecast'!M$68:M$494,"NA")</f>
        <v>30.900245745931773</v>
      </c>
      <c r="N343" s="136">
        <f>_xlfn.XLOOKUP($D343,'Maximum Demand Forecast'!$D$68:$D$494,'Maximum Demand Forecast'!N$68:N$494,"NA")</f>
        <v>32.76198657517434</v>
      </c>
      <c r="O343" s="136">
        <f>_xlfn.XLOOKUP($D343,'Maximum Demand Forecast'!$D$68:$D$494,'Maximum Demand Forecast'!O$68:O$494,"NA")</f>
        <v>34.412829392776388</v>
      </c>
      <c r="P343" s="136">
        <f>_xlfn.XLOOKUP($D343,'Maximum Demand Forecast'!$D$68:$D$494,'Maximum Demand Forecast'!P$68:P$494,"NA")</f>
        <v>35.302517278033775</v>
      </c>
      <c r="Q343" s="137"/>
      <c r="R343" s="136">
        <f>_xlfn.XLOOKUP($D343,'Maximum Demand Forecast'!$T$68:$T$494,'Maximum Demand Forecast'!U$68:U$494,"NA")</f>
        <v>61.505344523581599</v>
      </c>
      <c r="S343" s="136">
        <f>_xlfn.XLOOKUP($D343,'Maximum Demand Forecast'!$T$68:$T$494,'Maximum Demand Forecast'!V$68:V$494,"NA")</f>
        <v>54.161395673893097</v>
      </c>
      <c r="T343" s="136">
        <f>_xlfn.XLOOKUP($D343,'Maximum Demand Forecast'!$T$68:$T$494,'Maximum Demand Forecast'!W$68:W$494,"NA")</f>
        <v>52.293107657545463</v>
      </c>
      <c r="U343" s="136">
        <f>_xlfn.XLOOKUP($D343,'Maximum Demand Forecast'!$T$68:$T$494,'Maximum Demand Forecast'!X$68:X$494,"NA")</f>
        <v>52.712331330060195</v>
      </c>
      <c r="V343" s="136">
        <f>_xlfn.XLOOKUP($D343,'Maximum Demand Forecast'!$T$68:$T$494,'Maximum Demand Forecast'!Y$68:Y$494,"NA")</f>
        <v>51.853194914519271</v>
      </c>
      <c r="W343" s="136">
        <f>_xlfn.XLOOKUP($D343,'Maximum Demand Forecast'!$T$68:$T$494,'Maximum Demand Forecast'!Z$68:Z$494,"NA")</f>
        <v>51.820273829333338</v>
      </c>
      <c r="X343" s="136">
        <f>_xlfn.XLOOKUP($D343,'Maximum Demand Forecast'!$T$68:$T$494,'Maximum Demand Forecast'!AA$68:AA$494,"NA")</f>
        <v>51.896706297746064</v>
      </c>
      <c r="Y343" s="136">
        <f>_xlfn.XLOOKUP($D343,'Maximum Demand Forecast'!$T$68:$T$494,'Maximum Demand Forecast'!AB$68:AB$494,"NA")</f>
        <v>52.128661350569104</v>
      </c>
      <c r="Z343" s="136">
        <f>_xlfn.XLOOKUP($D343,'Maximum Demand Forecast'!$T$68:$T$494,'Maximum Demand Forecast'!AC$68:AC$494,"NA")</f>
        <v>52.819128002909821</v>
      </c>
      <c r="AA343" s="136">
        <f>_xlfn.XLOOKUP($D343,'Maximum Demand Forecast'!$T$68:$T$494,'Maximum Demand Forecast'!AD$68:AD$494,"NA")</f>
        <v>54.999974735374906</v>
      </c>
      <c r="AB343" s="136">
        <f>_xlfn.XLOOKUP($D343,'Maximum Demand Forecast'!$T$68:$T$494,'Maximum Demand Forecast'!AE$68:AE$494,"NA")</f>
        <v>56.780883846821389</v>
      </c>
      <c r="AC343" s="136">
        <f>_xlfn.XLOOKUP($D343,'Maximum Demand Forecast'!$T$68:$T$494,'Maximum Demand Forecast'!AF$68:AF$494,"NA")</f>
        <v>57.965310662912842</v>
      </c>
      <c r="AD343" s="137"/>
      <c r="AE343" s="138">
        <v>323.06154135999998</v>
      </c>
      <c r="AF343" s="138">
        <v>358.7665303288</v>
      </c>
      <c r="AG343" s="138">
        <v>413.05699444608001</v>
      </c>
      <c r="AH343" s="138">
        <v>448.867278146974</v>
      </c>
      <c r="AI343" s="138">
        <v>492.24814706937002</v>
      </c>
      <c r="AJ343" s="138">
        <v>596.912711106757</v>
      </c>
      <c r="AK343" s="138">
        <v>703.00378110160705</v>
      </c>
      <c r="AL343" s="138">
        <v>799.91113050554395</v>
      </c>
      <c r="AM343" s="138">
        <v>885.23659417102999</v>
      </c>
      <c r="AN343" s="138">
        <v>959.19546020704001</v>
      </c>
      <c r="AO343" s="138">
        <v>1029.3837764918801</v>
      </c>
      <c r="AP343" s="138">
        <v>1093.25187133381</v>
      </c>
      <c r="AQ343" s="137"/>
      <c r="AR343" s="137"/>
      <c r="AS343" s="137"/>
      <c r="AT343" s="137"/>
      <c r="AU343" s="3"/>
      <c r="AV343" s="3"/>
      <c r="AW343" s="3"/>
      <c r="AX343" s="3"/>
    </row>
    <row r="344" spans="2:50" x14ac:dyDescent="0.25">
      <c r="B344" s="7" t="s">
        <v>14</v>
      </c>
      <c r="C344" s="7" t="s">
        <v>4</v>
      </c>
      <c r="D344" s="48">
        <v>21089</v>
      </c>
      <c r="E344" s="136">
        <f>_xlfn.XLOOKUP($D344,'Maximum Demand Forecast'!$D$68:$D$494,'Maximum Demand Forecast'!E$68:E$494,"NA")</f>
        <v>86.846789155521293</v>
      </c>
      <c r="F344" s="136">
        <f>_xlfn.XLOOKUP($D344,'Maximum Demand Forecast'!$D$68:$D$494,'Maximum Demand Forecast'!F$68:F$494,"NA")</f>
        <v>84.122222390000005</v>
      </c>
      <c r="G344" s="136">
        <f>_xlfn.XLOOKUP($D344,'Maximum Demand Forecast'!$D$68:$D$494,'Maximum Demand Forecast'!G$68:G$494,"NA")</f>
        <v>86.503575963257575</v>
      </c>
      <c r="H344" s="136">
        <f>_xlfn.XLOOKUP($D344,'Maximum Demand Forecast'!$D$68:$D$494,'Maximum Demand Forecast'!H$68:H$494,"NA")</f>
        <v>86.237697984021793</v>
      </c>
      <c r="I344" s="136">
        <f>_xlfn.XLOOKUP($D344,'Maximum Demand Forecast'!$D$68:$D$494,'Maximum Demand Forecast'!I$68:I$494,"NA")</f>
        <v>84.785113776227718</v>
      </c>
      <c r="J344" s="136">
        <f>_xlfn.XLOOKUP($D344,'Maximum Demand Forecast'!$D$68:$D$494,'Maximum Demand Forecast'!J$68:J$494,"NA")</f>
        <v>83.754531185452663</v>
      </c>
      <c r="K344" s="136">
        <f>_xlfn.XLOOKUP($D344,'Maximum Demand Forecast'!$D$68:$D$494,'Maximum Demand Forecast'!K$68:K$494,"NA")</f>
        <v>83.810518781961193</v>
      </c>
      <c r="L344" s="136">
        <f>_xlfn.XLOOKUP($D344,'Maximum Demand Forecast'!$D$68:$D$494,'Maximum Demand Forecast'!L$68:L$494,"NA")</f>
        <v>83.648377442591666</v>
      </c>
      <c r="M344" s="136">
        <f>_xlfn.XLOOKUP($D344,'Maximum Demand Forecast'!$D$68:$D$494,'Maximum Demand Forecast'!M$68:M$494,"NA")</f>
        <v>85.553396218206572</v>
      </c>
      <c r="N344" s="136">
        <f>_xlfn.XLOOKUP($D344,'Maximum Demand Forecast'!$D$68:$D$494,'Maximum Demand Forecast'!N$68:N$494,"NA")</f>
        <v>90.707991172868773</v>
      </c>
      <c r="O344" s="136">
        <f>_xlfn.XLOOKUP($D344,'Maximum Demand Forecast'!$D$68:$D$494,'Maximum Demand Forecast'!O$68:O$494,"NA")</f>
        <v>95.278673581984663</v>
      </c>
      <c r="P344" s="136">
        <f>_xlfn.XLOOKUP($D344,'Maximum Demand Forecast'!$D$68:$D$494,'Maximum Demand Forecast'!P$68:P$494,"NA")</f>
        <v>97.741949142438244</v>
      </c>
      <c r="Q344" s="137"/>
      <c r="R344" s="136">
        <f>_xlfn.XLOOKUP($D344,'Maximum Demand Forecast'!$T$68:$T$494,'Maximum Demand Forecast'!U$68:U$494,"NA")</f>
        <v>150.598695707774</v>
      </c>
      <c r="S344" s="136">
        <f>_xlfn.XLOOKUP($D344,'Maximum Demand Forecast'!$T$68:$T$494,'Maximum Demand Forecast'!V$68:V$494,"NA")</f>
        <v>151.26835212639099</v>
      </c>
      <c r="T344" s="136">
        <f>_xlfn.XLOOKUP($D344,'Maximum Demand Forecast'!$T$68:$T$494,'Maximum Demand Forecast'!W$68:W$494,"NA")</f>
        <v>146.0503763705222</v>
      </c>
      <c r="U344" s="136">
        <f>_xlfn.XLOOKUP($D344,'Maximum Demand Forecast'!$T$68:$T$494,'Maximum Demand Forecast'!X$68:X$494,"NA")</f>
        <v>147.22123382950465</v>
      </c>
      <c r="V344" s="136">
        <f>_xlfn.XLOOKUP($D344,'Maximum Demand Forecast'!$T$68:$T$494,'Maximum Demand Forecast'!Y$68:Y$494,"NA")</f>
        <v>144.82173602828215</v>
      </c>
      <c r="W344" s="136">
        <f>_xlfn.XLOOKUP($D344,'Maximum Demand Forecast'!$T$68:$T$494,'Maximum Demand Forecast'!Z$68:Z$494,"NA")</f>
        <v>144.72979012762121</v>
      </c>
      <c r="X344" s="136">
        <f>_xlfn.XLOOKUP($D344,'Maximum Demand Forecast'!$T$68:$T$494,'Maximum Demand Forecast'!AA$68:AA$494,"NA")</f>
        <v>144.94325976594735</v>
      </c>
      <c r="Y344" s="136">
        <f>_xlfn.XLOOKUP($D344,'Maximum Demand Forecast'!$T$68:$T$494,'Maximum Demand Forecast'!AB$68:AB$494,"NA")</f>
        <v>145.59109127345121</v>
      </c>
      <c r="Z344" s="136">
        <f>_xlfn.XLOOKUP($D344,'Maximum Demand Forecast'!$T$68:$T$494,'Maximum Demand Forecast'!AC$68:AC$494,"NA")</f>
        <v>147.51950820950427</v>
      </c>
      <c r="AA344" s="136">
        <f>_xlfn.XLOOKUP($D344,'Maximum Demand Forecast'!$T$68:$T$494,'Maximum Demand Forecast'!AD$68:AD$494,"NA")</f>
        <v>153.6104349176436</v>
      </c>
      <c r="AB344" s="136">
        <f>_xlfn.XLOOKUP($D344,'Maximum Demand Forecast'!$T$68:$T$494,'Maximum Demand Forecast'!AE$68:AE$494,"NA")</f>
        <v>158.58436853260099</v>
      </c>
      <c r="AC344" s="136">
        <f>_xlfn.XLOOKUP($D344,'Maximum Demand Forecast'!$T$68:$T$494,'Maximum Demand Forecast'!AF$68:AF$494,"NA")</f>
        <v>161.89237584030087</v>
      </c>
      <c r="AD344" s="137"/>
      <c r="AE344" s="138">
        <v>0</v>
      </c>
      <c r="AF344" s="138">
        <v>0</v>
      </c>
      <c r="AG344" s="138">
        <v>0</v>
      </c>
      <c r="AH344" s="138">
        <v>2.0655002297978502</v>
      </c>
      <c r="AI344" s="138">
        <v>5.2291061890750097</v>
      </c>
      <c r="AJ344" s="138">
        <v>12.5603737297025</v>
      </c>
      <c r="AK344" s="138">
        <v>19.673394477332899</v>
      </c>
      <c r="AL344" s="138">
        <v>25.881247644038702</v>
      </c>
      <c r="AM344" s="138">
        <v>30.679536906133801</v>
      </c>
      <c r="AN344" s="138">
        <v>34.513619688246301</v>
      </c>
      <c r="AO344" s="138">
        <v>38.023133598356203</v>
      </c>
      <c r="AP344" s="138">
        <v>41.2512854800583</v>
      </c>
      <c r="AQ344" s="137"/>
      <c r="AR344" s="137"/>
      <c r="AS344" s="137"/>
      <c r="AT344" s="137"/>
      <c r="AU344" s="3"/>
      <c r="AV344" s="3"/>
      <c r="AW344" s="3"/>
      <c r="AX344" s="3"/>
    </row>
    <row r="345" spans="2:50" x14ac:dyDescent="0.25">
      <c r="B345" s="7" t="s">
        <v>15</v>
      </c>
      <c r="C345" s="7" t="s">
        <v>111</v>
      </c>
      <c r="D345" s="48">
        <v>17100</v>
      </c>
      <c r="E345" s="136">
        <f>_xlfn.XLOOKUP($D345,'Maximum Demand Forecast'!$D$68:$D$494,'Maximum Demand Forecast'!E$68:E$494,"NA")</f>
        <v>105.15872583621901</v>
      </c>
      <c r="F345" s="136">
        <f>_xlfn.XLOOKUP($D345,'Maximum Demand Forecast'!$D$68:$D$494,'Maximum Demand Forecast'!F$68:F$494,"NA")</f>
        <v>87.072051109838</v>
      </c>
      <c r="G345" s="136">
        <f>_xlfn.XLOOKUP($D345,'Maximum Demand Forecast'!$D$68:$D$494,'Maximum Demand Forecast'!G$68:G$494,"NA")</f>
        <v>89.536909195493223</v>
      </c>
      <c r="H345" s="136">
        <f>_xlfn.XLOOKUP($D345,'Maximum Demand Forecast'!$D$68:$D$494,'Maximum Demand Forecast'!H$68:H$494,"NA")</f>
        <v>89.261707942610599</v>
      </c>
      <c r="I345" s="136">
        <f>_xlfn.XLOOKUP($D345,'Maximum Demand Forecast'!$D$68:$D$494,'Maximum Demand Forecast'!I$68:I$494,"NA")</f>
        <v>87.758187436506802</v>
      </c>
      <c r="J345" s="136">
        <f>_xlfn.XLOOKUP($D345,'Maximum Demand Forecast'!$D$68:$D$494,'Maximum Demand Forecast'!J$68:J$494,"NA")</f>
        <v>86.691466450453277</v>
      </c>
      <c r="K345" s="136">
        <f>_xlfn.XLOOKUP($D345,'Maximum Demand Forecast'!$D$68:$D$494,'Maximum Demand Forecast'!K$68:K$494,"NA")</f>
        <v>86.749417307268573</v>
      </c>
      <c r="L345" s="136">
        <f>_xlfn.XLOOKUP($D345,'Maximum Demand Forecast'!$D$68:$D$494,'Maximum Demand Forecast'!L$68:L$494,"NA")</f>
        <v>86.581590321871673</v>
      </c>
      <c r="M345" s="136">
        <f>_xlfn.XLOOKUP($D345,'Maximum Demand Forecast'!$D$68:$D$494,'Maximum Demand Forecast'!M$68:M$494,"NA")</f>
        <v>88.553410460271408</v>
      </c>
      <c r="N345" s="136">
        <f>_xlfn.XLOOKUP($D345,'Maximum Demand Forecast'!$D$68:$D$494,'Maximum Demand Forecast'!N$68:N$494,"NA")</f>
        <v>93.888756372342954</v>
      </c>
      <c r="O345" s="136">
        <f>_xlfn.XLOOKUP($D345,'Maximum Demand Forecast'!$D$68:$D$494,'Maximum Demand Forecast'!O$68:O$494,"NA")</f>
        <v>98.619714269393057</v>
      </c>
      <c r="P345" s="136">
        <f>_xlfn.XLOOKUP($D345,'Maximum Demand Forecast'!$D$68:$D$494,'Maximum Demand Forecast'!P$68:P$494,"NA")</f>
        <v>101.16936701754639</v>
      </c>
      <c r="Q345" s="137"/>
      <c r="R345" s="136">
        <f>_xlfn.XLOOKUP($D345,'Maximum Demand Forecast'!$T$68:$T$494,'Maximum Demand Forecast'!U$68:U$494,"NA")</f>
        <v>128.81579187223201</v>
      </c>
      <c r="S345" s="136">
        <f>_xlfn.XLOOKUP($D345,'Maximum Demand Forecast'!$T$68:$T$494,'Maximum Demand Forecast'!V$68:V$494,"NA")</f>
        <v>108.1777776</v>
      </c>
      <c r="T345" s="136">
        <f>_xlfn.XLOOKUP($D345,'Maximum Demand Forecast'!$T$68:$T$494,'Maximum Demand Forecast'!W$68:W$494,"NA")</f>
        <v>104.44620379156102</v>
      </c>
      <c r="U345" s="136">
        <f>_xlfn.XLOOKUP($D345,'Maximum Demand Forecast'!$T$68:$T$494,'Maximum Demand Forecast'!X$68:X$494,"NA")</f>
        <v>105.2835286914401</v>
      </c>
      <c r="V345" s="136">
        <f>_xlfn.XLOOKUP($D345,'Maximum Demand Forecast'!$T$68:$T$494,'Maximum Demand Forecast'!Y$68:Y$494,"NA")</f>
        <v>103.5675561443507</v>
      </c>
      <c r="W345" s="136">
        <f>_xlfn.XLOOKUP($D345,'Maximum Demand Forecast'!$T$68:$T$494,'Maximum Demand Forecast'!Z$68:Z$494,"NA")</f>
        <v>103.5018021181244</v>
      </c>
      <c r="X345" s="136">
        <f>_xlfn.XLOOKUP($D345,'Maximum Demand Forecast'!$T$68:$T$494,'Maximum Demand Forecast'!AA$68:AA$494,"NA")</f>
        <v>103.65446241179841</v>
      </c>
      <c r="Y345" s="136">
        <f>_xlfn.XLOOKUP($D345,'Maximum Demand Forecast'!$T$68:$T$494,'Maximum Demand Forecast'!AB$68:AB$494,"NA")</f>
        <v>104.11775147230507</v>
      </c>
      <c r="Z345" s="136">
        <f>_xlfn.XLOOKUP($D345,'Maximum Demand Forecast'!$T$68:$T$494,'Maximum Demand Forecast'!AC$68:AC$494,"NA")</f>
        <v>105.49683609573056</v>
      </c>
      <c r="AA345" s="136">
        <f>_xlfn.XLOOKUP($D345,'Maximum Demand Forecast'!$T$68:$T$494,'Maximum Demand Forecast'!AD$68:AD$494,"NA")</f>
        <v>109.85269048000029</v>
      </c>
      <c r="AB345" s="136">
        <f>_xlfn.XLOOKUP($D345,'Maximum Demand Forecast'!$T$68:$T$494,'Maximum Demand Forecast'!AE$68:AE$494,"NA")</f>
        <v>113.40974043018714</v>
      </c>
      <c r="AC345" s="136">
        <f>_xlfn.XLOOKUP($D345,'Maximum Demand Forecast'!$T$68:$T$494,'Maximum Demand Forecast'!AF$68:AF$494,"NA")</f>
        <v>115.77542283368506</v>
      </c>
      <c r="AD345" s="137"/>
      <c r="AE345" s="138">
        <v>193.49832832000001</v>
      </c>
      <c r="AF345" s="138">
        <v>196.95663232000001</v>
      </c>
      <c r="AG345" s="138">
        <v>200.50715776000001</v>
      </c>
      <c r="AH345" s="138">
        <v>217.366361541743</v>
      </c>
      <c r="AI345" s="138">
        <v>232.43159991849399</v>
      </c>
      <c r="AJ345" s="138">
        <v>269.19774426842298</v>
      </c>
      <c r="AK345" s="138">
        <v>307.08569966607899</v>
      </c>
      <c r="AL345" s="138">
        <v>342.27510464455997</v>
      </c>
      <c r="AM345" s="138">
        <v>373.59963979086001</v>
      </c>
      <c r="AN345" s="138">
        <v>400.77870460925601</v>
      </c>
      <c r="AO345" s="138">
        <v>426.32549046435099</v>
      </c>
      <c r="AP345" s="138">
        <v>449.76323929910501</v>
      </c>
      <c r="AQ345" s="137"/>
      <c r="AR345" s="137"/>
      <c r="AS345" s="137"/>
      <c r="AT345" s="137"/>
      <c r="AU345" s="3"/>
      <c r="AV345" s="3"/>
      <c r="AW345" s="3"/>
      <c r="AX345" s="3"/>
    </row>
    <row r="346" spans="2:50" x14ac:dyDescent="0.25">
      <c r="B346" s="7" t="s">
        <v>15</v>
      </c>
      <c r="C346" s="7" t="s">
        <v>111</v>
      </c>
      <c r="D346" s="48">
        <v>17101</v>
      </c>
      <c r="E346" s="136">
        <f>_xlfn.XLOOKUP($D346,'Maximum Demand Forecast'!$D$68:$D$494,'Maximum Demand Forecast'!E$68:E$494,"NA")</f>
        <v>91.938403247230596</v>
      </c>
      <c r="F346" s="136">
        <f>_xlfn.XLOOKUP($D346,'Maximum Demand Forecast'!$D$68:$D$494,'Maximum Demand Forecast'!F$68:F$494,"NA")</f>
        <v>65.250000510000007</v>
      </c>
      <c r="G346" s="136">
        <f>_xlfn.XLOOKUP($D346,'Maximum Demand Forecast'!$D$68:$D$494,'Maximum Demand Forecast'!G$68:G$494,"NA")</f>
        <v>67.097114357624861</v>
      </c>
      <c r="H346" s="136">
        <f>_xlfn.XLOOKUP($D346,'Maximum Demand Forecast'!$D$68:$D$494,'Maximum Demand Forecast'!H$68:H$494,"NA")</f>
        <v>66.890884210728558</v>
      </c>
      <c r="I346" s="136">
        <f>_xlfn.XLOOKUP($D346,'Maximum Demand Forecast'!$D$68:$D$494,'Maximum Demand Forecast'!I$68:I$494,"NA")</f>
        <v>65.764176931646404</v>
      </c>
      <c r="J346" s="136">
        <f>_xlfn.XLOOKUP($D346,'Maximum Demand Forecast'!$D$68:$D$494,'Maximum Demand Forecast'!J$68:J$494,"NA")</f>
        <v>64.964798210267517</v>
      </c>
      <c r="K346" s="136">
        <f>_xlfn.XLOOKUP($D346,'Maximum Demand Forecast'!$D$68:$D$494,'Maximum Demand Forecast'!K$68:K$494,"NA")</f>
        <v>65.008225387973283</v>
      </c>
      <c r="L346" s="136">
        <f>_xlfn.XLOOKUP($D346,'Maximum Demand Forecast'!$D$68:$D$494,'Maximum Demand Forecast'!L$68:L$494,"NA")</f>
        <v>64.882459304101829</v>
      </c>
      <c r="M346" s="136">
        <f>_xlfn.XLOOKUP($D346,'Maximum Demand Forecast'!$D$68:$D$494,'Maximum Demand Forecast'!M$68:M$494,"NA")</f>
        <v>66.360100675773538</v>
      </c>
      <c r="N346" s="136">
        <f>_xlfn.XLOOKUP($D346,'Maximum Demand Forecast'!$D$68:$D$494,'Maximum Demand Forecast'!N$68:N$494,"NA")</f>
        <v>70.35829893854951</v>
      </c>
      <c r="O346" s="136">
        <f>_xlfn.XLOOKUP($D346,'Maximum Demand Forecast'!$D$68:$D$494,'Maximum Demand Forecast'!O$68:O$494,"NA")</f>
        <v>73.903581279560427</v>
      </c>
      <c r="P346" s="136">
        <f>_xlfn.XLOOKUP($D346,'Maximum Demand Forecast'!$D$68:$D$494,'Maximum Demand Forecast'!P$68:P$494,"NA")</f>
        <v>75.814238499607583</v>
      </c>
      <c r="Q346" s="137"/>
      <c r="R346" s="136">
        <f>_xlfn.XLOOKUP($D346,'Maximum Demand Forecast'!$T$68:$T$494,'Maximum Demand Forecast'!U$68:U$494,"NA")</f>
        <v>123.66095328634199</v>
      </c>
      <c r="S346" s="136">
        <f>_xlfn.XLOOKUP($D346,'Maximum Demand Forecast'!$T$68:$T$494,'Maximum Demand Forecast'!V$68:V$494,"NA")</f>
        <v>108.532444138588</v>
      </c>
      <c r="T346" s="136">
        <f>_xlfn.XLOOKUP($D346,'Maximum Demand Forecast'!$T$68:$T$494,'Maximum Demand Forecast'!W$68:W$494,"NA")</f>
        <v>104.78863616897945</v>
      </c>
      <c r="U346" s="136">
        <f>_xlfn.XLOOKUP($D346,'Maximum Demand Forecast'!$T$68:$T$494,'Maximum Demand Forecast'!X$68:X$494,"NA")</f>
        <v>105.62870628262149</v>
      </c>
      <c r="V346" s="136">
        <f>_xlfn.XLOOKUP($D346,'Maximum Demand Forecast'!$T$68:$T$494,'Maximum Demand Forecast'!Y$68:Y$494,"NA")</f>
        <v>103.90710782920372</v>
      </c>
      <c r="W346" s="136">
        <f>_xlfn.XLOOKUP($D346,'Maximum Demand Forecast'!$T$68:$T$494,'Maximum Demand Forecast'!Z$68:Z$494,"NA")</f>
        <v>103.84113822494101</v>
      </c>
      <c r="X346" s="136">
        <f>_xlfn.XLOOKUP($D346,'Maximum Demand Forecast'!$T$68:$T$494,'Maximum Demand Forecast'!AA$68:AA$494,"NA")</f>
        <v>103.9942990234242</v>
      </c>
      <c r="Y346" s="136">
        <f>_xlfn.XLOOKUP($D346,'Maximum Demand Forecast'!$T$68:$T$494,'Maximum Demand Forecast'!AB$68:AB$494,"NA")</f>
        <v>104.45910700150434</v>
      </c>
      <c r="Z346" s="136">
        <f>_xlfn.XLOOKUP($D346,'Maximum Demand Forecast'!$T$68:$T$494,'Maximum Demand Forecast'!AC$68:AC$494,"NA")</f>
        <v>105.84271302646592</v>
      </c>
      <c r="AA346" s="136">
        <f>_xlfn.XLOOKUP($D346,'Maximum Demand Forecast'!$T$68:$T$494,'Maximum Demand Forecast'!AD$68:AD$494,"NA")</f>
        <v>110.21284830863664</v>
      </c>
      <c r="AB346" s="136">
        <f>_xlfn.XLOOKUP($D346,'Maximum Demand Forecast'!$T$68:$T$494,'Maximum Demand Forecast'!AE$68:AE$494,"NA")</f>
        <v>113.78156023433644</v>
      </c>
      <c r="AC346" s="136">
        <f>_xlfn.XLOOKUP($D346,'Maximum Demand Forecast'!$T$68:$T$494,'Maximum Demand Forecast'!AF$68:AF$494,"NA")</f>
        <v>116.15499865212918</v>
      </c>
      <c r="AD346" s="137"/>
      <c r="AE346" s="138">
        <v>0</v>
      </c>
      <c r="AF346" s="138">
        <v>0</v>
      </c>
      <c r="AG346" s="138">
        <v>0</v>
      </c>
      <c r="AH346" s="138">
        <v>0</v>
      </c>
      <c r="AI346" s="138">
        <v>0</v>
      </c>
      <c r="AJ346" s="138">
        <v>0</v>
      </c>
      <c r="AK346" s="138">
        <v>0</v>
      </c>
      <c r="AL346" s="138">
        <v>0</v>
      </c>
      <c r="AM346" s="138">
        <v>0</v>
      </c>
      <c r="AN346" s="138">
        <v>0</v>
      </c>
      <c r="AO346" s="138">
        <v>0</v>
      </c>
      <c r="AP346" s="138">
        <v>0</v>
      </c>
      <c r="AQ346" s="137"/>
      <c r="AR346" s="137"/>
      <c r="AS346" s="137"/>
      <c r="AT346" s="137"/>
      <c r="AU346" s="3"/>
      <c r="AV346" s="3"/>
      <c r="AW346" s="3"/>
      <c r="AX346" s="3"/>
    </row>
    <row r="347" spans="2:50" x14ac:dyDescent="0.25">
      <c r="B347" s="7" t="s">
        <v>15</v>
      </c>
      <c r="C347" s="7" t="s">
        <v>111</v>
      </c>
      <c r="D347" s="48">
        <v>17102</v>
      </c>
      <c r="E347" s="136">
        <f>_xlfn.XLOOKUP($D347,'Maximum Demand Forecast'!$D$68:$D$494,'Maximum Demand Forecast'!E$68:E$494,"NA")</f>
        <v>15.774118843593</v>
      </c>
      <c r="F347" s="136">
        <f>_xlfn.XLOOKUP($D347,'Maximum Demand Forecast'!$D$68:$D$494,'Maximum Demand Forecast'!F$68:F$494,"NA")</f>
        <v>1.4777778150000001</v>
      </c>
      <c r="G347" s="136">
        <f>_xlfn.XLOOKUP($D347,'Maximum Demand Forecast'!$D$68:$D$494,'Maximum Demand Forecast'!G$68:G$494,"NA")</f>
        <v>1.5196111306239741</v>
      </c>
      <c r="H347" s="136">
        <f>_xlfn.XLOOKUP($D347,'Maximum Demand Forecast'!$D$68:$D$494,'Maximum Demand Forecast'!H$68:H$494,"NA")</f>
        <v>1.5149404435207483</v>
      </c>
      <c r="I347" s="136">
        <f>_xlfn.XLOOKUP($D347,'Maximum Demand Forecast'!$D$68:$D$494,'Maximum Demand Forecast'!I$68:I$494,"NA")</f>
        <v>1.4894228495282171</v>
      </c>
      <c r="J347" s="136">
        <f>_xlfn.XLOOKUP($D347,'Maximum Demand Forecast'!$D$68:$D$494,'Maximum Demand Forecast'!J$68:J$494,"NA")</f>
        <v>1.4713185716584301</v>
      </c>
      <c r="K347" s="136">
        <f>_xlfn.XLOOKUP($D347,'Maximum Demand Forecast'!$D$68:$D$494,'Maximum Demand Forecast'!K$68:K$494,"NA")</f>
        <v>1.4723021075860936</v>
      </c>
      <c r="L347" s="136">
        <f>_xlfn.XLOOKUP($D347,'Maximum Demand Forecast'!$D$68:$D$494,'Maximum Demand Forecast'!L$68:L$494,"NA")</f>
        <v>1.4694537654072122</v>
      </c>
      <c r="M347" s="136">
        <f>_xlfn.XLOOKUP($D347,'Maximum Demand Forecast'!$D$68:$D$494,'Maximum Demand Forecast'!M$68:M$494,"NA")</f>
        <v>1.5029192921584031</v>
      </c>
      <c r="N347" s="136">
        <f>_xlfn.XLOOKUP($D347,'Maximum Demand Forecast'!$D$68:$D$494,'Maximum Demand Forecast'!N$68:N$494,"NA")</f>
        <v>1.5934702292698344</v>
      </c>
      <c r="O347" s="136">
        <f>_xlfn.XLOOKUP($D347,'Maximum Demand Forecast'!$D$68:$D$494,'Maximum Demand Forecast'!O$68:O$494,"NA")</f>
        <v>1.6737635557143953</v>
      </c>
      <c r="P347" s="136">
        <f>_xlfn.XLOOKUP($D347,'Maximum Demand Forecast'!$D$68:$D$494,'Maximum Demand Forecast'!P$68:P$494,"NA")</f>
        <v>1.717035997550201</v>
      </c>
      <c r="Q347" s="137"/>
      <c r="R347" s="136">
        <f>_xlfn.XLOOKUP($D347,'Maximum Demand Forecast'!$T$68:$T$494,'Maximum Demand Forecast'!U$68:U$494,"NA")</f>
        <v>15.2214352967284</v>
      </c>
      <c r="S347" s="136">
        <f>_xlfn.XLOOKUP($D347,'Maximum Demand Forecast'!$T$68:$T$494,'Maximum Demand Forecast'!V$68:V$494,"NA")</f>
        <v>1.8533051380779899</v>
      </c>
      <c r="T347" s="136">
        <f>_xlfn.XLOOKUP($D347,'Maximum Demand Forecast'!$T$68:$T$494,'Maximum Demand Forecast'!W$68:W$494,"NA")</f>
        <v>1.7893756965075687</v>
      </c>
      <c r="U347" s="136">
        <f>_xlfn.XLOOKUP($D347,'Maximum Demand Forecast'!$T$68:$T$494,'Maximum Demand Forecast'!X$68:X$494,"NA")</f>
        <v>1.8037207734135168</v>
      </c>
      <c r="V347" s="136">
        <f>_xlfn.XLOOKUP($D347,'Maximum Demand Forecast'!$T$68:$T$494,'Maximum Demand Forecast'!Y$68:Y$494,"NA")</f>
        <v>1.7743226769756255</v>
      </c>
      <c r="W347" s="136">
        <f>_xlfn.XLOOKUP($D347,'Maximum Demand Forecast'!$T$68:$T$494,'Maximum Demand Forecast'!Z$68:Z$494,"NA")</f>
        <v>1.7731961768999343</v>
      </c>
      <c r="X347" s="136">
        <f>_xlfn.XLOOKUP($D347,'Maximum Demand Forecast'!$T$68:$T$494,'Maximum Demand Forecast'!AA$68:AA$494,"NA")</f>
        <v>1.775811557922945</v>
      </c>
      <c r="Y347" s="136">
        <f>_xlfn.XLOOKUP($D347,'Maximum Demand Forecast'!$T$68:$T$494,'Maximum Demand Forecast'!AB$68:AB$494,"NA")</f>
        <v>1.7837486408923064</v>
      </c>
      <c r="Z347" s="136">
        <f>_xlfn.XLOOKUP($D347,'Maximum Demand Forecast'!$T$68:$T$494,'Maximum Demand Forecast'!AC$68:AC$494,"NA")</f>
        <v>1.8073751626710162</v>
      </c>
      <c r="AA347" s="136">
        <f>_xlfn.XLOOKUP($D347,'Maximum Demand Forecast'!$T$68:$T$494,'Maximum Demand Forecast'!AD$68:AD$494,"NA")</f>
        <v>1.8819997989889898</v>
      </c>
      <c r="AB347" s="136">
        <f>_xlfn.XLOOKUP($D347,'Maximum Demand Forecast'!$T$68:$T$494,'Maximum Demand Forecast'!AE$68:AE$494,"NA")</f>
        <v>1.9429392922503241</v>
      </c>
      <c r="AC347" s="136">
        <f>_xlfn.XLOOKUP($D347,'Maximum Demand Forecast'!$T$68:$T$494,'Maximum Demand Forecast'!AF$68:AF$494,"NA")</f>
        <v>1.9834682386821409</v>
      </c>
      <c r="AD347" s="137"/>
      <c r="AE347" s="138">
        <v>97.561813999999998</v>
      </c>
      <c r="AF347" s="138">
        <v>122.1236968</v>
      </c>
      <c r="AG347" s="138">
        <v>142.01014138399901</v>
      </c>
      <c r="AH347" s="138">
        <v>162.082145211502</v>
      </c>
      <c r="AI347" s="138">
        <v>194.528651005592</v>
      </c>
      <c r="AJ347" s="138">
        <v>273.969317410999</v>
      </c>
      <c r="AK347" s="138">
        <v>355.12263316828398</v>
      </c>
      <c r="AL347" s="138">
        <v>429.10215714861903</v>
      </c>
      <c r="AM347" s="138">
        <v>493.36881208943799</v>
      </c>
      <c r="AN347" s="138">
        <v>547.73156276412794</v>
      </c>
      <c r="AO347" s="138">
        <v>597.68436761388796</v>
      </c>
      <c r="AP347" s="138">
        <v>643.08625193327998</v>
      </c>
      <c r="AQ347" s="137"/>
      <c r="AR347" s="137"/>
      <c r="AS347" s="137"/>
      <c r="AT347" s="137"/>
      <c r="AU347" s="3"/>
      <c r="AV347" s="3"/>
      <c r="AW347" s="3"/>
      <c r="AX347" s="3"/>
    </row>
    <row r="348" spans="2:50" x14ac:dyDescent="0.25">
      <c r="B348" s="7" t="s">
        <v>15</v>
      </c>
      <c r="C348" s="7" t="s">
        <v>111</v>
      </c>
      <c r="D348" s="48">
        <v>17103</v>
      </c>
      <c r="E348" s="136">
        <f>_xlfn.XLOOKUP($D348,'Maximum Demand Forecast'!$D$68:$D$494,'Maximum Demand Forecast'!E$68:E$494,"NA")</f>
        <v>98.390725506741902</v>
      </c>
      <c r="F348" s="136">
        <f>_xlfn.XLOOKUP($D348,'Maximum Demand Forecast'!$D$68:$D$494,'Maximum Demand Forecast'!F$68:F$494,"NA")</f>
        <v>90.811110810000002</v>
      </c>
      <c r="G348" s="136">
        <f>_xlfn.XLOOKUP($D348,'Maximum Demand Forecast'!$D$68:$D$494,'Maximum Demand Forecast'!G$68:G$494,"NA")</f>
        <v>93.381815162249609</v>
      </c>
      <c r="H348" s="136">
        <f>_xlfn.XLOOKUP($D348,'Maximum Demand Forecast'!$D$68:$D$494,'Maximum Demand Forecast'!H$68:H$494,"NA")</f>
        <v>93.094796180245282</v>
      </c>
      <c r="I348" s="136">
        <f>_xlfn.XLOOKUP($D348,'Maximum Demand Forecast'!$D$68:$D$494,'Maximum Demand Forecast'!I$68:I$494,"NA")</f>
        <v>91.526711294859226</v>
      </c>
      <c r="J348" s="136">
        <f>_xlfn.XLOOKUP($D348,'Maximum Demand Forecast'!$D$68:$D$494,'Maximum Demand Forecast'!J$68:J$494,"NA")</f>
        <v>90.414183033113545</v>
      </c>
      <c r="K348" s="136">
        <f>_xlfn.XLOOKUP($D348,'Maximum Demand Forecast'!$D$68:$D$494,'Maximum Demand Forecast'!K$68:K$494,"NA")</f>
        <v>90.474622423396767</v>
      </c>
      <c r="L348" s="136">
        <f>_xlfn.XLOOKUP($D348,'Maximum Demand Forecast'!$D$68:$D$494,'Maximum Demand Forecast'!L$68:L$494,"NA")</f>
        <v>90.299588589077644</v>
      </c>
      <c r="M348" s="136">
        <f>_xlfn.XLOOKUP($D348,'Maximum Demand Forecast'!$D$68:$D$494,'Maximum Demand Forecast'!M$68:M$494,"NA")</f>
        <v>92.356082892395776</v>
      </c>
      <c r="N348" s="136">
        <f>_xlfn.XLOOKUP($D348,'Maximum Demand Forecast'!$D$68:$D$494,'Maximum Demand Forecast'!N$68:N$494,"NA")</f>
        <v>97.920539944402293</v>
      </c>
      <c r="O348" s="136">
        <f>_xlfn.XLOOKUP($D348,'Maximum Demand Forecast'!$D$68:$D$494,'Maximum Demand Forecast'!O$68:O$494,"NA")</f>
        <v>102.85465527016289</v>
      </c>
      <c r="P348" s="136">
        <f>_xlfn.XLOOKUP($D348,'Maximum Demand Forecast'!$D$68:$D$494,'Maximum Demand Forecast'!P$68:P$494,"NA")</f>
        <v>105.51379554868348</v>
      </c>
      <c r="Q348" s="137"/>
      <c r="R348" s="136">
        <f>_xlfn.XLOOKUP($D348,'Maximum Demand Forecast'!$T$68:$T$494,'Maximum Demand Forecast'!U$68:U$494,"NA")</f>
        <v>171.43605427112101</v>
      </c>
      <c r="S348" s="136">
        <f>_xlfn.XLOOKUP($D348,'Maximum Demand Forecast'!$T$68:$T$494,'Maximum Demand Forecast'!V$68:V$494,"NA")</f>
        <v>161.78162821668599</v>
      </c>
      <c r="T348" s="136">
        <f>_xlfn.XLOOKUP($D348,'Maximum Demand Forecast'!$T$68:$T$494,'Maximum Demand Forecast'!W$68:W$494,"NA")</f>
        <v>156.2009988126299</v>
      </c>
      <c r="U348" s="136">
        <f>_xlfn.XLOOKUP($D348,'Maximum Demand Forecast'!$T$68:$T$494,'Maximum Demand Forecast'!X$68:X$494,"NA")</f>
        <v>157.45323183732475</v>
      </c>
      <c r="V348" s="136">
        <f>_xlfn.XLOOKUP($D348,'Maximum Demand Forecast'!$T$68:$T$494,'Maximum Demand Forecast'!Y$68:Y$494,"NA")</f>
        <v>154.88696694630653</v>
      </c>
      <c r="W348" s="136">
        <f>_xlfn.XLOOKUP($D348,'Maximum Demand Forecast'!$T$68:$T$494,'Maximum Demand Forecast'!Z$68:Z$494,"NA")</f>
        <v>154.78863072919521</v>
      </c>
      <c r="X348" s="136">
        <f>_xlfn.XLOOKUP($D348,'Maximum Demand Forecast'!$T$68:$T$494,'Maximum Demand Forecast'!AA$68:AA$494,"NA")</f>
        <v>155.01693668465623</v>
      </c>
      <c r="Y348" s="136">
        <f>_xlfn.XLOOKUP($D348,'Maximum Demand Forecast'!$T$68:$T$494,'Maximum Demand Forecast'!AB$68:AB$494,"NA")</f>
        <v>155.7097930199092</v>
      </c>
      <c r="Z348" s="136">
        <f>_xlfn.XLOOKUP($D348,'Maximum Demand Forecast'!$T$68:$T$494,'Maximum Demand Forecast'!AC$68:AC$494,"NA")</f>
        <v>157.77223653442979</v>
      </c>
      <c r="AA348" s="136">
        <f>_xlfn.XLOOKUP($D348,'Maximum Demand Forecast'!$T$68:$T$494,'Maximum Demand Forecast'!AD$68:AD$494,"NA")</f>
        <v>164.28648770686235</v>
      </c>
      <c r="AB348" s="136">
        <f>_xlfn.XLOOKUP($D348,'Maximum Demand Forecast'!$T$68:$T$494,'Maximum Demand Forecast'!AE$68:AE$494,"NA")</f>
        <v>169.60611383855419</v>
      </c>
      <c r="AC348" s="136">
        <f>_xlfn.XLOOKUP($D348,'Maximum Demand Forecast'!$T$68:$T$494,'Maximum Demand Forecast'!AF$68:AF$494,"NA")</f>
        <v>173.14403040120186</v>
      </c>
      <c r="AD348" s="137"/>
      <c r="AE348" s="138">
        <v>3</v>
      </c>
      <c r="AF348" s="138">
        <v>3</v>
      </c>
      <c r="AG348" s="138">
        <v>3</v>
      </c>
      <c r="AH348" s="138">
        <v>11.4995498543956</v>
      </c>
      <c r="AI348" s="138">
        <v>24.334680663017298</v>
      </c>
      <c r="AJ348" s="138">
        <v>54.030601450263298</v>
      </c>
      <c r="AK348" s="138">
        <v>83.420146561569396</v>
      </c>
      <c r="AL348" s="138">
        <v>110.378121783045</v>
      </c>
      <c r="AM348" s="138">
        <v>135.04333050680401</v>
      </c>
      <c r="AN348" s="138">
        <v>158.02046092756899</v>
      </c>
      <c r="AO348" s="138">
        <v>182.10171882748301</v>
      </c>
      <c r="AP348" s="138">
        <v>207.56271056589199</v>
      </c>
      <c r="AQ348" s="137"/>
      <c r="AR348" s="137"/>
      <c r="AS348" s="137"/>
      <c r="AT348" s="137"/>
      <c r="AU348" s="3"/>
      <c r="AV348" s="3"/>
      <c r="AW348" s="3"/>
      <c r="AX348" s="3"/>
    </row>
    <row r="349" spans="2:50" x14ac:dyDescent="0.25">
      <c r="B349" s="7" t="s">
        <v>15</v>
      </c>
      <c r="C349" s="7" t="s">
        <v>111</v>
      </c>
      <c r="D349" s="48">
        <v>17104</v>
      </c>
      <c r="E349" s="136">
        <f>_xlfn.XLOOKUP($D349,'Maximum Demand Forecast'!$D$68:$D$494,'Maximum Demand Forecast'!E$68:E$494,"NA")</f>
        <v>117.60670680046999</v>
      </c>
      <c r="F349" s="136">
        <f>_xlfn.XLOOKUP($D349,'Maximum Demand Forecast'!$D$68:$D$494,'Maximum Demand Forecast'!F$68:F$494,"NA")</f>
        <v>74.755555659999999</v>
      </c>
      <c r="G349" s="136">
        <f>_xlfn.XLOOKUP($D349,'Maximum Demand Forecast'!$D$68:$D$494,'Maximum Demand Forecast'!G$68:G$494,"NA")</f>
        <v>76.871755215053099</v>
      </c>
      <c r="H349" s="136">
        <f>_xlfn.XLOOKUP($D349,'Maximum Demand Forecast'!$D$68:$D$494,'Maximum Demand Forecast'!H$68:H$494,"NA")</f>
        <v>76.635481665557677</v>
      </c>
      <c r="I349" s="136">
        <f>_xlfn.XLOOKUP($D349,'Maximum Demand Forecast'!$D$68:$D$494,'Maximum Demand Forecast'!I$68:I$494,"NA")</f>
        <v>75.344636791141994</v>
      </c>
      <c r="J349" s="136">
        <f>_xlfn.XLOOKUP($D349,'Maximum Demand Forecast'!$D$68:$D$494,'Maximum Demand Forecast'!J$68:J$494,"NA")</f>
        <v>74.428805373021149</v>
      </c>
      <c r="K349" s="136">
        <f>_xlfn.XLOOKUP($D349,'Maximum Demand Forecast'!$D$68:$D$494,'Maximum Demand Forecast'!K$68:K$494,"NA")</f>
        <v>74.478558978764696</v>
      </c>
      <c r="L349" s="136">
        <f>_xlfn.XLOOKUP($D349,'Maximum Demand Forecast'!$D$68:$D$494,'Maximum Demand Forecast'!L$68:L$494,"NA")</f>
        <v>74.334471416933155</v>
      </c>
      <c r="M349" s="136">
        <f>_xlfn.XLOOKUP($D349,'Maximum Demand Forecast'!$D$68:$D$494,'Maximum Demand Forecast'!M$68:M$494,"NA")</f>
        <v>76.027374113364459</v>
      </c>
      <c r="N349" s="136">
        <f>_xlfn.XLOOKUP($D349,'Maximum Demand Forecast'!$D$68:$D$494,'Maximum Demand Forecast'!N$68:N$494,"NA")</f>
        <v>80.608025920820893</v>
      </c>
      <c r="O349" s="136">
        <f>_xlfn.XLOOKUP($D349,'Maximum Demand Forecast'!$D$68:$D$494,'Maximum Demand Forecast'!O$68:O$494,"NA")</f>
        <v>84.669781465684665</v>
      </c>
      <c r="P349" s="136">
        <f>_xlfn.XLOOKUP($D349,'Maximum Demand Forecast'!$D$68:$D$494,'Maximum Demand Forecast'!P$68:P$494,"NA")</f>
        <v>86.858781328428364</v>
      </c>
      <c r="Q349" s="137"/>
      <c r="R349" s="136">
        <f>_xlfn.XLOOKUP($D349,'Maximum Demand Forecast'!$T$68:$T$494,'Maximum Demand Forecast'!U$68:U$494,"NA")</f>
        <v>130.254723702169</v>
      </c>
      <c r="S349" s="136">
        <f>_xlfn.XLOOKUP($D349,'Maximum Demand Forecast'!$T$68:$T$494,'Maximum Demand Forecast'!V$68:V$494,"NA")</f>
        <v>96.618111730506797</v>
      </c>
      <c r="T349" s="136">
        <f>_xlfn.XLOOKUP($D349,'Maximum Demand Forecast'!$T$68:$T$494,'Maximum Demand Forecast'!W$68:W$494,"NA")</f>
        <v>93.285286605484174</v>
      </c>
      <c r="U349" s="136">
        <f>_xlfn.XLOOKUP($D349,'Maximum Demand Forecast'!$T$68:$T$494,'Maximum Demand Forecast'!X$68:X$494,"NA")</f>
        <v>94.03313660320174</v>
      </c>
      <c r="V349" s="136">
        <f>_xlfn.XLOOKUP($D349,'Maximum Demand Forecast'!$T$68:$T$494,'Maximum Demand Forecast'!Y$68:Y$494,"NA")</f>
        <v>92.500529528445526</v>
      </c>
      <c r="W349" s="136">
        <f>_xlfn.XLOOKUP($D349,'Maximum Demand Forecast'!$T$68:$T$494,'Maximum Demand Forecast'!Z$68:Z$494,"NA")</f>
        <v>92.441801848938596</v>
      </c>
      <c r="X349" s="136">
        <f>_xlfn.XLOOKUP($D349,'Maximum Demand Forecast'!$T$68:$T$494,'Maximum Demand Forecast'!AA$68:AA$494,"NA")</f>
        <v>92.578149162021205</v>
      </c>
      <c r="Y349" s="136">
        <f>_xlfn.XLOOKUP($D349,'Maximum Demand Forecast'!$T$68:$T$494,'Maximum Demand Forecast'!AB$68:AB$494,"NA")</f>
        <v>92.991932059069313</v>
      </c>
      <c r="Z349" s="136">
        <f>_xlfn.XLOOKUP($D349,'Maximum Demand Forecast'!$T$68:$T$494,'Maximum Demand Forecast'!AC$68:AC$494,"NA")</f>
        <v>94.223650395201489</v>
      </c>
      <c r="AA349" s="136">
        <f>_xlfn.XLOOKUP($D349,'Maximum Demand Forecast'!$T$68:$T$494,'Maximum Demand Forecast'!AD$68:AD$494,"NA")</f>
        <v>98.114046693943635</v>
      </c>
      <c r="AB349" s="136">
        <f>_xlfn.XLOOKUP($D349,'Maximum Demand Forecast'!$T$68:$T$494,'Maximum Demand Forecast'!AE$68:AE$494,"NA")</f>
        <v>101.2909972390817</v>
      </c>
      <c r="AC349" s="136">
        <f>_xlfn.XLOOKUP($D349,'Maximum Demand Forecast'!$T$68:$T$494,'Maximum Demand Forecast'!AF$68:AF$494,"NA")</f>
        <v>103.40388744491689</v>
      </c>
      <c r="AD349" s="137"/>
      <c r="AE349" s="138">
        <v>199.840177864</v>
      </c>
      <c r="AF349" s="138">
        <v>232.74735045279999</v>
      </c>
      <c r="AG349" s="138">
        <v>253.161344552272</v>
      </c>
      <c r="AH349" s="138">
        <v>301.44712861601602</v>
      </c>
      <c r="AI349" s="138">
        <v>351.06920436884297</v>
      </c>
      <c r="AJ349" s="138">
        <v>475.23378755597997</v>
      </c>
      <c r="AK349" s="138">
        <v>605.50302739450603</v>
      </c>
      <c r="AL349" s="138">
        <v>728.16738380187599</v>
      </c>
      <c r="AM349" s="138">
        <v>838.88451551927005</v>
      </c>
      <c r="AN349" s="138">
        <v>936.67841049551498</v>
      </c>
      <c r="AO349" s="138">
        <v>1030.7956151503399</v>
      </c>
      <c r="AP349" s="138">
        <v>1120.4368352624499</v>
      </c>
      <c r="AQ349" s="137"/>
      <c r="AR349" s="137"/>
      <c r="AS349" s="137"/>
      <c r="AT349" s="137"/>
      <c r="AU349" s="3"/>
      <c r="AV349" s="3"/>
      <c r="AW349" s="3"/>
      <c r="AX349" s="3"/>
    </row>
    <row r="350" spans="2:50" x14ac:dyDescent="0.25">
      <c r="B350" s="7" t="s">
        <v>15</v>
      </c>
      <c r="C350" s="7" t="s">
        <v>111</v>
      </c>
      <c r="D350" s="48">
        <v>17105</v>
      </c>
      <c r="E350" s="136">
        <f>_xlfn.XLOOKUP($D350,'Maximum Demand Forecast'!$D$68:$D$494,'Maximum Demand Forecast'!E$68:E$494,"NA")</f>
        <v>155.178892988077</v>
      </c>
      <c r="F350" s="136">
        <f>_xlfn.XLOOKUP($D350,'Maximum Demand Forecast'!$D$68:$D$494,'Maximum Demand Forecast'!F$68:F$494,"NA")</f>
        <v>127.9111106</v>
      </c>
      <c r="G350" s="136">
        <f>_xlfn.XLOOKUP($D350,'Maximum Demand Forecast'!$D$68:$D$494,'Maximum Demand Forecast'!G$68:G$494,"NA")</f>
        <v>131.53205131735868</v>
      </c>
      <c r="H350" s="136">
        <f>_xlfn.XLOOKUP($D350,'Maximum Demand Forecast'!$D$68:$D$494,'Maximum Demand Forecast'!H$68:H$494,"NA")</f>
        <v>131.12777351011692</v>
      </c>
      <c r="I350" s="136">
        <f>_xlfn.XLOOKUP($D350,'Maximum Demand Forecast'!$D$68:$D$494,'Maximum Demand Forecast'!I$68:I$494,"NA")</f>
        <v>128.91906273215432</v>
      </c>
      <c r="J350" s="136">
        <f>_xlfn.XLOOKUP($D350,'Maximum Demand Forecast'!$D$68:$D$494,'Maximum Demand Forecast'!J$68:J$494,"NA")</f>
        <v>127.35202182422495</v>
      </c>
      <c r="K350" s="136">
        <f>_xlfn.XLOOKUP($D350,'Maximum Demand Forecast'!$D$68:$D$494,'Maximum Demand Forecast'!K$68:K$494,"NA")</f>
        <v>127.4371531420357</v>
      </c>
      <c r="L350" s="136">
        <f>_xlfn.XLOOKUP($D350,'Maximum Demand Forecast'!$D$68:$D$494,'Maximum Demand Forecast'!L$68:L$494,"NA")</f>
        <v>127.19061092995794</v>
      </c>
      <c r="M350" s="136">
        <f>_xlfn.XLOOKUP($D350,'Maximum Demand Forecast'!$D$68:$D$494,'Maximum Demand Forecast'!M$68:M$494,"NA")</f>
        <v>130.08726606316472</v>
      </c>
      <c r="N350" s="136">
        <f>_xlfn.XLOOKUP($D350,'Maximum Demand Forecast'!$D$68:$D$494,'Maximum Demand Forecast'!N$68:N$494,"NA")</f>
        <v>137.92502815041999</v>
      </c>
      <c r="O350" s="136">
        <f>_xlfn.XLOOKUP($D350,'Maximum Demand Forecast'!$D$68:$D$494,'Maximum Demand Forecast'!O$68:O$494,"NA")</f>
        <v>144.8749285042104</v>
      </c>
      <c r="P350" s="136">
        <f>_xlfn.XLOOKUP($D350,'Maximum Demand Forecast'!$D$68:$D$494,'Maximum Demand Forecast'!P$68:P$494,"NA")</f>
        <v>148.62043478899099</v>
      </c>
      <c r="Q350" s="137"/>
      <c r="R350" s="136">
        <f>_xlfn.XLOOKUP($D350,'Maximum Demand Forecast'!$T$68:$T$494,'Maximum Demand Forecast'!U$68:U$494,"NA")</f>
        <v>219.547161293404</v>
      </c>
      <c r="S350" s="136">
        <f>_xlfn.XLOOKUP($D350,'Maximum Demand Forecast'!$T$68:$T$494,'Maximum Demand Forecast'!V$68:V$494,"NA")</f>
        <v>213.69019412093101</v>
      </c>
      <c r="T350" s="136">
        <f>_xlfn.XLOOKUP($D350,'Maximum Demand Forecast'!$T$68:$T$494,'Maximum Demand Forecast'!W$68:W$494,"NA")</f>
        <v>206.31898767545945</v>
      </c>
      <c r="U350" s="136">
        <f>_xlfn.XLOOKUP($D350,'Maximum Demand Forecast'!$T$68:$T$494,'Maximum Demand Forecast'!X$68:X$494,"NA")</f>
        <v>207.97300686837593</v>
      </c>
      <c r="V350" s="136">
        <f>_xlfn.XLOOKUP($D350,'Maximum Demand Forecast'!$T$68:$T$494,'Maximum Demand Forecast'!Y$68:Y$494,"NA")</f>
        <v>204.58334112714036</v>
      </c>
      <c r="W350" s="136">
        <f>_xlfn.XLOOKUP($D350,'Maximum Demand Forecast'!$T$68:$T$494,'Maximum Demand Forecast'!Z$68:Z$494,"NA")</f>
        <v>204.45345316918576</v>
      </c>
      <c r="X350" s="136">
        <f>_xlfn.XLOOKUP($D350,'Maximum Demand Forecast'!$T$68:$T$494,'Maximum Demand Forecast'!AA$68:AA$494,"NA")</f>
        <v>204.75501240356363</v>
      </c>
      <c r="Y350" s="136">
        <f>_xlfn.XLOOKUP($D350,'Maximum Demand Forecast'!$T$68:$T$494,'Maximum Demand Forecast'!AB$68:AB$494,"NA")</f>
        <v>205.67017567896238</v>
      </c>
      <c r="Z350" s="136">
        <f>_xlfn.XLOOKUP($D350,'Maximum Demand Forecast'!$T$68:$T$494,'Maximum Demand Forecast'!AC$68:AC$494,"NA")</f>
        <v>208.39436605731032</v>
      </c>
      <c r="AA350" s="136">
        <f>_xlfn.XLOOKUP($D350,'Maximum Demand Forecast'!$T$68:$T$494,'Maximum Demand Forecast'!AD$68:AD$494,"NA")</f>
        <v>216.99875218528999</v>
      </c>
      <c r="AB350" s="136">
        <f>_xlfn.XLOOKUP($D350,'Maximum Demand Forecast'!$T$68:$T$494,'Maximum Demand Forecast'!AE$68:AE$494,"NA")</f>
        <v>224.02521095729267</v>
      </c>
      <c r="AC350" s="136">
        <f>_xlfn.XLOOKUP($D350,'Maximum Demand Forecast'!$T$68:$T$494,'Maximum Demand Forecast'!AF$68:AF$494,"NA")</f>
        <v>228.69828839747794</v>
      </c>
      <c r="AD350" s="137"/>
      <c r="AE350" s="138">
        <v>128.74191200000001</v>
      </c>
      <c r="AF350" s="138">
        <v>162.15994903999999</v>
      </c>
      <c r="AG350" s="138">
        <v>189.74726545920001</v>
      </c>
      <c r="AH350" s="138">
        <v>206.33811141739901</v>
      </c>
      <c r="AI350" s="138">
        <v>230.731661110174</v>
      </c>
      <c r="AJ350" s="138">
        <v>288.256620111389</v>
      </c>
      <c r="AK350" s="138">
        <v>344.96566811736602</v>
      </c>
      <c r="AL350" s="138">
        <v>395.07080639258697</v>
      </c>
      <c r="AM350" s="138">
        <v>437.51225860352002</v>
      </c>
      <c r="AN350" s="138">
        <v>472.74997831102502</v>
      </c>
      <c r="AO350" s="138">
        <v>504.72874421203102</v>
      </c>
      <c r="AP350" s="138">
        <v>533.58539517440295</v>
      </c>
      <c r="AQ350" s="137"/>
      <c r="AR350" s="137"/>
      <c r="AS350" s="137"/>
      <c r="AT350" s="137"/>
      <c r="AU350" s="3"/>
      <c r="AV350" s="3"/>
      <c r="AW350" s="3"/>
      <c r="AX350" s="3"/>
    </row>
    <row r="351" spans="2:50" x14ac:dyDescent="0.25">
      <c r="B351" s="7" t="s">
        <v>15</v>
      </c>
      <c r="C351" s="7" t="s">
        <v>111</v>
      </c>
      <c r="D351" s="48">
        <v>17106</v>
      </c>
      <c r="E351" s="136">
        <f>_xlfn.XLOOKUP($D351,'Maximum Demand Forecast'!$D$68:$D$494,'Maximum Demand Forecast'!E$68:E$494,"NA")</f>
        <v>166.84914202799399</v>
      </c>
      <c r="F351" s="136">
        <f>_xlfn.XLOOKUP($D351,'Maximum Demand Forecast'!$D$68:$D$494,'Maximum Demand Forecast'!F$68:F$494,"NA")</f>
        <v>138.98177924903499</v>
      </c>
      <c r="G351" s="136">
        <f>_xlfn.XLOOKUP($D351,'Maximum Demand Forecast'!$D$68:$D$494,'Maximum Demand Forecast'!G$68:G$494,"NA")</f>
        <v>142.91611131052039</v>
      </c>
      <c r="H351" s="136">
        <f>_xlfn.XLOOKUP($D351,'Maximum Demand Forecast'!$D$68:$D$494,'Maximum Demand Forecast'!H$68:H$494,"NA")</f>
        <v>142.47684337908117</v>
      </c>
      <c r="I351" s="136">
        <f>_xlfn.XLOOKUP($D351,'Maximum Demand Forecast'!$D$68:$D$494,'Maximum Demand Forecast'!I$68:I$494,"NA")</f>
        <v>140.07696933899317</v>
      </c>
      <c r="J351" s="136">
        <f>_xlfn.XLOOKUP($D351,'Maximum Demand Forecast'!$D$68:$D$494,'Maximum Demand Forecast'!J$68:J$494,"NA")</f>
        <v>138.37430150569514</v>
      </c>
      <c r="K351" s="136">
        <f>_xlfn.XLOOKUP($D351,'Maximum Demand Forecast'!$D$68:$D$494,'Maximum Demand Forecast'!K$68:K$494,"NA")</f>
        <v>138.4668009137892</v>
      </c>
      <c r="L351" s="136">
        <f>_xlfn.XLOOKUP($D351,'Maximum Demand Forecast'!$D$68:$D$494,'Maximum Demand Forecast'!L$68:L$494,"NA")</f>
        <v>138.19892054644791</v>
      </c>
      <c r="M351" s="136">
        <f>_xlfn.XLOOKUP($D351,'Maximum Demand Forecast'!$D$68:$D$494,'Maximum Demand Forecast'!M$68:M$494,"NA")</f>
        <v>141.34628032149413</v>
      </c>
      <c r="N351" s="136">
        <f>_xlfn.XLOOKUP($D351,'Maximum Demand Forecast'!$D$68:$D$494,'Maximum Demand Forecast'!N$68:N$494,"NA")</f>
        <v>149.86239839057896</v>
      </c>
      <c r="O351" s="136">
        <f>_xlfn.XLOOKUP($D351,'Maximum Demand Forecast'!$D$68:$D$494,'Maximum Demand Forecast'!O$68:O$494,"NA")</f>
        <v>157.41381055675001</v>
      </c>
      <c r="P351" s="136">
        <f>_xlfn.XLOOKUP($D351,'Maximum Demand Forecast'!$D$68:$D$494,'Maximum Demand Forecast'!P$68:P$494,"NA")</f>
        <v>161.48348929853748</v>
      </c>
      <c r="Q351" s="137"/>
      <c r="R351" s="136">
        <f>_xlfn.XLOOKUP($D351,'Maximum Demand Forecast'!$T$68:$T$494,'Maximum Demand Forecast'!U$68:U$494,"NA")</f>
        <v>199.96011510795401</v>
      </c>
      <c r="S351" s="136">
        <f>_xlfn.XLOOKUP($D351,'Maximum Demand Forecast'!$T$68:$T$494,'Maximum Demand Forecast'!V$68:V$494,"NA")</f>
        <v>183.97959460742501</v>
      </c>
      <c r="T351" s="136">
        <f>_xlfn.XLOOKUP($D351,'Maximum Demand Forecast'!$T$68:$T$494,'Maximum Demand Forecast'!W$68:W$494,"NA")</f>
        <v>177.63325017555078</v>
      </c>
      <c r="U351" s="136">
        <f>_xlfn.XLOOKUP($D351,'Maximum Demand Forecast'!$T$68:$T$494,'Maximum Demand Forecast'!X$68:X$494,"NA")</f>
        <v>179.05730139061711</v>
      </c>
      <c r="V351" s="136">
        <f>_xlfn.XLOOKUP($D351,'Maximum Demand Forecast'!$T$68:$T$494,'Maximum Demand Forecast'!Y$68:Y$494,"NA")</f>
        <v>176.13892073448707</v>
      </c>
      <c r="W351" s="136">
        <f>_xlfn.XLOOKUP($D351,'Maximum Demand Forecast'!$T$68:$T$494,'Maximum Demand Forecast'!Z$68:Z$494,"NA")</f>
        <v>176.02709186022742</v>
      </c>
      <c r="X351" s="136">
        <f>_xlfn.XLOOKUP($D351,'Maximum Demand Forecast'!$T$68:$T$494,'Maximum Demand Forecast'!AA$68:AA$494,"NA")</f>
        <v>176.28672354767662</v>
      </c>
      <c r="Y351" s="136">
        <f>_xlfn.XLOOKUP($D351,'Maximum Demand Forecast'!$T$68:$T$494,'Maximum Demand Forecast'!AB$68:AB$494,"NA")</f>
        <v>177.07464631175151</v>
      </c>
      <c r="Z351" s="136">
        <f>_xlfn.XLOOKUP($D351,'Maximum Demand Forecast'!$T$68:$T$494,'Maximum Demand Forecast'!AC$68:AC$494,"NA")</f>
        <v>179.42007654313718</v>
      </c>
      <c r="AA351" s="136">
        <f>_xlfn.XLOOKUP($D351,'Maximum Demand Forecast'!$T$68:$T$494,'Maximum Demand Forecast'!AD$68:AD$494,"NA")</f>
        <v>186.82814446213391</v>
      </c>
      <c r="AB351" s="136">
        <f>_xlfn.XLOOKUP($D351,'Maximum Demand Forecast'!$T$68:$T$494,'Maximum Demand Forecast'!AE$68:AE$494,"NA")</f>
        <v>192.87767350915823</v>
      </c>
      <c r="AC351" s="136">
        <f>_xlfn.XLOOKUP($D351,'Maximum Demand Forecast'!$T$68:$T$494,'Maximum Demand Forecast'!AF$68:AF$494,"NA")</f>
        <v>196.90102561734079</v>
      </c>
      <c r="AD351" s="137"/>
      <c r="AE351" s="138">
        <v>5</v>
      </c>
      <c r="AF351" s="138">
        <v>5</v>
      </c>
      <c r="AG351" s="138">
        <v>5</v>
      </c>
      <c r="AH351" s="138">
        <v>12.5356974292164</v>
      </c>
      <c r="AI351" s="138">
        <v>24.271043170298601</v>
      </c>
      <c r="AJ351" s="138">
        <v>52.182233844284703</v>
      </c>
      <c r="AK351" s="138">
        <v>80.269897053419498</v>
      </c>
      <c r="AL351" s="138">
        <v>105.941898935838</v>
      </c>
      <c r="AM351" s="138">
        <v>128.70896140111699</v>
      </c>
      <c r="AN351" s="138">
        <v>148.67426469367999</v>
      </c>
      <c r="AO351" s="138">
        <v>167.912826249902</v>
      </c>
      <c r="AP351" s="138">
        <v>186.38894710502001</v>
      </c>
      <c r="AQ351" s="137"/>
      <c r="AR351" s="137"/>
      <c r="AS351" s="137"/>
      <c r="AT351" s="137"/>
      <c r="AU351" s="3"/>
      <c r="AV351" s="3"/>
      <c r="AW351" s="3"/>
      <c r="AX351" s="3"/>
    </row>
    <row r="352" spans="2:50" x14ac:dyDescent="0.25">
      <c r="B352" s="7" t="s">
        <v>15</v>
      </c>
      <c r="C352" s="7" t="s">
        <v>111</v>
      </c>
      <c r="D352" s="48">
        <v>17107</v>
      </c>
      <c r="E352" s="136">
        <f>_xlfn.XLOOKUP($D352,'Maximum Demand Forecast'!$D$68:$D$494,'Maximum Demand Forecast'!E$68:E$494,"NA")</f>
        <v>84.385026569947001</v>
      </c>
      <c r="F352" s="136">
        <f>_xlfn.XLOOKUP($D352,'Maximum Demand Forecast'!$D$68:$D$494,'Maximum Demand Forecast'!F$68:F$494,"NA")</f>
        <v>82.394444019999995</v>
      </c>
      <c r="G352" s="136">
        <f>_xlfn.XLOOKUP($D352,'Maximum Demand Forecast'!$D$68:$D$494,'Maximum Demand Forecast'!G$68:G$494,"NA")</f>
        <v>84.72688719742753</v>
      </c>
      <c r="H352" s="136">
        <f>_xlfn.XLOOKUP($D352,'Maximum Demand Forecast'!$D$68:$D$494,'Maximum Demand Forecast'!H$68:H$494,"NA")</f>
        <v>84.466470060862463</v>
      </c>
      <c r="I352" s="136">
        <f>_xlfn.XLOOKUP($D352,'Maximum Demand Forecast'!$D$68:$D$494,'Maximum Demand Forecast'!I$68:I$494,"NA")</f>
        <v>83.043720342737416</v>
      </c>
      <c r="J352" s="136">
        <f>_xlfn.XLOOKUP($D352,'Maximum Demand Forecast'!$D$68:$D$494,'Maximum Demand Forecast'!J$68:J$494,"NA")</f>
        <v>82.034304790329287</v>
      </c>
      <c r="K352" s="136">
        <f>_xlfn.XLOOKUP($D352,'Maximum Demand Forecast'!$D$68:$D$494,'Maximum Demand Forecast'!K$68:K$494,"NA")</f>
        <v>82.08914246288802</v>
      </c>
      <c r="L352" s="136">
        <f>_xlfn.XLOOKUP($D352,'Maximum Demand Forecast'!$D$68:$D$494,'Maximum Demand Forecast'!L$68:L$494,"NA")</f>
        <v>81.93033132915366</v>
      </c>
      <c r="M352" s="136">
        <f>_xlfn.XLOOKUP($D352,'Maximum Demand Forecast'!$D$68:$D$494,'Maximum Demand Forecast'!M$68:M$494,"NA")</f>
        <v>83.796223104299045</v>
      </c>
      <c r="N352" s="136">
        <f>_xlfn.XLOOKUP($D352,'Maximum Demand Forecast'!$D$68:$D$494,'Maximum Demand Forecast'!N$68:N$494,"NA")</f>
        <v>88.844948320671548</v>
      </c>
      <c r="O352" s="136">
        <f>_xlfn.XLOOKUP($D352,'Maximum Demand Forecast'!$D$68:$D$494,'Maximum Demand Forecast'!O$68:O$494,"NA")</f>
        <v>93.321753916048522</v>
      </c>
      <c r="P352" s="136">
        <f>_xlfn.XLOOKUP($D352,'Maximum Demand Forecast'!$D$68:$D$494,'Maximum Demand Forecast'!P$68:P$494,"NA")</f>
        <v>95.73443649272464</v>
      </c>
      <c r="Q352" s="137"/>
      <c r="R352" s="136">
        <f>_xlfn.XLOOKUP($D352,'Maximum Demand Forecast'!$T$68:$T$494,'Maximum Demand Forecast'!U$68:U$494,"NA")</f>
        <v>117.90231074723</v>
      </c>
      <c r="S352" s="136">
        <f>_xlfn.XLOOKUP($D352,'Maximum Demand Forecast'!$T$68:$T$494,'Maximum Demand Forecast'!V$68:V$494,"NA")</f>
        <v>110.109317349569</v>
      </c>
      <c r="T352" s="136">
        <f>_xlfn.XLOOKUP($D352,'Maximum Demand Forecast'!$T$68:$T$494,'Maximum Demand Forecast'!W$68:W$494,"NA")</f>
        <v>106.31111541010941</v>
      </c>
      <c r="U352" s="136">
        <f>_xlfn.XLOOKUP($D352,'Maximum Demand Forecast'!$T$68:$T$494,'Maximum Demand Forecast'!X$68:X$494,"NA")</f>
        <v>107.1633909436889</v>
      </c>
      <c r="V352" s="136">
        <f>_xlfn.XLOOKUP($D352,'Maximum Demand Forecast'!$T$68:$T$494,'Maximum Demand Forecast'!Y$68:Y$494,"NA")</f>
        <v>105.41677930179273</v>
      </c>
      <c r="W352" s="136">
        <f>_xlfn.XLOOKUP($D352,'Maximum Demand Forecast'!$T$68:$T$494,'Maximum Demand Forecast'!Z$68:Z$494,"NA")</f>
        <v>105.34985122190986</v>
      </c>
      <c r="X352" s="136">
        <f>_xlfn.XLOOKUP($D352,'Maximum Demand Forecast'!$T$68:$T$494,'Maximum Demand Forecast'!AA$68:AA$494,"NA")</f>
        <v>105.50523730115603</v>
      </c>
      <c r="Y352" s="136">
        <f>_xlfn.XLOOKUP($D352,'Maximum Demand Forecast'!$T$68:$T$494,'Maximum Demand Forecast'!AB$68:AB$494,"NA")</f>
        <v>105.97679849717669</v>
      </c>
      <c r="Z352" s="136">
        <f>_xlfn.XLOOKUP($D352,'Maximum Demand Forecast'!$T$68:$T$494,'Maximum Demand Forecast'!AC$68:AC$494,"NA")</f>
        <v>107.38050700202461</v>
      </c>
      <c r="AA352" s="136">
        <f>_xlfn.XLOOKUP($D352,'Maximum Demand Forecast'!$T$68:$T$494,'Maximum Demand Forecast'!AD$68:AD$494,"NA")</f>
        <v>111.81413619432989</v>
      </c>
      <c r="AB352" s="136">
        <f>_xlfn.XLOOKUP($D352,'Maximum Demand Forecast'!$T$68:$T$494,'Maximum Demand Forecast'!AE$68:AE$494,"NA")</f>
        <v>115.43469811085971</v>
      </c>
      <c r="AC352" s="136">
        <f>_xlfn.XLOOKUP($D352,'Maximum Demand Forecast'!$T$68:$T$494,'Maximum Demand Forecast'!AF$68:AF$494,"NA")</f>
        <v>117.8426203319855</v>
      </c>
      <c r="AD352" s="137"/>
      <c r="AE352" s="138">
        <v>0</v>
      </c>
      <c r="AF352" s="138">
        <v>0</v>
      </c>
      <c r="AG352" s="138">
        <v>0</v>
      </c>
      <c r="AH352" s="138">
        <v>1.61643517280402</v>
      </c>
      <c r="AI352" s="138">
        <v>4.11711669600313</v>
      </c>
      <c r="AJ352" s="138">
        <v>10.0641207866621</v>
      </c>
      <c r="AK352" s="138">
        <v>16.1318871938598</v>
      </c>
      <c r="AL352" s="138">
        <v>21.8820368722273</v>
      </c>
      <c r="AM352" s="138">
        <v>27.323276579948299</v>
      </c>
      <c r="AN352" s="138">
        <v>32.567642034582498</v>
      </c>
      <c r="AO352" s="138">
        <v>38.256072846108196</v>
      </c>
      <c r="AP352" s="138">
        <v>44.483964459941099</v>
      </c>
      <c r="AQ352" s="137"/>
      <c r="AR352" s="137"/>
      <c r="AS352" s="137"/>
      <c r="AT352" s="137"/>
      <c r="AU352" s="3"/>
      <c r="AV352" s="3"/>
      <c r="AW352" s="3"/>
      <c r="AX352" s="3"/>
    </row>
    <row r="353" spans="2:50" x14ac:dyDescent="0.25">
      <c r="B353" s="7" t="s">
        <v>15</v>
      </c>
      <c r="C353" s="7" t="s">
        <v>111</v>
      </c>
      <c r="D353" s="48">
        <v>17108</v>
      </c>
      <c r="E353" s="136">
        <f>_xlfn.XLOOKUP($D353,'Maximum Demand Forecast'!$D$68:$D$494,'Maximum Demand Forecast'!E$68:E$494,"NA")</f>
        <v>33.359792449928896</v>
      </c>
      <c r="F353" s="136">
        <f>_xlfn.XLOOKUP($D353,'Maximum Demand Forecast'!$D$68:$D$494,'Maximum Demand Forecast'!F$68:F$494,"NA")</f>
        <v>29.914798693415399</v>
      </c>
      <c r="G353" s="136">
        <f>_xlfn.XLOOKUP($D353,'Maximum Demand Forecast'!$D$68:$D$494,'Maximum Demand Forecast'!G$68:G$494,"NA")</f>
        <v>30.761634532244997</v>
      </c>
      <c r="H353" s="136">
        <f>_xlfn.XLOOKUP($D353,'Maximum Demand Forecast'!$D$68:$D$494,'Maximum Demand Forecast'!H$68:H$494,"NA")</f>
        <v>30.667085363192182</v>
      </c>
      <c r="I353" s="136">
        <f>_xlfn.XLOOKUP($D353,'Maximum Demand Forecast'!$D$68:$D$494,'Maximum Demand Forecast'!I$68:I$494,"NA")</f>
        <v>30.150530249372938</v>
      </c>
      <c r="J353" s="136">
        <f>_xlfn.XLOOKUP($D353,'Maximum Demand Forecast'!$D$68:$D$494,'Maximum Demand Forecast'!J$68:J$494,"NA")</f>
        <v>29.784043608101811</v>
      </c>
      <c r="K353" s="136">
        <f>_xlfn.XLOOKUP($D353,'Maximum Demand Forecast'!$D$68:$D$494,'Maximum Demand Forecast'!K$68:K$494,"NA")</f>
        <v>29.80395342064951</v>
      </c>
      <c r="L353" s="136">
        <f>_xlfn.XLOOKUP($D353,'Maximum Demand Forecast'!$D$68:$D$494,'Maximum Demand Forecast'!L$68:L$494,"NA")</f>
        <v>29.746294155483724</v>
      </c>
      <c r="M353" s="136">
        <f>_xlfn.XLOOKUP($D353,'Maximum Demand Forecast'!$D$68:$D$494,'Maximum Demand Forecast'!M$68:M$494,"NA")</f>
        <v>30.423740037922407</v>
      </c>
      <c r="N353" s="136">
        <f>_xlfn.XLOOKUP($D353,'Maximum Demand Forecast'!$D$68:$D$494,'Maximum Demand Forecast'!N$68:N$494,"NA")</f>
        <v>32.256771382481183</v>
      </c>
      <c r="O353" s="136">
        <f>_xlfn.XLOOKUP($D353,'Maximum Demand Forecast'!$D$68:$D$494,'Maximum Demand Forecast'!O$68:O$494,"NA")</f>
        <v>33.882156925986401</v>
      </c>
      <c r="P353" s="136">
        <f>_xlfn.XLOOKUP($D353,'Maximum Demand Forecast'!$D$68:$D$494,'Maximum Demand Forecast'!P$68:P$494,"NA")</f>
        <v>34.758125135382379</v>
      </c>
      <c r="Q353" s="137"/>
      <c r="R353" s="136">
        <f>_xlfn.XLOOKUP($D353,'Maximum Demand Forecast'!$T$68:$T$494,'Maximum Demand Forecast'!U$68:U$494,"NA")</f>
        <v>48.626505227687801</v>
      </c>
      <c r="S353" s="136">
        <f>_xlfn.XLOOKUP($D353,'Maximum Demand Forecast'!$T$68:$T$494,'Maximum Demand Forecast'!V$68:V$494,"NA")</f>
        <v>29.349999969999999</v>
      </c>
      <c r="T353" s="136">
        <f>_xlfn.XLOOKUP($D353,'Maximum Demand Forecast'!$T$68:$T$494,'Maximum Demand Forecast'!W$68:W$494,"NA")</f>
        <v>28.337576775555146</v>
      </c>
      <c r="U353" s="136">
        <f>_xlfn.XLOOKUP($D353,'Maximum Demand Forecast'!$T$68:$T$494,'Maximum Demand Forecast'!X$68:X$494,"NA")</f>
        <v>28.564753616599173</v>
      </c>
      <c r="V353" s="136">
        <f>_xlfn.XLOOKUP($D353,'Maximum Demand Forecast'!$T$68:$T$494,'Maximum Demand Forecast'!Y$68:Y$494,"NA")</f>
        <v>28.099188550252361</v>
      </c>
      <c r="W353" s="136">
        <f>_xlfn.XLOOKUP($D353,'Maximum Demand Forecast'!$T$68:$T$494,'Maximum Demand Forecast'!Z$68:Z$494,"NA")</f>
        <v>28.081348650870204</v>
      </c>
      <c r="X353" s="136">
        <f>_xlfn.XLOOKUP($D353,'Maximum Demand Forecast'!$T$68:$T$494,'Maximum Demand Forecast'!AA$68:AA$494,"NA")</f>
        <v>28.122767320343335</v>
      </c>
      <c r="Y353" s="136">
        <f>_xlfn.XLOOKUP($D353,'Maximum Demand Forecast'!$T$68:$T$494,'Maximum Demand Forecast'!AB$68:AB$494,"NA")</f>
        <v>28.248463505027868</v>
      </c>
      <c r="Z353" s="136">
        <f>_xlfn.XLOOKUP($D353,'Maximum Demand Forecast'!$T$68:$T$494,'Maximum Demand Forecast'!AC$68:AC$494,"NA")</f>
        <v>28.622626614625396</v>
      </c>
      <c r="AA353" s="136">
        <f>_xlfn.XLOOKUP($D353,'Maximum Demand Forecast'!$T$68:$T$494,'Maximum Demand Forecast'!AD$68:AD$494,"NA")</f>
        <v>29.804425029086822</v>
      </c>
      <c r="AB353" s="136">
        <f>_xlfn.XLOOKUP($D353,'Maximum Demand Forecast'!$T$68:$T$494,'Maximum Demand Forecast'!AE$68:AE$494,"NA")</f>
        <v>30.769497692321796</v>
      </c>
      <c r="AC353" s="136">
        <f>_xlfn.XLOOKUP($D353,'Maximum Demand Forecast'!$T$68:$T$494,'Maximum Demand Forecast'!AF$68:AF$494,"NA")</f>
        <v>31.411337264294044</v>
      </c>
      <c r="AD353" s="137"/>
      <c r="AE353" s="138">
        <v>0</v>
      </c>
      <c r="AF353" s="138">
        <v>0</v>
      </c>
      <c r="AG353" s="138">
        <v>0</v>
      </c>
      <c r="AH353" s="138">
        <v>5.2284033118626603</v>
      </c>
      <c r="AI353" s="138">
        <v>13.794605480343201</v>
      </c>
      <c r="AJ353" s="138">
        <v>35.130608794278203</v>
      </c>
      <c r="AK353" s="138">
        <v>57.541304562948703</v>
      </c>
      <c r="AL353" s="138">
        <v>78.969054290333403</v>
      </c>
      <c r="AM353" s="138">
        <v>99.0618330297456</v>
      </c>
      <c r="AN353" s="138">
        <v>118.04076505778001</v>
      </c>
      <c r="AO353" s="138">
        <v>138.17505016640899</v>
      </c>
      <c r="AP353" s="138">
        <v>159.85807483512301</v>
      </c>
      <c r="AQ353" s="137"/>
      <c r="AR353" s="137"/>
      <c r="AS353" s="137"/>
      <c r="AT353" s="137"/>
      <c r="AU353" s="3"/>
      <c r="AV353" s="3"/>
      <c r="AW353" s="3"/>
      <c r="AX353" s="3"/>
    </row>
    <row r="354" spans="2:50" x14ac:dyDescent="0.25">
      <c r="B354" s="7" t="s">
        <v>15</v>
      </c>
      <c r="C354" s="7" t="s">
        <v>111</v>
      </c>
      <c r="D354" s="48">
        <v>17109</v>
      </c>
      <c r="E354" s="136">
        <f>_xlfn.XLOOKUP($D354,'Maximum Demand Forecast'!$D$68:$D$494,'Maximum Demand Forecast'!E$68:E$494,"NA")</f>
        <v>62.0731900673102</v>
      </c>
      <c r="F354" s="136">
        <f>_xlfn.XLOOKUP($D354,'Maximum Demand Forecast'!$D$68:$D$494,'Maximum Demand Forecast'!F$68:F$494,"NA")</f>
        <v>47.13888893</v>
      </c>
      <c r="G354" s="136">
        <f>_xlfn.XLOOKUP($D354,'Maximum Demand Forecast'!$D$68:$D$494,'Maximum Demand Forecast'!G$68:G$494,"NA")</f>
        <v>48.473308758715689</v>
      </c>
      <c r="H354" s="136">
        <f>_xlfn.XLOOKUP($D354,'Maximum Demand Forecast'!$D$68:$D$494,'Maximum Demand Forecast'!H$68:H$494,"NA")</f>
        <v>48.324320867335182</v>
      </c>
      <c r="I354" s="136">
        <f>_xlfn.XLOOKUP($D354,'Maximum Demand Forecast'!$D$68:$D$494,'Maximum Demand Forecast'!I$68:I$494,"NA")</f>
        <v>47.510348011087665</v>
      </c>
      <c r="J354" s="136">
        <f>_xlfn.XLOOKUP($D354,'Maximum Demand Forecast'!$D$68:$D$494,'Maximum Demand Forecast'!J$68:J$494,"NA")</f>
        <v>46.932848785561838</v>
      </c>
      <c r="K354" s="136">
        <f>_xlfn.XLOOKUP($D354,'Maximum Demand Forecast'!$D$68:$D$494,'Maximum Demand Forecast'!K$68:K$494,"NA")</f>
        <v>46.964222101890037</v>
      </c>
      <c r="L354" s="136">
        <f>_xlfn.XLOOKUP($D354,'Maximum Demand Forecast'!$D$68:$D$494,'Maximum Demand Forecast'!L$68:L$494,"NA")</f>
        <v>46.873364271814332</v>
      </c>
      <c r="M354" s="136">
        <f>_xlfn.XLOOKUP($D354,'Maximum Demand Forecast'!$D$68:$D$494,'Maximum Demand Forecast'!M$68:M$494,"NA")</f>
        <v>47.940864225119782</v>
      </c>
      <c r="N354" s="136">
        <f>_xlfn.XLOOKUP($D354,'Maximum Demand Forecast'!$D$68:$D$494,'Maximum Demand Forecast'!N$68:N$494,"NA")</f>
        <v>50.829302881916895</v>
      </c>
      <c r="O354" s="136">
        <f>_xlfn.XLOOKUP($D354,'Maximum Demand Forecast'!$D$68:$D$494,'Maximum Demand Forecast'!O$68:O$494,"NA")</f>
        <v>53.390539191375488</v>
      </c>
      <c r="P354" s="136">
        <f>_xlfn.XLOOKUP($D354,'Maximum Demand Forecast'!$D$68:$D$494,'Maximum Demand Forecast'!P$68:P$494,"NA")</f>
        <v>54.770864981032801</v>
      </c>
      <c r="Q354" s="137"/>
      <c r="R354" s="136">
        <f>_xlfn.XLOOKUP($D354,'Maximum Demand Forecast'!$T$68:$T$494,'Maximum Demand Forecast'!U$68:U$494,"NA")</f>
        <v>84.531046983818698</v>
      </c>
      <c r="S354" s="136">
        <f>_xlfn.XLOOKUP($D354,'Maximum Demand Forecast'!$T$68:$T$494,'Maximum Demand Forecast'!V$68:V$494,"NA")</f>
        <v>64.893518600317407</v>
      </c>
      <c r="T354" s="136">
        <f>_xlfn.XLOOKUP($D354,'Maximum Demand Forecast'!$T$68:$T$494,'Maximum Demand Forecast'!W$68:W$494,"NA")</f>
        <v>62.655027851858989</v>
      </c>
      <c r="U354" s="136">
        <f>_xlfn.XLOOKUP($D354,'Maximum Demand Forecast'!$T$68:$T$494,'Maximum Demand Forecast'!X$68:X$494,"NA")</f>
        <v>63.157321023065826</v>
      </c>
      <c r="V354" s="136">
        <f>_xlfn.XLOOKUP($D354,'Maximum Demand Forecast'!$T$68:$T$494,'Maximum Demand Forecast'!Y$68:Y$494,"NA")</f>
        <v>62.127946054632574</v>
      </c>
      <c r="W354" s="136">
        <f>_xlfn.XLOOKUP($D354,'Maximum Demand Forecast'!$T$68:$T$494,'Maximum Demand Forecast'!Z$68:Z$494,"NA")</f>
        <v>62.08850163066095</v>
      </c>
      <c r="X354" s="136">
        <f>_xlfn.XLOOKUP($D354,'Maximum Demand Forecast'!$T$68:$T$494,'Maximum Demand Forecast'!AA$68:AA$494,"NA")</f>
        <v>62.180079252487261</v>
      </c>
      <c r="Y354" s="136">
        <f>_xlfn.XLOOKUP($D354,'Maximum Demand Forecast'!$T$68:$T$494,'Maximum Demand Forecast'!AB$68:AB$494,"NA")</f>
        <v>62.45799638049926</v>
      </c>
      <c r="Z354" s="136">
        <f>_xlfn.XLOOKUP($D354,'Maximum Demand Forecast'!$T$68:$T$494,'Maximum Demand Forecast'!AC$68:AC$494,"NA")</f>
        <v>63.285279540193919</v>
      </c>
      <c r="AA354" s="136">
        <f>_xlfn.XLOOKUP($D354,'Maximum Demand Forecast'!$T$68:$T$494,'Maximum Demand Forecast'!AD$68:AD$494,"NA")</f>
        <v>65.89826275890151</v>
      </c>
      <c r="AB354" s="136">
        <f>_xlfn.XLOOKUP($D354,'Maximum Demand Forecast'!$T$68:$T$494,'Maximum Demand Forecast'!AE$68:AE$494,"NA")</f>
        <v>68.032060404090956</v>
      </c>
      <c r="AC354" s="136">
        <f>_xlfn.XLOOKUP($D354,'Maximum Demand Forecast'!$T$68:$T$494,'Maximum Demand Forecast'!AF$68:AF$494,"NA")</f>
        <v>69.451182320437624</v>
      </c>
      <c r="AD354" s="137"/>
      <c r="AE354" s="138">
        <v>0</v>
      </c>
      <c r="AF354" s="138">
        <v>0</v>
      </c>
      <c r="AG354" s="138">
        <v>0</v>
      </c>
      <c r="AH354" s="138">
        <v>6.4755198786328103</v>
      </c>
      <c r="AI354" s="138">
        <v>19.704413603662701</v>
      </c>
      <c r="AJ354" s="138">
        <v>60.255969052597102</v>
      </c>
      <c r="AK354" s="138">
        <v>111.46004968751301</v>
      </c>
      <c r="AL354" s="138">
        <v>168.294812963243</v>
      </c>
      <c r="AM354" s="138">
        <v>227.42137883924801</v>
      </c>
      <c r="AN354" s="138">
        <v>286.25475041789099</v>
      </c>
      <c r="AO354" s="138">
        <v>348.65959712982198</v>
      </c>
      <c r="AP354" s="138">
        <v>412.87327678253399</v>
      </c>
      <c r="AQ354" s="137"/>
      <c r="AR354" s="137"/>
      <c r="AS354" s="137"/>
      <c r="AT354" s="137"/>
      <c r="AU354" s="3"/>
      <c r="AV354" s="3"/>
      <c r="AW354" s="3"/>
      <c r="AX354" s="3"/>
    </row>
    <row r="355" spans="2:50" x14ac:dyDescent="0.25">
      <c r="B355" s="7" t="s">
        <v>16</v>
      </c>
      <c r="C355" s="7" t="s">
        <v>111</v>
      </c>
      <c r="D355" s="48">
        <v>14060</v>
      </c>
      <c r="E355" s="136">
        <f>_xlfn.XLOOKUP($D355,'Maximum Demand Forecast'!$D$68:$D$494,'Maximum Demand Forecast'!E$68:E$494,"NA")</f>
        <v>92.8986101529254</v>
      </c>
      <c r="F355" s="136">
        <f>_xlfn.XLOOKUP($D355,'Maximum Demand Forecast'!$D$68:$D$494,'Maximum Demand Forecast'!F$68:F$494,"NA")</f>
        <v>90.727777739999993</v>
      </c>
      <c r="G355" s="136">
        <f>_xlfn.XLOOKUP($D355,'Maximum Demand Forecast'!$D$68:$D$494,'Maximum Demand Forecast'!G$68:G$494,"NA")</f>
        <v>93.296123078205781</v>
      </c>
      <c r="H355" s="136">
        <f>_xlfn.XLOOKUP($D355,'Maximum Demand Forecast'!$D$68:$D$494,'Maximum Demand Forecast'!H$68:H$494,"NA")</f>
        <v>93.009367479973605</v>
      </c>
      <c r="I355" s="136">
        <f>_xlfn.XLOOKUP($D355,'Maximum Demand Forecast'!$D$68:$D$494,'Maximum Demand Forecast'!I$68:I$494,"NA")</f>
        <v>91.442721552071433</v>
      </c>
      <c r="J355" s="136">
        <f>_xlfn.XLOOKUP($D355,'Maximum Demand Forecast'!$D$68:$D$494,'Maximum Demand Forecast'!J$68:J$494,"NA")</f>
        <v>90.331214204998929</v>
      </c>
      <c r="K355" s="136">
        <f>_xlfn.XLOOKUP($D355,'Maximum Demand Forecast'!$D$68:$D$494,'Maximum Demand Forecast'!K$68:K$494,"NA")</f>
        <v>90.391598132906495</v>
      </c>
      <c r="L355" s="136">
        <f>_xlfn.XLOOKUP($D355,'Maximum Demand Forecast'!$D$68:$D$494,'Maximum Demand Forecast'!L$68:L$494,"NA")</f>
        <v>90.216724918875329</v>
      </c>
      <c r="M355" s="136">
        <f>_xlfn.XLOOKUP($D355,'Maximum Demand Forecast'!$D$68:$D$494,'Maximum Demand Forecast'!M$68:M$494,"NA")</f>
        <v>92.271332074440238</v>
      </c>
      <c r="N355" s="136">
        <f>_xlfn.XLOOKUP($D355,'Maximum Demand Forecast'!$D$68:$D$494,'Maximum Demand Forecast'!N$68:N$494,"NA")</f>
        <v>97.83068288685898</v>
      </c>
      <c r="O355" s="136">
        <f>_xlfn.XLOOKUP($D355,'Maximum Demand Forecast'!$D$68:$D$494,'Maximum Demand Forecast'!O$68:O$494,"NA")</f>
        <v>102.76027040788114</v>
      </c>
      <c r="P355" s="136">
        <f>_xlfn.XLOOKUP($D355,'Maximum Demand Forecast'!$D$68:$D$494,'Maximum Demand Forecast'!P$68:P$494,"NA")</f>
        <v>105.41697051888264</v>
      </c>
      <c r="Q355" s="137"/>
      <c r="R355" s="136">
        <f>_xlfn.XLOOKUP($D355,'Maximum Demand Forecast'!$T$68:$T$494,'Maximum Demand Forecast'!U$68:U$494,"NA")</f>
        <v>122.646873523699</v>
      </c>
      <c r="S355" s="136">
        <f>_xlfn.XLOOKUP($D355,'Maximum Demand Forecast'!$T$68:$T$494,'Maximum Demand Forecast'!V$68:V$494,"NA")</f>
        <v>109.866970899324</v>
      </c>
      <c r="T355" s="136">
        <f>_xlfn.XLOOKUP($D355,'Maximum Demand Forecast'!$T$68:$T$494,'Maximum Demand Forecast'!W$68:W$494,"NA")</f>
        <v>106.07712865892984</v>
      </c>
      <c r="U355" s="136">
        <f>_xlfn.XLOOKUP($D355,'Maximum Demand Forecast'!$T$68:$T$494,'Maximum Demand Forecast'!X$68:X$494,"NA")</f>
        <v>106.92752836623806</v>
      </c>
      <c r="V355" s="136">
        <f>_xlfn.XLOOKUP($D355,'Maximum Demand Forecast'!$T$68:$T$494,'Maximum Demand Forecast'!Y$68:Y$494,"NA")</f>
        <v>105.18476095062138</v>
      </c>
      <c r="W355" s="136">
        <f>_xlfn.XLOOKUP($D355,'Maximum Demand Forecast'!$T$68:$T$494,'Maximum Demand Forecast'!Z$68:Z$494,"NA")</f>
        <v>105.11798017691542</v>
      </c>
      <c r="X355" s="136">
        <f>_xlfn.XLOOKUP($D355,'Maximum Demand Forecast'!$T$68:$T$494,'Maximum Demand Forecast'!AA$68:AA$494,"NA")</f>
        <v>105.27302425726788</v>
      </c>
      <c r="Y355" s="136">
        <f>_xlfn.XLOOKUP($D355,'Maximum Demand Forecast'!$T$68:$T$494,'Maximum Demand Forecast'!AB$68:AB$494,"NA")</f>
        <v>105.74354756490014</v>
      </c>
      <c r="Z355" s="136">
        <f>_xlfn.XLOOKUP($D355,'Maximum Demand Forecast'!$T$68:$T$494,'Maximum Demand Forecast'!AC$68:AC$494,"NA")</f>
        <v>107.14416656032675</v>
      </c>
      <c r="AA355" s="136">
        <f>_xlfn.XLOOKUP($D355,'Maximum Demand Forecast'!$T$68:$T$494,'Maximum Demand Forecast'!AD$68:AD$494,"NA")</f>
        <v>111.56803750217401</v>
      </c>
      <c r="AB355" s="136">
        <f>_xlfn.XLOOKUP($D355,'Maximum Demand Forecast'!$T$68:$T$494,'Maximum Demand Forecast'!AE$68:AE$494,"NA")</f>
        <v>115.18063069862197</v>
      </c>
      <c r="AC355" s="136">
        <f>_xlfn.XLOOKUP($D355,'Maximum Demand Forecast'!$T$68:$T$494,'Maximum Demand Forecast'!AF$68:AF$494,"NA")</f>
        <v>117.58325317385156</v>
      </c>
      <c r="AD355" s="137"/>
      <c r="AE355" s="138">
        <v>0</v>
      </c>
      <c r="AF355" s="138">
        <v>0</v>
      </c>
      <c r="AG355" s="138">
        <v>0</v>
      </c>
      <c r="AH355" s="138">
        <v>0</v>
      </c>
      <c r="AI355" s="138">
        <v>0</v>
      </c>
      <c r="AJ355" s="138">
        <v>0</v>
      </c>
      <c r="AK355" s="138">
        <v>0</v>
      </c>
      <c r="AL355" s="138">
        <v>0</v>
      </c>
      <c r="AM355" s="138">
        <v>0</v>
      </c>
      <c r="AN355" s="138">
        <v>0</v>
      </c>
      <c r="AO355" s="138">
        <v>0</v>
      </c>
      <c r="AP355" s="138">
        <v>0</v>
      </c>
      <c r="AQ355" s="137"/>
      <c r="AR355" s="137"/>
      <c r="AS355" s="137"/>
      <c r="AT355" s="137"/>
      <c r="AU355" s="3"/>
      <c r="AV355" s="3"/>
      <c r="AW355" s="3"/>
      <c r="AX355" s="3"/>
    </row>
    <row r="356" spans="2:50" x14ac:dyDescent="0.25">
      <c r="B356" s="7" t="s">
        <v>16</v>
      </c>
      <c r="C356" s="7" t="s">
        <v>111</v>
      </c>
      <c r="D356" s="48">
        <v>14061</v>
      </c>
      <c r="E356" s="136">
        <f>_xlfn.XLOOKUP($D356,'Maximum Demand Forecast'!$D$68:$D$494,'Maximum Demand Forecast'!E$68:E$494,"NA")</f>
        <v>64.703299108281499</v>
      </c>
      <c r="F356" s="136">
        <f>_xlfn.XLOOKUP($D356,'Maximum Demand Forecast'!$D$68:$D$494,'Maximum Demand Forecast'!F$68:F$494,"NA")</f>
        <v>56.800000249999997</v>
      </c>
      <c r="G356" s="136">
        <f>_xlfn.XLOOKUP($D356,'Maximum Demand Forecast'!$D$68:$D$494,'Maximum Demand Forecast'!G$68:G$494,"NA")</f>
        <v>58.407909310334652</v>
      </c>
      <c r="H356" s="136">
        <f>_xlfn.XLOOKUP($D356,'Maximum Demand Forecast'!$D$68:$D$494,'Maximum Demand Forecast'!H$68:H$494,"NA")</f>
        <v>58.228386363151351</v>
      </c>
      <c r="I356" s="136">
        <f>_xlfn.XLOOKUP($D356,'Maximum Demand Forecast'!$D$68:$D$494,'Maximum Demand Forecast'!I$68:I$494,"NA")</f>
        <v>57.247589838502506</v>
      </c>
      <c r="J356" s="136">
        <f>_xlfn.XLOOKUP($D356,'Maximum Demand Forecast'!$D$68:$D$494,'Maximum Demand Forecast'!J$68:J$494,"NA")</f>
        <v>56.551732195295173</v>
      </c>
      <c r="K356" s="136">
        <f>_xlfn.XLOOKUP($D356,'Maximum Demand Forecast'!$D$68:$D$494,'Maximum Demand Forecast'!K$68:K$494,"NA")</f>
        <v>56.589535470165131</v>
      </c>
      <c r="L356" s="136">
        <f>_xlfn.XLOOKUP($D356,'Maximum Demand Forecast'!$D$68:$D$494,'Maximum Demand Forecast'!L$68:L$494,"NA")</f>
        <v>56.48005633546007</v>
      </c>
      <c r="M356" s="136">
        <f>_xlfn.XLOOKUP($D356,'Maximum Demand Forecast'!$D$68:$D$494,'Maximum Demand Forecast'!M$68:M$494,"NA")</f>
        <v>57.766340314377445</v>
      </c>
      <c r="N356" s="136">
        <f>_xlfn.XLOOKUP($D356,'Maximum Demand Forecast'!$D$68:$D$494,'Maximum Demand Forecast'!N$68:N$494,"NA")</f>
        <v>61.246764230855732</v>
      </c>
      <c r="O356" s="136">
        <f>_xlfn.XLOOKUP($D356,'Maximum Demand Forecast'!$D$68:$D$494,'Maximum Demand Forecast'!O$68:O$494,"NA")</f>
        <v>64.332925706438843</v>
      </c>
      <c r="P356" s="136">
        <f>_xlfn.XLOOKUP($D356,'Maximum Demand Forecast'!$D$68:$D$494,'Maximum Demand Forecast'!P$68:P$494,"NA")</f>
        <v>65.996149150547637</v>
      </c>
      <c r="Q356" s="137"/>
      <c r="R356" s="136">
        <f>_xlfn.XLOOKUP($D356,'Maximum Demand Forecast'!$T$68:$T$494,'Maximum Demand Forecast'!U$68:U$494,"NA")</f>
        <v>81.281901564474694</v>
      </c>
      <c r="S356" s="136">
        <f>_xlfn.XLOOKUP($D356,'Maximum Demand Forecast'!$T$68:$T$494,'Maximum Demand Forecast'!V$68:V$494,"NA")</f>
        <v>73.0015263469638</v>
      </c>
      <c r="T356" s="136">
        <f>_xlfn.XLOOKUP($D356,'Maximum Demand Forecast'!$T$68:$T$494,'Maximum Demand Forecast'!W$68:W$494,"NA")</f>
        <v>70.483351267608143</v>
      </c>
      <c r="U356" s="136">
        <f>_xlfn.XLOOKUP($D356,'Maximum Demand Forecast'!$T$68:$T$494,'Maximum Demand Forecast'!X$68:X$494,"NA")</f>
        <v>71.04840258494535</v>
      </c>
      <c r="V356" s="136">
        <f>_xlfn.XLOOKUP($D356,'Maximum Demand Forecast'!$T$68:$T$494,'Maximum Demand Forecast'!Y$68:Y$494,"NA")</f>
        <v>69.890414152513245</v>
      </c>
      <c r="W356" s="136">
        <f>_xlfn.XLOOKUP($D356,'Maximum Demand Forecast'!$T$68:$T$494,'Maximum Demand Forecast'!Z$68:Z$494,"NA")</f>
        <v>69.84604141363404</v>
      </c>
      <c r="X356" s="136">
        <f>_xlfn.XLOOKUP($D356,'Maximum Demand Forecast'!$T$68:$T$494,'Maximum Demand Forecast'!AA$68:AA$494,"NA")</f>
        <v>69.94906104204594</v>
      </c>
      <c r="Y356" s="136">
        <f>_xlfn.XLOOKUP($D356,'Maximum Demand Forecast'!$T$68:$T$494,'Maximum Demand Forecast'!AB$68:AB$494,"NA")</f>
        <v>70.261702041955317</v>
      </c>
      <c r="Z356" s="136">
        <f>_xlfn.XLOOKUP($D356,'Maximum Demand Forecast'!$T$68:$T$494,'Maximum Demand Forecast'!AC$68:AC$494,"NA")</f>
        <v>71.192348656308468</v>
      </c>
      <c r="AA356" s="136">
        <f>_xlfn.XLOOKUP($D356,'Maximum Demand Forecast'!$T$68:$T$494,'Maximum Demand Forecast'!AD$68:AD$494,"NA")</f>
        <v>74.131806515875411</v>
      </c>
      <c r="AB356" s="136">
        <f>_xlfn.XLOOKUP($D356,'Maximum Demand Forecast'!$T$68:$T$494,'Maximum Demand Forecast'!AE$68:AE$494,"NA")</f>
        <v>76.532207794372667</v>
      </c>
      <c r="AC356" s="136">
        <f>_xlfn.XLOOKUP($D356,'Maximum Demand Forecast'!$T$68:$T$494,'Maximum Demand Forecast'!AF$68:AF$494,"NA")</f>
        <v>78.128639428844522</v>
      </c>
      <c r="AD356" s="137"/>
      <c r="AE356" s="138">
        <v>0</v>
      </c>
      <c r="AF356" s="138">
        <v>0</v>
      </c>
      <c r="AG356" s="138">
        <v>0</v>
      </c>
      <c r="AH356" s="138">
        <v>0</v>
      </c>
      <c r="AI356" s="138">
        <v>0</v>
      </c>
      <c r="AJ356" s="138">
        <v>0</v>
      </c>
      <c r="AK356" s="138">
        <v>0</v>
      </c>
      <c r="AL356" s="138">
        <v>0</v>
      </c>
      <c r="AM356" s="138">
        <v>0</v>
      </c>
      <c r="AN356" s="138">
        <v>0</v>
      </c>
      <c r="AO356" s="138">
        <v>0</v>
      </c>
      <c r="AP356" s="138">
        <v>0</v>
      </c>
      <c r="AQ356" s="137"/>
      <c r="AR356" s="137"/>
      <c r="AS356" s="137"/>
      <c r="AT356" s="137"/>
      <c r="AU356" s="3"/>
      <c r="AV356" s="3"/>
      <c r="AW356" s="3"/>
      <c r="AX356" s="3"/>
    </row>
    <row r="357" spans="2:50" x14ac:dyDescent="0.25">
      <c r="B357" s="7" t="s">
        <v>16</v>
      </c>
      <c r="C357" s="7" t="s">
        <v>111</v>
      </c>
      <c r="D357" s="48">
        <v>14062</v>
      </c>
      <c r="E357" s="136">
        <f>_xlfn.XLOOKUP($D357,'Maximum Demand Forecast'!$D$68:$D$494,'Maximum Demand Forecast'!E$68:E$494,"NA")</f>
        <v>34.333332059999996</v>
      </c>
      <c r="F357" s="136">
        <f>_xlfn.XLOOKUP($D357,'Maximum Demand Forecast'!$D$68:$D$494,'Maximum Demand Forecast'!F$68:F$494,"NA")</f>
        <v>28.105555689999999</v>
      </c>
      <c r="G357" s="136">
        <f>_xlfn.XLOOKUP($D357,'Maximum Demand Forecast'!$D$68:$D$494,'Maximum Demand Forecast'!G$68:G$494,"NA")</f>
        <v>28.901175011140605</v>
      </c>
      <c r="H357" s="136">
        <f>_xlfn.XLOOKUP($D357,'Maximum Demand Forecast'!$D$68:$D$494,'Maximum Demand Forecast'!H$68:H$494,"NA")</f>
        <v>28.812344163121494</v>
      </c>
      <c r="I357" s="136">
        <f>_xlfn.XLOOKUP($D357,'Maximum Demand Forecast'!$D$68:$D$494,'Maximum Demand Forecast'!I$68:I$494,"NA")</f>
        <v>28.327030233143535</v>
      </c>
      <c r="J357" s="136">
        <f>_xlfn.XLOOKUP($D357,'Maximum Demand Forecast'!$D$68:$D$494,'Maximum Demand Forecast'!J$68:J$494,"NA")</f>
        <v>27.982708654668265</v>
      </c>
      <c r="K357" s="136">
        <f>_xlfn.XLOOKUP($D357,'Maximum Demand Forecast'!$D$68:$D$494,'Maximum Demand Forecast'!K$68:K$494,"NA")</f>
        <v>28.001414324429629</v>
      </c>
      <c r="L357" s="136">
        <f>_xlfn.XLOOKUP($D357,'Maximum Demand Forecast'!$D$68:$D$494,'Maximum Demand Forecast'!L$68:L$494,"NA")</f>
        <v>27.947242283869713</v>
      </c>
      <c r="M357" s="136">
        <f>_xlfn.XLOOKUP($D357,'Maximum Demand Forecast'!$D$68:$D$494,'Maximum Demand Forecast'!M$68:M$494,"NA")</f>
        <v>28.58371633041018</v>
      </c>
      <c r="N357" s="136">
        <f>_xlfn.XLOOKUP($D357,'Maximum Demand Forecast'!$D$68:$D$494,'Maximum Demand Forecast'!N$68:N$494,"NA")</f>
        <v>30.305886185671554</v>
      </c>
      <c r="O357" s="136">
        <f>_xlfn.XLOOKUP($D357,'Maximum Demand Forecast'!$D$68:$D$494,'Maximum Demand Forecast'!O$68:O$494,"NA")</f>
        <v>31.832968630012456</v>
      </c>
      <c r="P357" s="136">
        <f>_xlfn.XLOOKUP($D357,'Maximum Demand Forecast'!$D$68:$D$494,'Maximum Demand Forecast'!P$68:P$494,"NA")</f>
        <v>32.65595839986397</v>
      </c>
      <c r="Q357" s="137"/>
      <c r="R357" s="136">
        <f>_xlfn.XLOOKUP($D357,'Maximum Demand Forecast'!$T$68:$T$494,'Maximum Demand Forecast'!U$68:U$494,"NA")</f>
        <v>35.900242359397502</v>
      </c>
      <c r="S357" s="136">
        <f>_xlfn.XLOOKUP($D357,'Maximum Demand Forecast'!$T$68:$T$494,'Maximum Demand Forecast'!V$68:V$494,"NA")</f>
        <v>32.639737782319401</v>
      </c>
      <c r="T357" s="136">
        <f>_xlfn.XLOOKUP($D357,'Maximum Demand Forecast'!$T$68:$T$494,'Maximum Demand Forecast'!W$68:W$494,"NA")</f>
        <v>31.513835648581914</v>
      </c>
      <c r="U357" s="136">
        <f>_xlfn.XLOOKUP($D357,'Maximum Demand Forecast'!$T$68:$T$494,'Maximum Demand Forecast'!X$68:X$494,"NA")</f>
        <v>31.766475939194244</v>
      </c>
      <c r="V357" s="136">
        <f>_xlfn.XLOOKUP($D357,'Maximum Demand Forecast'!$T$68:$T$494,'Maximum Demand Forecast'!Y$68:Y$494,"NA")</f>
        <v>31.248727329255555</v>
      </c>
      <c r="W357" s="136">
        <f>_xlfn.XLOOKUP($D357,'Maximum Demand Forecast'!$T$68:$T$494,'Maximum Demand Forecast'!Z$68:Z$494,"NA")</f>
        <v>31.228887818574407</v>
      </c>
      <c r="X357" s="136">
        <f>_xlfn.XLOOKUP($D357,'Maximum Demand Forecast'!$T$68:$T$494,'Maximum Demand Forecast'!AA$68:AA$494,"NA")</f>
        <v>31.274948960389647</v>
      </c>
      <c r="Y357" s="136">
        <f>_xlfn.XLOOKUP($D357,'Maximum Demand Forecast'!$T$68:$T$494,'Maximum Demand Forecast'!AB$68:AB$494,"NA")</f>
        <v>31.414733986370386</v>
      </c>
      <c r="Z357" s="136">
        <f>_xlfn.XLOOKUP($D357,'Maximum Demand Forecast'!$T$68:$T$494,'Maximum Demand Forecast'!AC$68:AC$494,"NA")</f>
        <v>31.830835717122127</v>
      </c>
      <c r="AA357" s="136">
        <f>_xlfn.XLOOKUP($D357,'Maximum Demand Forecast'!$T$68:$T$494,'Maximum Demand Forecast'!AD$68:AD$494,"NA")</f>
        <v>33.145097740938475</v>
      </c>
      <c r="AB357" s="136">
        <f>_xlfn.XLOOKUP($D357,'Maximum Demand Forecast'!$T$68:$T$494,'Maximum Demand Forecast'!AE$68:AE$494,"NA")</f>
        <v>34.218341989697294</v>
      </c>
      <c r="AC357" s="136">
        <f>_xlfn.XLOOKUP($D357,'Maximum Demand Forecast'!$T$68:$T$494,'Maximum Demand Forecast'!AF$68:AF$494,"NA")</f>
        <v>34.932123091874594</v>
      </c>
      <c r="AD357" s="137"/>
      <c r="AE357" s="138">
        <v>0</v>
      </c>
      <c r="AF357" s="138">
        <v>0</v>
      </c>
      <c r="AG357" s="138">
        <v>0</v>
      </c>
      <c r="AH357" s="138">
        <v>0</v>
      </c>
      <c r="AI357" s="138">
        <v>0</v>
      </c>
      <c r="AJ357" s="138">
        <v>0</v>
      </c>
      <c r="AK357" s="138">
        <v>0</v>
      </c>
      <c r="AL357" s="138">
        <v>0</v>
      </c>
      <c r="AM357" s="138">
        <v>0</v>
      </c>
      <c r="AN357" s="138">
        <v>0</v>
      </c>
      <c r="AO357" s="138">
        <v>0</v>
      </c>
      <c r="AP357" s="138">
        <v>0</v>
      </c>
      <c r="AQ357" s="137"/>
      <c r="AR357" s="137"/>
      <c r="AS357" s="137"/>
      <c r="AT357" s="137"/>
      <c r="AU357" s="3"/>
      <c r="AV357" s="3"/>
      <c r="AW357" s="3"/>
      <c r="AX357" s="3"/>
    </row>
    <row r="358" spans="2:50" x14ac:dyDescent="0.25">
      <c r="B358" s="7" t="s">
        <v>16</v>
      </c>
      <c r="C358" s="7" t="s">
        <v>111</v>
      </c>
      <c r="D358" s="48">
        <v>14063</v>
      </c>
      <c r="E358" s="136">
        <f>_xlfn.XLOOKUP($D358,'Maximum Demand Forecast'!$D$68:$D$494,'Maximum Demand Forecast'!E$68:E$494,"NA")</f>
        <v>94.297620881686498</v>
      </c>
      <c r="F358" s="136">
        <f>_xlfn.XLOOKUP($D358,'Maximum Demand Forecast'!$D$68:$D$494,'Maximum Demand Forecast'!F$68:F$494,"NA")</f>
        <v>82.927777860000006</v>
      </c>
      <c r="G358" s="136">
        <f>_xlfn.XLOOKUP($D358,'Maximum Demand Forecast'!$D$68:$D$494,'Maximum Demand Forecast'!G$68:G$494,"NA")</f>
        <v>85.275318789359673</v>
      </c>
      <c r="H358" s="136">
        <f>_xlfn.XLOOKUP($D358,'Maximum Demand Forecast'!$D$68:$D$494,'Maximum Demand Forecast'!H$68:H$494,"NA")</f>
        <v>85.013215989724742</v>
      </c>
      <c r="I358" s="136">
        <f>_xlfn.XLOOKUP($D358,'Maximum Demand Forecast'!$D$68:$D$494,'Maximum Demand Forecast'!I$68:I$494,"NA")</f>
        <v>83.581256905852385</v>
      </c>
      <c r="J358" s="136">
        <f>_xlfn.XLOOKUP($D358,'Maximum Demand Forecast'!$D$68:$D$494,'Maximum Demand Forecast'!J$68:J$494,"NA")</f>
        <v>82.565307472681724</v>
      </c>
      <c r="K358" s="136">
        <f>_xlfn.XLOOKUP($D358,'Maximum Demand Forecast'!$D$68:$D$494,'Maximum Demand Forecast'!K$68:K$494,"NA")</f>
        <v>82.620500105903531</v>
      </c>
      <c r="L358" s="136">
        <f>_xlfn.XLOOKUP($D358,'Maximum Demand Forecast'!$D$68:$D$494,'Maximum Demand Forecast'!L$68:L$494,"NA")</f>
        <v>82.460660998101289</v>
      </c>
      <c r="M358" s="136">
        <f>_xlfn.XLOOKUP($D358,'Maximum Demand Forecast'!$D$68:$D$494,'Maximum Demand Forecast'!M$68:M$494,"NA")</f>
        <v>84.338630568507014</v>
      </c>
      <c r="N358" s="136">
        <f>_xlfn.XLOOKUP($D358,'Maximum Demand Forecast'!$D$68:$D$494,'Maximum Demand Forecast'!N$68:N$494,"NA")</f>
        <v>89.420035852556154</v>
      </c>
      <c r="O358" s="136">
        <f>_xlfn.XLOOKUP($D358,'Maximum Demand Forecast'!$D$68:$D$494,'Maximum Demand Forecast'!O$68:O$494,"NA")</f>
        <v>93.925819517358974</v>
      </c>
      <c r="P358" s="136">
        <f>_xlfn.XLOOKUP($D358,'Maximum Demand Forecast'!$D$68:$D$494,'Maximum Demand Forecast'!P$68:P$494,"NA")</f>
        <v>96.354119230343557</v>
      </c>
      <c r="Q358" s="137"/>
      <c r="R358" s="136">
        <f>_xlfn.XLOOKUP($D358,'Maximum Demand Forecast'!$T$68:$T$494,'Maximum Demand Forecast'!U$68:U$494,"NA")</f>
        <v>129.68980048784999</v>
      </c>
      <c r="S358" s="136">
        <f>_xlfn.XLOOKUP($D358,'Maximum Demand Forecast'!$T$68:$T$494,'Maximum Demand Forecast'!V$68:V$494,"NA")</f>
        <v>122.455039982226</v>
      </c>
      <c r="T358" s="136">
        <f>_xlfn.XLOOKUP($D358,'Maximum Demand Forecast'!$T$68:$T$494,'Maximum Demand Forecast'!W$68:W$494,"NA")</f>
        <v>118.23097446667576</v>
      </c>
      <c r="U358" s="136">
        <f>_xlfn.XLOOKUP($D358,'Maximum Demand Forecast'!$T$68:$T$494,'Maximum Demand Forecast'!X$68:X$494,"NA")</f>
        <v>119.17880919177004</v>
      </c>
      <c r="V358" s="136">
        <f>_xlfn.XLOOKUP($D358,'Maximum Demand Forecast'!$T$68:$T$494,'Maximum Demand Forecast'!Y$68:Y$494,"NA")</f>
        <v>117.23636323360651</v>
      </c>
      <c r="W358" s="136">
        <f>_xlfn.XLOOKUP($D358,'Maximum Demand Forecast'!$T$68:$T$494,'Maximum Demand Forecast'!Z$68:Z$494,"NA")</f>
        <v>117.16193101574096</v>
      </c>
      <c r="X358" s="136">
        <f>_xlfn.XLOOKUP($D358,'Maximum Demand Forecast'!$T$68:$T$494,'Maximum Demand Forecast'!AA$68:AA$494,"NA")</f>
        <v>117.33473935753064</v>
      </c>
      <c r="Y358" s="136">
        <f>_xlfn.XLOOKUP($D358,'Maximum Demand Forecast'!$T$68:$T$494,'Maximum Demand Forecast'!AB$68:AB$494,"NA")</f>
        <v>117.85917313391532</v>
      </c>
      <c r="Z358" s="136">
        <f>_xlfn.XLOOKUP($D358,'Maximum Demand Forecast'!$T$68:$T$494,'Maximum Demand Forecast'!AC$68:AC$494,"NA")</f>
        <v>119.42026882701488</v>
      </c>
      <c r="AA358" s="136">
        <f>_xlfn.XLOOKUP($D358,'Maximum Demand Forecast'!$T$68:$T$494,'Maximum Demand Forecast'!AD$68:AD$494,"NA")</f>
        <v>124.35100723388805</v>
      </c>
      <c r="AB358" s="136">
        <f>_xlfn.XLOOKUP($D358,'Maximum Demand Forecast'!$T$68:$T$494,'Maximum Demand Forecast'!AE$68:AE$494,"NA")</f>
        <v>128.37751529804433</v>
      </c>
      <c r="AC358" s="136">
        <f>_xlfn.XLOOKUP($D358,'Maximum Demand Forecast'!$T$68:$T$494,'Maximum Demand Forecast'!AF$68:AF$494,"NA")</f>
        <v>131.05541957499065</v>
      </c>
      <c r="AD358" s="137"/>
      <c r="AE358" s="138">
        <v>0</v>
      </c>
      <c r="AF358" s="138">
        <v>0</v>
      </c>
      <c r="AG358" s="138">
        <v>0</v>
      </c>
      <c r="AH358" s="138">
        <v>1.26775815938699</v>
      </c>
      <c r="AI358" s="138">
        <v>4.0577715774883396</v>
      </c>
      <c r="AJ358" s="138">
        <v>13.349398434650601</v>
      </c>
      <c r="AK358" s="138">
        <v>26.1799442169917</v>
      </c>
      <c r="AL358" s="138">
        <v>41.826706381740998</v>
      </c>
      <c r="AM358" s="138">
        <v>59.7578232190628</v>
      </c>
      <c r="AN358" s="138">
        <v>79.424413836964803</v>
      </c>
      <c r="AO358" s="138">
        <v>102.391375105187</v>
      </c>
      <c r="AP358" s="138">
        <v>128.31745919757299</v>
      </c>
      <c r="AQ358" s="137"/>
      <c r="AR358" s="137"/>
      <c r="AS358" s="137"/>
      <c r="AT358" s="137"/>
      <c r="AU358" s="3"/>
      <c r="AV358" s="3"/>
      <c r="AW358" s="3"/>
      <c r="AX358" s="3"/>
    </row>
    <row r="359" spans="2:50" x14ac:dyDescent="0.25">
      <c r="B359" s="7" t="s">
        <v>16</v>
      </c>
      <c r="C359" s="7" t="s">
        <v>111</v>
      </c>
      <c r="D359" s="48">
        <v>14064</v>
      </c>
      <c r="E359" s="136">
        <f>_xlfn.XLOOKUP($D359,'Maximum Demand Forecast'!$D$68:$D$494,'Maximum Demand Forecast'!E$68:E$494,"NA")</f>
        <v>8.0056397232216607</v>
      </c>
      <c r="F359" s="136">
        <f>_xlfn.XLOOKUP($D359,'Maximum Demand Forecast'!$D$68:$D$494,'Maximum Demand Forecast'!F$68:F$494,"NA")</f>
        <v>1.2616845392023499</v>
      </c>
      <c r="G359" s="136">
        <f>_xlfn.XLOOKUP($D359,'Maximum Demand Forecast'!$D$68:$D$494,'Maximum Demand Forecast'!G$68:G$494,"NA")</f>
        <v>1.2974006306273251</v>
      </c>
      <c r="H359" s="136">
        <f>_xlfn.XLOOKUP($D359,'Maximum Demand Forecast'!$D$68:$D$494,'Maximum Demand Forecast'!H$68:H$494,"NA")</f>
        <v>1.2934129312277427</v>
      </c>
      <c r="I359" s="136">
        <f>_xlfn.XLOOKUP($D359,'Maximum Demand Forecast'!$D$68:$D$494,'Maximum Demand Forecast'!I$68:I$494,"NA")</f>
        <v>1.2716267374635473</v>
      </c>
      <c r="J359" s="136">
        <f>_xlfn.XLOOKUP($D359,'Maximum Demand Forecast'!$D$68:$D$494,'Maximum Demand Forecast'!J$68:J$494,"NA")</f>
        <v>1.2561698215118529</v>
      </c>
      <c r="K359" s="136">
        <f>_xlfn.XLOOKUP($D359,'Maximum Demand Forecast'!$D$68:$D$494,'Maximum Demand Forecast'!K$68:K$494,"NA")</f>
        <v>1.2570095364277809</v>
      </c>
      <c r="L359" s="136">
        <f>_xlfn.XLOOKUP($D359,'Maximum Demand Forecast'!$D$68:$D$494,'Maximum Demand Forecast'!L$68:L$494,"NA")</f>
        <v>1.254577703135269</v>
      </c>
      <c r="M359" s="136">
        <f>_xlfn.XLOOKUP($D359,'Maximum Demand Forecast'!$D$68:$D$494,'Maximum Demand Forecast'!M$68:M$494,"NA")</f>
        <v>1.2831496151437329</v>
      </c>
      <c r="N359" s="136">
        <f>_xlfn.XLOOKUP($D359,'Maximum Demand Forecast'!$D$68:$D$494,'Maximum Demand Forecast'!N$68:N$494,"NA")</f>
        <v>1.3604594219388615</v>
      </c>
      <c r="O359" s="136">
        <f>_xlfn.XLOOKUP($D359,'Maximum Demand Forecast'!$D$68:$D$494,'Maximum Demand Forecast'!O$68:O$494,"NA")</f>
        <v>1.4290115733840567</v>
      </c>
      <c r="P359" s="136">
        <f>_xlfn.XLOOKUP($D359,'Maximum Demand Forecast'!$D$68:$D$494,'Maximum Demand Forecast'!P$68:P$494,"NA")</f>
        <v>1.4659563497121335</v>
      </c>
      <c r="Q359" s="137"/>
      <c r="R359" s="136">
        <f>_xlfn.XLOOKUP($D359,'Maximum Demand Forecast'!$T$68:$T$494,'Maximum Demand Forecast'!U$68:U$494,"NA")</f>
        <v>9.3257247368545304</v>
      </c>
      <c r="S359" s="136">
        <f>_xlfn.XLOOKUP($D359,'Maximum Demand Forecast'!$T$68:$T$494,'Maximum Demand Forecast'!V$68:V$494,"NA")</f>
        <v>1.1713888889999999</v>
      </c>
      <c r="T359" s="136">
        <f>_xlfn.XLOOKUP($D359,'Maximum Demand Forecast'!$T$68:$T$494,'Maximum Demand Forecast'!W$68:W$494,"NA")</f>
        <v>1.1309820310050835</v>
      </c>
      <c r="U359" s="136">
        <f>_xlfn.XLOOKUP($D359,'Maximum Demand Forecast'!$T$68:$T$494,'Maximum Demand Forecast'!X$68:X$494,"NA")</f>
        <v>1.1400488939593971</v>
      </c>
      <c r="V359" s="136">
        <f>_xlfn.XLOOKUP($D359,'Maximum Demand Forecast'!$T$68:$T$494,'Maximum Demand Forecast'!Y$68:Y$494,"NA")</f>
        <v>1.1214677100962749</v>
      </c>
      <c r="W359" s="136">
        <f>_xlfn.XLOOKUP($D359,'Maximum Demand Forecast'!$T$68:$T$494,'Maximum Demand Forecast'!Z$68:Z$494,"NA")</f>
        <v>1.1207557012397673</v>
      </c>
      <c r="X359" s="136">
        <f>_xlfn.XLOOKUP($D359,'Maximum Demand Forecast'!$T$68:$T$494,'Maximum Demand Forecast'!AA$68:AA$494,"NA")</f>
        <v>1.1224087632250341</v>
      </c>
      <c r="Y359" s="136">
        <f>_xlfn.XLOOKUP($D359,'Maximum Demand Forecast'!$T$68:$T$494,'Maximum Demand Forecast'!AB$68:AB$494,"NA")</f>
        <v>1.1274254281067939</v>
      </c>
      <c r="Z359" s="136">
        <f>_xlfn.XLOOKUP($D359,'Maximum Demand Forecast'!$T$68:$T$494,'Maximum Demand Forecast'!AC$68:AC$494,"NA")</f>
        <v>1.1423586652347064</v>
      </c>
      <c r="AA359" s="136">
        <f>_xlfn.XLOOKUP($D359,'Maximum Demand Forecast'!$T$68:$T$494,'Maximum Demand Forecast'!AD$68:AD$494,"NA")</f>
        <v>1.1895254636385544</v>
      </c>
      <c r="AB359" s="136">
        <f>_xlfn.XLOOKUP($D359,'Maximum Demand Forecast'!$T$68:$T$494,'Maximum Demand Forecast'!AE$68:AE$494,"NA")</f>
        <v>1.2280425129041965</v>
      </c>
      <c r="AC359" s="136">
        <f>_xlfn.XLOOKUP($D359,'Maximum Demand Forecast'!$T$68:$T$494,'Maximum Demand Forecast'!AF$68:AF$494,"NA")</f>
        <v>1.2536589948087042</v>
      </c>
      <c r="AD359" s="137"/>
      <c r="AE359" s="138">
        <v>0</v>
      </c>
      <c r="AF359" s="138">
        <v>0</v>
      </c>
      <c r="AG359" s="138">
        <v>0</v>
      </c>
      <c r="AH359" s="138">
        <v>8.3578836018323805</v>
      </c>
      <c r="AI359" s="138">
        <v>26.0903876492333</v>
      </c>
      <c r="AJ359" s="138">
        <v>82.583903193015004</v>
      </c>
      <c r="AK359" s="138">
        <v>156.72578264984</v>
      </c>
      <c r="AL359" s="138">
        <v>242.308573391859</v>
      </c>
      <c r="AM359" s="138">
        <v>335.12805213655798</v>
      </c>
      <c r="AN359" s="138">
        <v>431.96707634558902</v>
      </c>
      <c r="AO359" s="138">
        <v>540.75942291303795</v>
      </c>
      <c r="AP359" s="138">
        <v>660.95748841335103</v>
      </c>
      <c r="AQ359" s="137"/>
      <c r="AR359" s="137"/>
      <c r="AS359" s="137"/>
      <c r="AT359" s="137"/>
      <c r="AU359" s="3"/>
      <c r="AV359" s="3"/>
      <c r="AW359" s="3"/>
      <c r="AX359" s="3"/>
    </row>
    <row r="360" spans="2:50" x14ac:dyDescent="0.25">
      <c r="B360" s="7" t="s">
        <v>16</v>
      </c>
      <c r="C360" s="7" t="s">
        <v>111</v>
      </c>
      <c r="D360" s="48">
        <v>14065</v>
      </c>
      <c r="E360" s="136">
        <f>_xlfn.XLOOKUP($D360,'Maximum Demand Forecast'!$D$68:$D$494,'Maximum Demand Forecast'!E$68:E$494,"NA")</f>
        <v>190.62807906754901</v>
      </c>
      <c r="F360" s="136">
        <f>_xlfn.XLOOKUP($D360,'Maximum Demand Forecast'!$D$68:$D$494,'Maximum Demand Forecast'!F$68:F$494,"NA")</f>
        <v>182.4000005</v>
      </c>
      <c r="G360" s="136">
        <f>_xlfn.XLOOKUP($D360,'Maximum Demand Forecast'!$D$68:$D$494,'Maximum Demand Forecast'!G$68:G$494,"NA")</f>
        <v>187.56342676968558</v>
      </c>
      <c r="H360" s="136">
        <f>_xlfn.XLOOKUP($D360,'Maximum Demand Forecast'!$D$68:$D$494,'Maximum Demand Forecast'!H$68:H$494,"NA")</f>
        <v>186.986930545885</v>
      </c>
      <c r="I360" s="136">
        <f>_xlfn.XLOOKUP($D360,'Maximum Demand Forecast'!$D$68:$D$494,'Maximum Demand Forecast'!I$68:I$494,"NA")</f>
        <v>183.83733044379085</v>
      </c>
      <c r="J360" s="136">
        <f>_xlfn.XLOOKUP($D360,'Maximum Demand Forecast'!$D$68:$D$494,'Maximum Demand Forecast'!J$68:J$494,"NA")</f>
        <v>181.60274533973629</v>
      </c>
      <c r="K360" s="136">
        <f>_xlfn.XLOOKUP($D360,'Maximum Demand Forecast'!$D$68:$D$494,'Maximum Demand Forecast'!K$68:K$494,"NA")</f>
        <v>181.72414177151151</v>
      </c>
      <c r="L360" s="136">
        <f>_xlfn.XLOOKUP($D360,'Maximum Demand Forecast'!$D$68:$D$494,'Maximum Demand Forecast'!L$68:L$494,"NA")</f>
        <v>181.37257497332396</v>
      </c>
      <c r="M360" s="136">
        <f>_xlfn.XLOOKUP($D360,'Maximum Demand Forecast'!$D$68:$D$494,'Maximum Demand Forecast'!M$68:M$494,"NA")</f>
        <v>185.50317703960954</v>
      </c>
      <c r="N360" s="136">
        <f>_xlfn.XLOOKUP($D360,'Maximum Demand Forecast'!$D$68:$D$494,'Maximum Demand Forecast'!N$68:N$494,"NA")</f>
        <v>196.67974959791428</v>
      </c>
      <c r="O360" s="136">
        <f>_xlfn.XLOOKUP($D360,'Maximum Demand Forecast'!$D$68:$D$494,'Maximum Demand Forecast'!O$68:O$494,"NA")</f>
        <v>206.59023995375614</v>
      </c>
      <c r="P360" s="136">
        <f>_xlfn.XLOOKUP($D360,'Maximum Demand Forecast'!$D$68:$D$494,'Maximum Demand Forecast'!P$68:P$494,"NA")</f>
        <v>211.9312955118863</v>
      </c>
      <c r="Q360" s="137"/>
      <c r="R360" s="136">
        <f>_xlfn.XLOOKUP($D360,'Maximum Demand Forecast'!$T$68:$T$494,'Maximum Demand Forecast'!U$68:U$494,"NA")</f>
        <v>196.86993187240799</v>
      </c>
      <c r="S360" s="136">
        <f>_xlfn.XLOOKUP($D360,'Maximum Demand Forecast'!$T$68:$T$494,'Maximum Demand Forecast'!V$68:V$494,"NA")</f>
        <v>203.39470037281001</v>
      </c>
      <c r="T360" s="136">
        <f>_xlfn.XLOOKUP($D360,'Maximum Demand Forecast'!$T$68:$T$494,'Maximum Demand Forecast'!W$68:W$494,"NA")</f>
        <v>196.37863521113792</v>
      </c>
      <c r="U360" s="136">
        <f>_xlfn.XLOOKUP($D360,'Maximum Demand Forecast'!$T$68:$T$494,'Maximum Demand Forecast'!X$68:X$494,"NA")</f>
        <v>197.95296453185415</v>
      </c>
      <c r="V360" s="136">
        <f>_xlfn.XLOOKUP($D360,'Maximum Demand Forecast'!$T$68:$T$494,'Maximum Demand Forecast'!Y$68:Y$494,"NA")</f>
        <v>194.72661130287807</v>
      </c>
      <c r="W360" s="136">
        <f>_xlfn.XLOOKUP($D360,'Maximum Demand Forecast'!$T$68:$T$494,'Maximum Demand Forecast'!Z$68:Z$494,"NA")</f>
        <v>194.60298128607317</v>
      </c>
      <c r="X360" s="136">
        <f>_xlfn.XLOOKUP($D360,'Maximum Demand Forecast'!$T$68:$T$494,'Maximum Demand Forecast'!AA$68:AA$494,"NA")</f>
        <v>194.89001153738283</v>
      </c>
      <c r="Y360" s="136">
        <f>_xlfn.XLOOKUP($D360,'Maximum Demand Forecast'!$T$68:$T$494,'Maximum Demand Forecast'!AB$68:AB$494,"NA")</f>
        <v>195.76108267360252</v>
      </c>
      <c r="Z360" s="136">
        <f>_xlfn.XLOOKUP($D360,'Maximum Demand Forecast'!$T$68:$T$494,'Maximum Demand Forecast'!AC$68:AC$494,"NA")</f>
        <v>198.35402283186269</v>
      </c>
      <c r="AA360" s="136">
        <f>_xlfn.XLOOKUP($D360,'Maximum Demand Forecast'!$T$68:$T$494,'Maximum Demand Forecast'!AD$68:AD$494,"NA")</f>
        <v>206.54385365489981</v>
      </c>
      <c r="AB360" s="136">
        <f>_xlfn.XLOOKUP($D360,'Maximum Demand Forecast'!$T$68:$T$494,'Maximum Demand Forecast'!AE$68:AE$494,"NA")</f>
        <v>213.23178092499538</v>
      </c>
      <c r="AC360" s="136">
        <f>_xlfn.XLOOKUP($D360,'Maximum Demand Forecast'!$T$68:$T$494,'Maximum Demand Forecast'!AF$68:AF$494,"NA")</f>
        <v>217.67971167668691</v>
      </c>
      <c r="AD360" s="137"/>
      <c r="AE360" s="138">
        <v>0</v>
      </c>
      <c r="AF360" s="138">
        <v>0</v>
      </c>
      <c r="AG360" s="138">
        <v>0</v>
      </c>
      <c r="AH360" s="138">
        <v>1.1037619202989299</v>
      </c>
      <c r="AI360" s="138">
        <v>3.0328462526186302</v>
      </c>
      <c r="AJ360" s="138">
        <v>8.2582082209545007</v>
      </c>
      <c r="AK360" s="138">
        <v>14.271641318191501</v>
      </c>
      <c r="AL360" s="138">
        <v>20.5072394943289</v>
      </c>
      <c r="AM360" s="138">
        <v>26.668659712736499</v>
      </c>
      <c r="AN360" s="138">
        <v>32.544774846170803</v>
      </c>
      <c r="AO360" s="138">
        <v>38.5426817491497</v>
      </c>
      <c r="AP360" s="138">
        <v>44.486847453593697</v>
      </c>
      <c r="AQ360" s="137"/>
      <c r="AR360" s="137"/>
      <c r="AS360" s="137"/>
      <c r="AT360" s="137"/>
      <c r="AU360" s="3"/>
      <c r="AV360" s="3"/>
      <c r="AW360" s="3"/>
      <c r="AX360" s="3"/>
    </row>
    <row r="361" spans="2:50" x14ac:dyDescent="0.25">
      <c r="B361" s="7" t="s">
        <v>16</v>
      </c>
      <c r="C361" s="7" t="s">
        <v>111</v>
      </c>
      <c r="D361" s="48">
        <v>14066</v>
      </c>
      <c r="E361" s="136">
        <f>_xlfn.XLOOKUP($D361,'Maximum Demand Forecast'!$D$68:$D$494,'Maximum Demand Forecast'!E$68:E$494,"NA")</f>
        <v>79.736423057118301</v>
      </c>
      <c r="F361" s="136">
        <f>_xlfn.XLOOKUP($D361,'Maximum Demand Forecast'!$D$68:$D$494,'Maximum Demand Forecast'!F$68:F$494,"NA")</f>
        <v>113.9611106</v>
      </c>
      <c r="G361" s="136">
        <f>_xlfn.XLOOKUP($D361,'Maximum Demand Forecast'!$D$68:$D$494,'Maximum Demand Forecast'!G$68:G$494,"NA")</f>
        <v>117.18715111853926</v>
      </c>
      <c r="H361" s="136">
        <f>_xlfn.XLOOKUP($D361,'Maximum Demand Forecast'!$D$68:$D$494,'Maximum Demand Forecast'!H$68:H$494,"NA")</f>
        <v>116.82696389408244</v>
      </c>
      <c r="I361" s="136">
        <f>_xlfn.XLOOKUP($D361,'Maximum Demand Forecast'!$D$68:$D$494,'Maximum Demand Forecast'!I$68:I$494,"NA")</f>
        <v>114.8591353601098</v>
      </c>
      <c r="J361" s="136">
        <f>_xlfn.XLOOKUP($D361,'Maximum Demand Forecast'!$D$68:$D$494,'Maximum Demand Forecast'!J$68:J$494,"NA")</f>
        <v>113.46299610851875</v>
      </c>
      <c r="K361" s="136">
        <f>_xlfn.XLOOKUP($D361,'Maximum Demand Forecast'!$D$68:$D$494,'Maximum Demand Forecast'!K$68:K$494,"NA")</f>
        <v>113.53884299530637</v>
      </c>
      <c r="L361" s="136">
        <f>_xlfn.XLOOKUP($D361,'Maximum Demand Forecast'!$D$68:$D$494,'Maximum Demand Forecast'!L$68:L$494,"NA")</f>
        <v>113.31918870439786</v>
      </c>
      <c r="M361" s="136">
        <f>_xlfn.XLOOKUP($D361,'Maximum Demand Forecast'!$D$68:$D$494,'Maximum Demand Forecast'!M$68:M$494,"NA")</f>
        <v>115.89993430544055</v>
      </c>
      <c r="N361" s="136">
        <f>_xlfn.XLOOKUP($D361,'Maximum Demand Forecast'!$D$68:$D$494,'Maximum Demand Forecast'!N$68:N$494,"NA")</f>
        <v>122.88290918457653</v>
      </c>
      <c r="O361" s="136">
        <f>_xlfn.XLOOKUP($D361,'Maximum Demand Forecast'!$D$68:$D$494,'Maximum Demand Forecast'!O$68:O$494,"NA")</f>
        <v>129.07485263000612</v>
      </c>
      <c r="P361" s="136">
        <f>_xlfn.XLOOKUP($D361,'Maximum Demand Forecast'!$D$68:$D$494,'Maximum Demand Forecast'!P$68:P$494,"NA")</f>
        <v>132.41187358127971</v>
      </c>
      <c r="Q361" s="137"/>
      <c r="R361" s="136">
        <f>_xlfn.XLOOKUP($D361,'Maximum Demand Forecast'!$T$68:$T$494,'Maximum Demand Forecast'!U$68:U$494,"NA")</f>
        <v>101.548097829675</v>
      </c>
      <c r="S361" s="136">
        <f>_xlfn.XLOOKUP($D361,'Maximum Demand Forecast'!$T$68:$T$494,'Maximum Demand Forecast'!V$68:V$494,"NA")</f>
        <v>95.887506271030105</v>
      </c>
      <c r="T361" s="136">
        <f>_xlfn.XLOOKUP($D361,'Maximum Demand Forecast'!$T$68:$T$494,'Maximum Demand Forecast'!W$68:W$494,"NA")</f>
        <v>92.579883255510651</v>
      </c>
      <c r="U361" s="136">
        <f>_xlfn.XLOOKUP($D361,'Maximum Demand Forecast'!$T$68:$T$494,'Maximum Demand Forecast'!X$68:X$494,"NA")</f>
        <v>93.322078171780092</v>
      </c>
      <c r="V361" s="136">
        <f>_xlfn.XLOOKUP($D361,'Maximum Demand Forecast'!$T$68:$T$494,'Maximum Demand Forecast'!Y$68:Y$494,"NA")</f>
        <v>91.801060343346251</v>
      </c>
      <c r="W361" s="136">
        <f>_xlfn.XLOOKUP($D361,'Maximum Demand Forecast'!$T$68:$T$494,'Maximum Demand Forecast'!Z$68:Z$494,"NA")</f>
        <v>91.742776749968755</v>
      </c>
      <c r="X361" s="136">
        <f>_xlfn.XLOOKUP($D361,'Maximum Demand Forecast'!$T$68:$T$494,'Maximum Demand Forecast'!AA$68:AA$494,"NA")</f>
        <v>91.878093033883644</v>
      </c>
      <c r="Y361" s="136">
        <f>_xlfn.XLOOKUP($D361,'Maximum Demand Forecast'!$T$68:$T$494,'Maximum Demand Forecast'!AB$68:AB$494,"NA")</f>
        <v>92.288746993321539</v>
      </c>
      <c r="Z361" s="136">
        <f>_xlfn.XLOOKUP($D361,'Maximum Demand Forecast'!$T$68:$T$494,'Maximum Demand Forecast'!AC$68:AC$494,"NA")</f>
        <v>93.511151339304277</v>
      </c>
      <c r="AA361" s="136">
        <f>_xlfn.XLOOKUP($D361,'Maximum Demand Forecast'!$T$68:$T$494,'Maximum Demand Forecast'!AD$68:AD$494,"NA")</f>
        <v>97.372129294792956</v>
      </c>
      <c r="AB361" s="136">
        <f>_xlfn.XLOOKUP($D361,'Maximum Demand Forecast'!$T$68:$T$494,'Maximum Demand Forecast'!AE$68:AE$494,"NA")</f>
        <v>100.52505642060321</v>
      </c>
      <c r="AC361" s="136">
        <f>_xlfn.XLOOKUP($D361,'Maximum Demand Forecast'!$T$68:$T$494,'Maximum Demand Forecast'!AF$68:AF$494,"NA")</f>
        <v>102.62196940341043</v>
      </c>
      <c r="AD361" s="137"/>
      <c r="AE361" s="138">
        <v>0</v>
      </c>
      <c r="AF361" s="138">
        <v>0</v>
      </c>
      <c r="AG361" s="138">
        <v>0</v>
      </c>
      <c r="AH361" s="138">
        <v>3.5251388152737801</v>
      </c>
      <c r="AI361" s="138">
        <v>10.864528426886499</v>
      </c>
      <c r="AJ361" s="138">
        <v>34.507840158379899</v>
      </c>
      <c r="AK361" s="138">
        <v>66.559729334424404</v>
      </c>
      <c r="AL361" s="138">
        <v>105.190733129555</v>
      </c>
      <c r="AM361" s="138">
        <v>148.94401089587899</v>
      </c>
      <c r="AN361" s="138">
        <v>196.158536271553</v>
      </c>
      <c r="AO361" s="138">
        <v>250.03482654612901</v>
      </c>
      <c r="AP361" s="138">
        <v>309.08591939991999</v>
      </c>
      <c r="AQ361" s="137"/>
      <c r="AR361" s="137"/>
      <c r="AS361" s="137"/>
      <c r="AT361" s="137"/>
      <c r="AU361" s="3"/>
      <c r="AV361" s="3"/>
      <c r="AW361" s="3"/>
      <c r="AX361" s="3"/>
    </row>
    <row r="362" spans="2:50" x14ac:dyDescent="0.25">
      <c r="B362" s="7" t="s">
        <v>16</v>
      </c>
      <c r="C362" s="7" t="s">
        <v>111</v>
      </c>
      <c r="D362" s="48">
        <v>14067</v>
      </c>
      <c r="E362" s="136">
        <f>_xlfn.XLOOKUP($D362,'Maximum Demand Forecast'!$D$68:$D$494,'Maximum Demand Forecast'!E$68:E$494,"NA")</f>
        <v>60.450514656145998</v>
      </c>
      <c r="F362" s="136">
        <f>_xlfn.XLOOKUP($D362,'Maximum Demand Forecast'!$D$68:$D$494,'Maximum Demand Forecast'!F$68:F$494,"NA")</f>
        <v>46.994444530000003</v>
      </c>
      <c r="G362" s="136">
        <f>_xlfn.XLOOKUP($D362,'Maximum Demand Forecast'!$D$68:$D$494,'Maximum Demand Forecast'!G$68:G$494,"NA")</f>
        <v>48.32477538937674</v>
      </c>
      <c r="H362" s="136">
        <f>_xlfn.XLOOKUP($D362,'Maximum Demand Forecast'!$D$68:$D$494,'Maximum Demand Forecast'!H$68:H$494,"NA")</f>
        <v>48.176244031170143</v>
      </c>
      <c r="I362" s="136">
        <f>_xlfn.XLOOKUP($D362,'Maximum Demand Forecast'!$D$68:$D$494,'Maximum Demand Forecast'!I$68:I$494,"NA")</f>
        <v>47.364765375008922</v>
      </c>
      <c r="J362" s="136">
        <f>_xlfn.XLOOKUP($D362,'Maximum Demand Forecast'!$D$68:$D$494,'Maximum Demand Forecast'!J$68:J$494,"NA")</f>
        <v>46.789035739964007</v>
      </c>
      <c r="K362" s="136">
        <f>_xlfn.XLOOKUP($D362,'Maximum Demand Forecast'!$D$68:$D$494,'Maximum Demand Forecast'!K$68:K$494,"NA")</f>
        <v>46.820312921233537</v>
      </c>
      <c r="L362" s="136">
        <f>_xlfn.XLOOKUP($D362,'Maximum Demand Forecast'!$D$68:$D$494,'Maximum Demand Forecast'!L$68:L$494,"NA")</f>
        <v>46.729733500451061</v>
      </c>
      <c r="M362" s="136">
        <f>_xlfn.XLOOKUP($D362,'Maximum Demand Forecast'!$D$68:$D$494,'Maximum Demand Forecast'!M$68:M$494,"NA")</f>
        <v>47.793962388320836</v>
      </c>
      <c r="N362" s="136">
        <f>_xlfn.XLOOKUP($D362,'Maximum Demand Forecast'!$D$68:$D$494,'Maximum Demand Forecast'!N$68:N$494,"NA")</f>
        <v>50.673550204587158</v>
      </c>
      <c r="O362" s="136">
        <f>_xlfn.XLOOKUP($D362,'Maximum Demand Forecast'!$D$68:$D$494,'Maximum Demand Forecast'!O$68:O$494,"NA")</f>
        <v>53.226938296780233</v>
      </c>
      <c r="P362" s="136">
        <f>_xlfn.XLOOKUP($D362,'Maximum Demand Forecast'!$D$68:$D$494,'Maximum Demand Forecast'!P$68:P$494,"NA")</f>
        <v>54.603034450673583</v>
      </c>
      <c r="Q362" s="137"/>
      <c r="R362" s="136">
        <f>_xlfn.XLOOKUP($D362,'Maximum Demand Forecast'!$T$68:$T$494,'Maximum Demand Forecast'!U$68:U$494,"NA")</f>
        <v>98.998942272131998</v>
      </c>
      <c r="S362" s="136">
        <f>_xlfn.XLOOKUP($D362,'Maximum Demand Forecast'!$T$68:$T$494,'Maximum Demand Forecast'!V$68:V$494,"NA")</f>
        <v>62.961111260000003</v>
      </c>
      <c r="T362" s="136">
        <f>_xlfn.XLOOKUP($D362,'Maximum Demand Forecast'!$T$68:$T$494,'Maximum Demand Forecast'!W$68:W$494,"NA")</f>
        <v>60.789278569955641</v>
      </c>
      <c r="U362" s="136">
        <f>_xlfn.XLOOKUP($D362,'Maximum Demand Forecast'!$T$68:$T$494,'Maximum Demand Forecast'!X$68:X$494,"NA")</f>
        <v>61.276614392077903</v>
      </c>
      <c r="V362" s="136">
        <f>_xlfn.XLOOKUP($D362,'Maximum Demand Forecast'!$T$68:$T$494,'Maximum Demand Forecast'!Y$68:Y$494,"NA")</f>
        <v>60.27789228063012</v>
      </c>
      <c r="W362" s="136">
        <f>_xlfn.XLOOKUP($D362,'Maximum Demand Forecast'!$T$68:$T$494,'Maximum Demand Forecast'!Z$68:Z$494,"NA")</f>
        <v>60.239622437665375</v>
      </c>
      <c r="X362" s="136">
        <f>_xlfn.XLOOKUP($D362,'Maximum Demand Forecast'!$T$68:$T$494,'Maximum Demand Forecast'!AA$68:AA$494,"NA")</f>
        <v>60.328473049576935</v>
      </c>
      <c r="Y362" s="136">
        <f>_xlfn.XLOOKUP($D362,'Maximum Demand Forecast'!$T$68:$T$494,'Maximum Demand Forecast'!AB$68:AB$494,"NA")</f>
        <v>60.59811432647539</v>
      </c>
      <c r="Z362" s="136">
        <f>_xlfn.XLOOKUP($D362,'Maximum Demand Forecast'!$T$68:$T$494,'Maximum Demand Forecast'!AC$68:AC$494,"NA")</f>
        <v>61.40076254442554</v>
      </c>
      <c r="AA362" s="136">
        <f>_xlfn.XLOOKUP($D362,'Maximum Demand Forecast'!$T$68:$T$494,'Maximum Demand Forecast'!AD$68:AD$494,"NA")</f>
        <v>63.935936020945228</v>
      </c>
      <c r="AB362" s="136">
        <f>_xlfn.XLOOKUP($D362,'Maximum Demand Forecast'!$T$68:$T$494,'Maximum Demand Forecast'!AE$68:AE$494,"NA")</f>
        <v>66.00619317208762</v>
      </c>
      <c r="AC362" s="136">
        <f>_xlfn.XLOOKUP($D362,'Maximum Demand Forecast'!$T$68:$T$494,'Maximum Demand Forecast'!AF$68:AF$494,"NA")</f>
        <v>67.38305629792481</v>
      </c>
      <c r="AD362" s="137"/>
      <c r="AE362" s="138">
        <v>0</v>
      </c>
      <c r="AF362" s="138">
        <v>0</v>
      </c>
      <c r="AG362" s="138">
        <v>0</v>
      </c>
      <c r="AH362" s="138">
        <v>5.6543476119181397</v>
      </c>
      <c r="AI362" s="138">
        <v>17.282085111656698</v>
      </c>
      <c r="AJ362" s="138">
        <v>53.242086714617798</v>
      </c>
      <c r="AK362" s="138">
        <v>99.1664550202578</v>
      </c>
      <c r="AL362" s="138">
        <v>150.894618751097</v>
      </c>
      <c r="AM362" s="138">
        <v>205.74682179398599</v>
      </c>
      <c r="AN362" s="138">
        <v>261.68634221728303</v>
      </c>
      <c r="AO362" s="138">
        <v>322.89171881321698</v>
      </c>
      <c r="AP362" s="138">
        <v>388.30492693257298</v>
      </c>
      <c r="AQ362" s="137"/>
      <c r="AR362" s="137"/>
      <c r="AS362" s="137"/>
      <c r="AT362" s="137"/>
      <c r="AU362" s="3"/>
      <c r="AV362" s="3"/>
      <c r="AW362" s="3"/>
      <c r="AX362" s="3"/>
    </row>
    <row r="363" spans="2:50" x14ac:dyDescent="0.25">
      <c r="B363" s="7" t="s">
        <v>16</v>
      </c>
      <c r="C363" s="7" t="s">
        <v>111</v>
      </c>
      <c r="D363" s="48">
        <v>14068</v>
      </c>
      <c r="E363" s="136">
        <f>_xlfn.XLOOKUP($D363,'Maximum Demand Forecast'!$D$68:$D$494,'Maximum Demand Forecast'!E$68:E$494,"NA")</f>
        <v>125.482943255241</v>
      </c>
      <c r="F363" s="136">
        <f>_xlfn.XLOOKUP($D363,'Maximum Demand Forecast'!$D$68:$D$494,'Maximum Demand Forecast'!F$68:F$494,"NA")</f>
        <v>125.5444438</v>
      </c>
      <c r="G363" s="136">
        <f>_xlfn.XLOOKUP($D363,'Maximum Demand Forecast'!$D$68:$D$494,'Maximum Demand Forecast'!G$68:G$494,"NA")</f>
        <v>129.09838830303184</v>
      </c>
      <c r="H363" s="136">
        <f>_xlfn.XLOOKUP($D363,'Maximum Demand Forecast'!$D$68:$D$494,'Maximum Demand Forecast'!H$68:H$494,"NA")</f>
        <v>128.70159061897789</v>
      </c>
      <c r="I363" s="136">
        <f>_xlfn.XLOOKUP($D363,'Maximum Demand Forecast'!$D$68:$D$494,'Maximum Demand Forecast'!I$68:I$494,"NA")</f>
        <v>126.53374636499811</v>
      </c>
      <c r="J363" s="136">
        <f>_xlfn.XLOOKUP($D363,'Maximum Demand Forecast'!$D$68:$D$494,'Maximum Demand Forecast'!J$68:J$494,"NA")</f>
        <v>124.99569952704157</v>
      </c>
      <c r="K363" s="136">
        <f>_xlfn.XLOOKUP($D363,'Maximum Demand Forecast'!$D$68:$D$494,'Maximum Demand Forecast'!K$68:K$494,"NA")</f>
        <v>125.0792557083176</v>
      </c>
      <c r="L363" s="136">
        <f>_xlfn.XLOOKUP($D363,'Maximum Demand Forecast'!$D$68:$D$494,'Maximum Demand Forecast'!L$68:L$494,"NA")</f>
        <v>124.83727512708947</v>
      </c>
      <c r="M363" s="136">
        <f>_xlfn.XLOOKUP($D363,'Maximum Demand Forecast'!$D$68:$D$494,'Maximum Demand Forecast'!M$68:M$494,"NA")</f>
        <v>127.68033509172447</v>
      </c>
      <c r="N363" s="136">
        <f>_xlfn.XLOOKUP($D363,'Maximum Demand Forecast'!$D$68:$D$494,'Maximum Demand Forecast'!N$68:N$494,"NA")</f>
        <v>135.37307950826141</v>
      </c>
      <c r="O363" s="136">
        <f>_xlfn.XLOOKUP($D363,'Maximum Demand Forecast'!$D$68:$D$494,'Maximum Demand Forecast'!O$68:O$494,"NA")</f>
        <v>142.19438979389068</v>
      </c>
      <c r="P363" s="136">
        <f>_xlfn.XLOOKUP($D363,'Maximum Demand Forecast'!$D$68:$D$494,'Maximum Demand Forecast'!P$68:P$494,"NA")</f>
        <v>145.87059509823411</v>
      </c>
      <c r="Q363" s="137"/>
      <c r="R363" s="136">
        <f>_xlfn.XLOOKUP($D363,'Maximum Demand Forecast'!$T$68:$T$494,'Maximum Demand Forecast'!U$68:U$494,"NA")</f>
        <v>178.65730759210999</v>
      </c>
      <c r="S363" s="136">
        <f>_xlfn.XLOOKUP($D363,'Maximum Demand Forecast'!$T$68:$T$494,'Maximum Demand Forecast'!V$68:V$494,"NA")</f>
        <v>173.720630815557</v>
      </c>
      <c r="T363" s="136">
        <f>_xlfn.XLOOKUP($D363,'Maximum Demand Forecast'!$T$68:$T$494,'Maximum Demand Forecast'!W$68:W$494,"NA")</f>
        <v>167.72816757293231</v>
      </c>
      <c r="U363" s="136">
        <f>_xlfn.XLOOKUP($D363,'Maximum Demand Forecast'!$T$68:$T$494,'Maximum Demand Forecast'!X$68:X$494,"NA")</f>
        <v>169.0728116674193</v>
      </c>
      <c r="V363" s="136">
        <f>_xlfn.XLOOKUP($D363,'Maximum Demand Forecast'!$T$68:$T$494,'Maximum Demand Forecast'!Y$68:Y$494,"NA")</f>
        <v>166.31716406625662</v>
      </c>
      <c r="W363" s="136">
        <f>_xlfn.XLOOKUP($D363,'Maximum Demand Forecast'!$T$68:$T$494,'Maximum Demand Forecast'!Z$68:Z$494,"NA")</f>
        <v>166.21157092903272</v>
      </c>
      <c r="X363" s="136">
        <f>_xlfn.XLOOKUP($D363,'Maximum Demand Forecast'!$T$68:$T$494,'Maximum Demand Forecast'!AA$68:AA$494,"NA")</f>
        <v>166.45672518442512</v>
      </c>
      <c r="Y363" s="136">
        <f>_xlfn.XLOOKUP($D363,'Maximum Demand Forecast'!$T$68:$T$494,'Maximum Demand Forecast'!AB$68:AB$494,"NA")</f>
        <v>167.20071225484509</v>
      </c>
      <c r="Z363" s="136">
        <f>_xlfn.XLOOKUP($D363,'Maximum Demand Forecast'!$T$68:$T$494,'Maximum Demand Forecast'!AC$68:AC$494,"NA")</f>
        <v>169.41535796161278</v>
      </c>
      <c r="AA363" s="136">
        <f>_xlfn.XLOOKUP($D363,'Maximum Demand Forecast'!$T$68:$T$494,'Maximum Demand Forecast'!AD$68:AD$494,"NA")</f>
        <v>176.41034148007662</v>
      </c>
      <c r="AB363" s="136">
        <f>_xlfn.XLOOKUP($D363,'Maximum Demand Forecast'!$T$68:$T$494,'Maximum Demand Forecast'!AE$68:AE$494,"NA")</f>
        <v>182.12254018574595</v>
      </c>
      <c r="AC363" s="136">
        <f>_xlfn.XLOOKUP($D363,'Maximum Demand Forecast'!$T$68:$T$494,'Maximum Demand Forecast'!AF$68:AF$494,"NA")</f>
        <v>185.92154445966</v>
      </c>
      <c r="AD363" s="137"/>
      <c r="AE363" s="138">
        <v>0</v>
      </c>
      <c r="AF363" s="138">
        <v>0</v>
      </c>
      <c r="AG363" s="138">
        <v>0</v>
      </c>
      <c r="AH363" s="138">
        <v>3.61298043343252</v>
      </c>
      <c r="AI363" s="138">
        <v>10.685757234363599</v>
      </c>
      <c r="AJ363" s="138">
        <v>31.533251319993401</v>
      </c>
      <c r="AK363" s="138">
        <v>57.034980973807798</v>
      </c>
      <c r="AL363" s="138">
        <v>84.818279584346001</v>
      </c>
      <c r="AM363" s="138">
        <v>113.73948214187099</v>
      </c>
      <c r="AN363" s="138">
        <v>143.247083978696</v>
      </c>
      <c r="AO363" s="138">
        <v>176.23056963129099</v>
      </c>
      <c r="AP363" s="138">
        <v>212.970027131536</v>
      </c>
      <c r="AQ363" s="137"/>
      <c r="AR363" s="137"/>
      <c r="AS363" s="137"/>
      <c r="AT363" s="137"/>
      <c r="AU363" s="3"/>
      <c r="AV363" s="3"/>
      <c r="AW363" s="3"/>
      <c r="AX363" s="3"/>
    </row>
    <row r="364" spans="2:50" x14ac:dyDescent="0.25">
      <c r="B364" s="7" t="s">
        <v>16</v>
      </c>
      <c r="C364" s="7" t="s">
        <v>111</v>
      </c>
      <c r="D364" s="48">
        <v>14069</v>
      </c>
      <c r="E364" s="136">
        <f>_xlfn.XLOOKUP($D364,'Maximum Demand Forecast'!$D$68:$D$494,'Maximum Demand Forecast'!E$68:E$494,"NA")</f>
        <v>202.245586603639</v>
      </c>
      <c r="F364" s="136">
        <f>_xlfn.XLOOKUP($D364,'Maximum Demand Forecast'!$D$68:$D$494,'Maximum Demand Forecast'!F$68:F$494,"NA")</f>
        <v>124.844444</v>
      </c>
      <c r="G364" s="136">
        <f>_xlfn.XLOOKUP($D364,'Maximum Demand Forecast'!$D$68:$D$494,'Maximum Demand Forecast'!G$68:G$494,"NA")</f>
        <v>128.37857272810757</v>
      </c>
      <c r="H364" s="136">
        <f>_xlfn.XLOOKUP($D364,'Maximum Demand Forecast'!$D$68:$D$494,'Maximum Demand Forecast'!H$68:H$494,"NA")</f>
        <v>127.98398747409888</v>
      </c>
      <c r="I364" s="136">
        <f>_xlfn.XLOOKUP($D364,'Maximum Demand Forecast'!$D$68:$D$494,'Maximum Demand Forecast'!I$68:I$494,"NA")</f>
        <v>125.82823049772601</v>
      </c>
      <c r="J364" s="136">
        <f>_xlfn.XLOOKUP($D364,'Maximum Demand Forecast'!$D$68:$D$494,'Maximum Demand Forecast'!J$68:J$494,"NA")</f>
        <v>124.29875936767317</v>
      </c>
      <c r="K364" s="136">
        <f>_xlfn.XLOOKUP($D364,'Maximum Demand Forecast'!$D$68:$D$494,'Maximum Demand Forecast'!K$68:K$494,"NA")</f>
        <v>124.38184966365462</v>
      </c>
      <c r="L364" s="136">
        <f>_xlfn.XLOOKUP($D364,'Maximum Demand Forecast'!$D$68:$D$494,'Maximum Demand Forecast'!L$68:L$494,"NA")</f>
        <v>124.14121829672334</v>
      </c>
      <c r="M364" s="136">
        <f>_xlfn.XLOOKUP($D364,'Maximum Demand Forecast'!$D$68:$D$494,'Maximum Demand Forecast'!M$68:M$494,"NA")</f>
        <v>126.9684261746678</v>
      </c>
      <c r="N364" s="136">
        <f>_xlfn.XLOOKUP($D364,'Maximum Demand Forecast'!$D$68:$D$494,'Maximum Demand Forecast'!N$68:N$494,"NA")</f>
        <v>134.61827805538209</v>
      </c>
      <c r="O364" s="136">
        <f>_xlfn.XLOOKUP($D364,'Maximum Demand Forecast'!$D$68:$D$494,'Maximum Demand Forecast'!O$68:O$494,"NA")</f>
        <v>141.40155467188868</v>
      </c>
      <c r="P364" s="136">
        <f>_xlfn.XLOOKUP($D364,'Maximum Demand Forecast'!$D$68:$D$494,'Maximum Demand Forecast'!P$68:P$494,"NA")</f>
        <v>145.05726251015631</v>
      </c>
      <c r="Q364" s="137"/>
      <c r="R364" s="136">
        <f>_xlfn.XLOOKUP($D364,'Maximum Demand Forecast'!$T$68:$T$494,'Maximum Demand Forecast'!U$68:U$494,"NA")</f>
        <v>148.45568869176901</v>
      </c>
      <c r="S364" s="136">
        <f>_xlfn.XLOOKUP($D364,'Maximum Demand Forecast'!$T$68:$T$494,'Maximum Demand Forecast'!V$68:V$494,"NA")</f>
        <v>133.89444499999999</v>
      </c>
      <c r="T364" s="136">
        <f>_xlfn.XLOOKUP($D364,'Maximum Demand Forecast'!$T$68:$T$494,'Maximum Demand Forecast'!W$68:W$494,"NA")</f>
        <v>129.2757791784027</v>
      </c>
      <c r="U364" s="136">
        <f>_xlfn.XLOOKUP($D364,'Maximum Demand Forecast'!$T$68:$T$494,'Maximum Demand Forecast'!X$68:X$494,"NA")</f>
        <v>130.31215795453676</v>
      </c>
      <c r="V364" s="136">
        <f>_xlfn.XLOOKUP($D364,'Maximum Demand Forecast'!$T$68:$T$494,'Maximum Demand Forecast'!Y$68:Y$494,"NA")</f>
        <v>128.18825416463517</v>
      </c>
      <c r="W364" s="136">
        <f>_xlfn.XLOOKUP($D364,'Maximum Demand Forecast'!$T$68:$T$494,'Maximum Demand Forecast'!Z$68:Z$494,"NA")</f>
        <v>128.10686869856801</v>
      </c>
      <c r="X364" s="136">
        <f>_xlfn.XLOOKUP($D364,'Maximum Demand Forecast'!$T$68:$T$494,'Maximum Demand Forecast'!AA$68:AA$494,"NA")</f>
        <v>128.295820309042</v>
      </c>
      <c r="Y364" s="136">
        <f>_xlfn.XLOOKUP($D364,'Maximum Demand Forecast'!$T$68:$T$494,'Maximum Demand Forecast'!AB$68:AB$494,"NA")</f>
        <v>128.86924521207968</v>
      </c>
      <c r="Z364" s="136">
        <f>_xlfn.XLOOKUP($D364,'Maximum Demand Forecast'!$T$68:$T$494,'Maximum Demand Forecast'!AC$68:AC$494,"NA")</f>
        <v>130.57617406898743</v>
      </c>
      <c r="AA364" s="136">
        <f>_xlfn.XLOOKUP($D364,'Maximum Demand Forecast'!$T$68:$T$494,'Maximum Demand Forecast'!AD$68:AD$494,"NA")</f>
        <v>135.96752817351668</v>
      </c>
      <c r="AB364" s="136">
        <f>_xlfn.XLOOKUP($D364,'Maximum Demand Forecast'!$T$68:$T$494,'Maximum Demand Forecast'!AE$68:AE$494,"NA")</f>
        <v>140.37018128290674</v>
      </c>
      <c r="AC364" s="136">
        <f>_xlfn.XLOOKUP($D364,'Maximum Demand Forecast'!$T$68:$T$494,'Maximum Demand Forecast'!AF$68:AF$494,"NA")</f>
        <v>143.29824783677739</v>
      </c>
      <c r="AD364" s="137"/>
      <c r="AE364" s="138">
        <v>0</v>
      </c>
      <c r="AF364" s="138">
        <v>0</v>
      </c>
      <c r="AG364" s="138">
        <v>0</v>
      </c>
      <c r="AH364" s="138">
        <v>7.8890055309159397</v>
      </c>
      <c r="AI364" s="138">
        <v>22.149219853835799</v>
      </c>
      <c r="AJ364" s="138">
        <v>62.056264732145699</v>
      </c>
      <c r="AK364" s="138">
        <v>109.544586611974</v>
      </c>
      <c r="AL364" s="138">
        <v>160.725658334711</v>
      </c>
      <c r="AM364" s="138">
        <v>213.81968430328899</v>
      </c>
      <c r="AN364" s="138">
        <v>267.70464930220299</v>
      </c>
      <c r="AO364" s="138">
        <v>327.07839983305098</v>
      </c>
      <c r="AP364" s="138">
        <v>391.372335216772</v>
      </c>
      <c r="AQ364" s="137"/>
      <c r="AR364" s="137"/>
      <c r="AS364" s="137"/>
      <c r="AT364" s="137"/>
      <c r="AU364" s="3"/>
      <c r="AV364" s="3"/>
      <c r="AW364" s="3"/>
      <c r="AX364" s="3"/>
    </row>
    <row r="365" spans="2:50" x14ac:dyDescent="0.25">
      <c r="B365" s="7" t="s">
        <v>16</v>
      </c>
      <c r="C365" s="7" t="s">
        <v>111</v>
      </c>
      <c r="D365" s="48">
        <v>14070</v>
      </c>
      <c r="E365" s="136">
        <f>_xlfn.XLOOKUP($D365,'Maximum Demand Forecast'!$D$68:$D$494,'Maximum Demand Forecast'!E$68:E$494,"NA")</f>
        <v>151.21554549462601</v>
      </c>
      <c r="F365" s="136">
        <f>_xlfn.XLOOKUP($D365,'Maximum Demand Forecast'!$D$68:$D$494,'Maximum Demand Forecast'!F$68:F$494,"NA")</f>
        <v>146.70000099999999</v>
      </c>
      <c r="G365" s="136">
        <f>_xlfn.XLOOKUP($D365,'Maximum Demand Forecast'!$D$68:$D$494,'Maximum Demand Forecast'!G$68:G$494,"NA")</f>
        <v>150.8528224739577</v>
      </c>
      <c r="H365" s="136">
        <f>_xlfn.XLOOKUP($D365,'Maximum Demand Forecast'!$D$68:$D$494,'Maximum Demand Forecast'!H$68:H$494,"NA")</f>
        <v>150.38916021312323</v>
      </c>
      <c r="I365" s="136">
        <f>_xlfn.XLOOKUP($D365,'Maximum Demand Forecast'!$D$68:$D$494,'Maximum Demand Forecast'!I$68:I$494,"NA")</f>
        <v>147.85601143647719</v>
      </c>
      <c r="J365" s="136">
        <f>_xlfn.XLOOKUP($D365,'Maximum Demand Forecast'!$D$68:$D$494,'Maximum Demand Forecast'!J$68:J$494,"NA")</f>
        <v>146.05878755434571</v>
      </c>
      <c r="K365" s="136">
        <f>_xlfn.XLOOKUP($D365,'Maximum Demand Forecast'!$D$68:$D$494,'Maximum Demand Forecast'!K$68:K$494,"NA")</f>
        <v>146.1564238296418</v>
      </c>
      <c r="L365" s="136">
        <f>_xlfn.XLOOKUP($D365,'Maximum Demand Forecast'!$D$68:$D$494,'Maximum Demand Forecast'!L$68:L$494,"NA")</f>
        <v>145.87366697928928</v>
      </c>
      <c r="M365" s="136">
        <f>_xlfn.XLOOKUP($D365,'Maximum Demand Forecast'!$D$68:$D$494,'Maximum Demand Forecast'!M$68:M$494,"NA")</f>
        <v>149.19581240469293</v>
      </c>
      <c r="N365" s="136">
        <f>_xlfn.XLOOKUP($D365,'Maximum Demand Forecast'!$D$68:$D$494,'Maximum Demand Forecast'!N$68:N$494,"NA")</f>
        <v>158.18486504167402</v>
      </c>
      <c r="O365" s="136">
        <f>_xlfn.XLOOKUP($D365,'Maximum Demand Forecast'!$D$68:$D$494,'Maximum Demand Forecast'!O$68:O$494,"NA")</f>
        <v>166.15563774522172</v>
      </c>
      <c r="P365" s="136">
        <f>_xlfn.XLOOKUP($D365,'Maximum Demand Forecast'!$D$68:$D$494,'Maximum Demand Forecast'!P$68:P$494,"NA")</f>
        <v>170.4513222494482</v>
      </c>
      <c r="Q365" s="137"/>
      <c r="R365" s="136">
        <f>_xlfn.XLOOKUP($D365,'Maximum Demand Forecast'!$T$68:$T$494,'Maximum Demand Forecast'!U$68:U$494,"NA")</f>
        <v>194.97086916340399</v>
      </c>
      <c r="S365" s="136">
        <f>_xlfn.XLOOKUP($D365,'Maximum Demand Forecast'!$T$68:$T$494,'Maximum Demand Forecast'!V$68:V$494,"NA")</f>
        <v>180.37260070135</v>
      </c>
      <c r="T365" s="136">
        <f>_xlfn.XLOOKUP($D365,'Maximum Demand Forecast'!$T$68:$T$494,'Maximum Demand Forecast'!W$68:W$494,"NA")</f>
        <v>174.15067890308615</v>
      </c>
      <c r="U365" s="136">
        <f>_xlfn.XLOOKUP($D365,'Maximum Demand Forecast'!$T$68:$T$494,'Maximum Demand Forecast'!X$68:X$494,"NA")</f>
        <v>175.54681102165895</v>
      </c>
      <c r="V365" s="136">
        <f>_xlfn.XLOOKUP($D365,'Maximum Demand Forecast'!$T$68:$T$494,'Maximum Demand Forecast'!Y$68:Y$494,"NA")</f>
        <v>172.68564639138617</v>
      </c>
      <c r="W365" s="136">
        <f>_xlfn.XLOOKUP($D365,'Maximum Demand Forecast'!$T$68:$T$494,'Maximum Demand Forecast'!Z$68:Z$494,"NA")</f>
        <v>172.57600996715794</v>
      </c>
      <c r="X365" s="136">
        <f>_xlfn.XLOOKUP($D365,'Maximum Demand Forecast'!$T$68:$T$494,'Maximum Demand Forecast'!AA$68:AA$494,"NA")</f>
        <v>172.83055147101123</v>
      </c>
      <c r="Y365" s="136">
        <f>_xlfn.XLOOKUP($D365,'Maximum Demand Forecast'!$T$68:$T$494,'Maximum Demand Forecast'!AB$68:AB$494,"NA")</f>
        <v>173.60302669257717</v>
      </c>
      <c r="Z365" s="136">
        <f>_xlfn.XLOOKUP($D365,'Maximum Demand Forecast'!$T$68:$T$494,'Maximum Demand Forecast'!AC$68:AC$494,"NA")</f>
        <v>175.90247382149008</v>
      </c>
      <c r="AA365" s="136">
        <f>_xlfn.XLOOKUP($D365,'Maximum Demand Forecast'!$T$68:$T$494,'Maximum Demand Forecast'!AD$68:AD$494,"NA")</f>
        <v>183.16530359113318</v>
      </c>
      <c r="AB365" s="136">
        <f>_xlfn.XLOOKUP($D365,'Maximum Demand Forecast'!$T$68:$T$494,'Maximum Demand Forecast'!AE$68:AE$494,"NA")</f>
        <v>189.09622918947721</v>
      </c>
      <c r="AC365" s="136">
        <f>_xlfn.XLOOKUP($D365,'Maximum Demand Forecast'!$T$68:$T$494,'Maximum Demand Forecast'!AF$68:AF$494,"NA")</f>
        <v>193.04070186232255</v>
      </c>
      <c r="AD365" s="137"/>
      <c r="AE365" s="138">
        <v>0</v>
      </c>
      <c r="AF365" s="138">
        <v>0</v>
      </c>
      <c r="AG365" s="138">
        <v>0</v>
      </c>
      <c r="AH365" s="138">
        <v>0</v>
      </c>
      <c r="AI365" s="138">
        <v>0</v>
      </c>
      <c r="AJ365" s="138">
        <v>0</v>
      </c>
      <c r="AK365" s="138">
        <v>0</v>
      </c>
      <c r="AL365" s="138">
        <v>0</v>
      </c>
      <c r="AM365" s="138">
        <v>0</v>
      </c>
      <c r="AN365" s="138">
        <v>0</v>
      </c>
      <c r="AO365" s="138">
        <v>0</v>
      </c>
      <c r="AP365" s="138">
        <v>0</v>
      </c>
      <c r="AQ365" s="137"/>
      <c r="AR365" s="137"/>
      <c r="AS365" s="137"/>
      <c r="AT365" s="137"/>
      <c r="AU365" s="3"/>
      <c r="AV365" s="3"/>
      <c r="AW365" s="3"/>
      <c r="AX365" s="3"/>
    </row>
    <row r="366" spans="2:50" x14ac:dyDescent="0.25">
      <c r="B366" s="7" t="s">
        <v>16</v>
      </c>
      <c r="C366" s="7" t="s">
        <v>111</v>
      </c>
      <c r="D366" s="48">
        <v>14071</v>
      </c>
      <c r="E366" s="136">
        <f>_xlfn.XLOOKUP($D366,'Maximum Demand Forecast'!$D$68:$D$494,'Maximum Demand Forecast'!E$68:E$494,"NA")</f>
        <v>163.49635582677499</v>
      </c>
      <c r="F366" s="136">
        <f>_xlfn.XLOOKUP($D366,'Maximum Demand Forecast'!$D$68:$D$494,'Maximum Demand Forecast'!F$68:F$494,"NA")</f>
        <v>163.88888829999999</v>
      </c>
      <c r="G366" s="136">
        <f>_xlfn.XLOOKUP($D366,'Maximum Demand Forecast'!$D$68:$D$494,'Maximum Demand Forecast'!G$68:G$494,"NA")</f>
        <v>168.5282972300333</v>
      </c>
      <c r="H366" s="136">
        <f>_xlfn.XLOOKUP($D366,'Maximum Demand Forecast'!$D$68:$D$494,'Maximum Demand Forecast'!H$68:H$494,"NA")</f>
        <v>168.01030750980948</v>
      </c>
      <c r="I366" s="136">
        <f>_xlfn.XLOOKUP($D366,'Maximum Demand Forecast'!$D$68:$D$494,'Maximum Demand Forecast'!I$68:I$494,"NA")</f>
        <v>165.18034885900465</v>
      </c>
      <c r="J366" s="136">
        <f>_xlfn.XLOOKUP($D366,'Maximum Demand Forecast'!$D$68:$D$494,'Maximum Demand Forecast'!J$68:J$494,"NA")</f>
        <v>163.1725436643153</v>
      </c>
      <c r="K366" s="136">
        <f>_xlfn.XLOOKUP($D366,'Maximum Demand Forecast'!$D$68:$D$494,'Maximum Demand Forecast'!K$68:K$494,"NA")</f>
        <v>163.28162001405593</v>
      </c>
      <c r="L366" s="136">
        <f>_xlfn.XLOOKUP($D366,'Maximum Demand Forecast'!$D$68:$D$494,'Maximum Demand Forecast'!L$68:L$494,"NA")</f>
        <v>162.96573245067762</v>
      </c>
      <c r="M366" s="136">
        <f>_xlfn.XLOOKUP($D366,'Maximum Demand Forecast'!$D$68:$D$494,'Maximum Demand Forecast'!M$68:M$494,"NA")</f>
        <v>166.67713474671669</v>
      </c>
      <c r="N366" s="136">
        <f>_xlfn.XLOOKUP($D366,'Maximum Demand Forecast'!$D$68:$D$494,'Maximum Demand Forecast'!N$68:N$494,"NA")</f>
        <v>176.71943763357908</v>
      </c>
      <c r="O366" s="136">
        <f>_xlfn.XLOOKUP($D366,'Maximum Demand Forecast'!$D$68:$D$494,'Maximum Demand Forecast'!O$68:O$494,"NA")</f>
        <v>185.62414839275911</v>
      </c>
      <c r="P366" s="136">
        <f>_xlfn.XLOOKUP($D366,'Maximum Demand Forecast'!$D$68:$D$494,'Maximum Demand Forecast'!P$68:P$494,"NA")</f>
        <v>190.42315966124036</v>
      </c>
      <c r="Q366" s="137"/>
      <c r="R366" s="136">
        <f>_xlfn.XLOOKUP($D366,'Maximum Demand Forecast'!$T$68:$T$494,'Maximum Demand Forecast'!U$68:U$494,"NA")</f>
        <v>179.39013840541699</v>
      </c>
      <c r="S366" s="136">
        <f>_xlfn.XLOOKUP($D366,'Maximum Demand Forecast'!$T$68:$T$494,'Maximum Demand Forecast'!V$68:V$494,"NA")</f>
        <v>172.20631857597999</v>
      </c>
      <c r="T366" s="136">
        <f>_xlfn.XLOOKUP($D366,'Maximum Demand Forecast'!$T$68:$T$494,'Maximum Demand Forecast'!W$68:W$494,"NA")</f>
        <v>166.26609127327168</v>
      </c>
      <c r="U366" s="136">
        <f>_xlfn.XLOOKUP($D366,'Maximum Demand Forecast'!$T$68:$T$494,'Maximum Demand Forecast'!X$68:X$494,"NA")</f>
        <v>167.59901418645399</v>
      </c>
      <c r="V366" s="136">
        <f>_xlfn.XLOOKUP($D366,'Maximum Demand Forecast'!$T$68:$T$494,'Maximum Demand Forecast'!Y$68:Y$494,"NA")</f>
        <v>164.86738739888619</v>
      </c>
      <c r="W366" s="136">
        <f>_xlfn.XLOOKUP($D366,'Maximum Demand Forecast'!$T$68:$T$494,'Maximum Demand Forecast'!Z$68:Z$494,"NA")</f>
        <v>164.76271471065766</v>
      </c>
      <c r="X366" s="136">
        <f>_xlfn.XLOOKUP($D366,'Maximum Demand Forecast'!$T$68:$T$494,'Maximum Demand Forecast'!AA$68:AA$494,"NA")</f>
        <v>165.00573197122233</v>
      </c>
      <c r="Y366" s="136">
        <f>_xlfn.XLOOKUP($D366,'Maximum Demand Forecast'!$T$68:$T$494,'Maximum Demand Forecast'!AB$68:AB$494,"NA")</f>
        <v>165.74323375131416</v>
      </c>
      <c r="Z366" s="136">
        <f>_xlfn.XLOOKUP($D366,'Maximum Demand Forecast'!$T$68:$T$494,'Maximum Demand Forecast'!AC$68:AC$494,"NA")</f>
        <v>167.93857452530364</v>
      </c>
      <c r="AA366" s="136">
        <f>_xlfn.XLOOKUP($D366,'Maximum Demand Forecast'!$T$68:$T$494,'Maximum Demand Forecast'!AD$68:AD$494,"NA")</f>
        <v>174.87258319519643</v>
      </c>
      <c r="AB366" s="136">
        <f>_xlfn.XLOOKUP($D366,'Maximum Demand Forecast'!$T$68:$T$494,'Maximum Demand Forecast'!AE$68:AE$494,"NA")</f>
        <v>180.53498900997948</v>
      </c>
      <c r="AC366" s="136">
        <f>_xlfn.XLOOKUP($D366,'Maximum Demand Forecast'!$T$68:$T$494,'Maximum Demand Forecast'!AF$68:AF$494,"NA")</f>
        <v>184.30087759324016</v>
      </c>
      <c r="AD366" s="137"/>
      <c r="AE366" s="138">
        <v>262.87214805309998</v>
      </c>
      <c r="AF366" s="138">
        <v>283.5794932531</v>
      </c>
      <c r="AG366" s="138">
        <v>312.59710575019398</v>
      </c>
      <c r="AH366" s="138">
        <v>359.235751925447</v>
      </c>
      <c r="AI366" s="138">
        <v>408.39219057485002</v>
      </c>
      <c r="AJ366" s="138">
        <v>527.68019885004503</v>
      </c>
      <c r="AK366" s="138">
        <v>649.149802129367</v>
      </c>
      <c r="AL366" s="138">
        <v>760.29514422246098</v>
      </c>
      <c r="AM366" s="138">
        <v>857.87528109691698</v>
      </c>
      <c r="AN366" s="138">
        <v>941.74684320428196</v>
      </c>
      <c r="AO366" s="138">
        <v>1020.29174074583</v>
      </c>
      <c r="AP366" s="138">
        <v>1090.7848120369799</v>
      </c>
      <c r="AQ366" s="137"/>
      <c r="AR366" s="137"/>
      <c r="AS366" s="137"/>
      <c r="AT366" s="137"/>
      <c r="AU366" s="3"/>
      <c r="AV366" s="3"/>
      <c r="AW366" s="3"/>
      <c r="AX366" s="3"/>
    </row>
    <row r="367" spans="2:50" x14ac:dyDescent="0.25">
      <c r="B367" s="7" t="s">
        <v>13</v>
      </c>
      <c r="C367" s="7" t="s">
        <v>0</v>
      </c>
      <c r="D367" s="48">
        <v>26161</v>
      </c>
      <c r="E367" s="136">
        <f>_xlfn.XLOOKUP($D367,'Maximum Demand Forecast'!$D$68:$D$494,'Maximum Demand Forecast'!E$68:E$494,"NA")</f>
        <v>170.33332820000001</v>
      </c>
      <c r="F367" s="136">
        <f>_xlfn.XLOOKUP($D367,'Maximum Demand Forecast'!$D$68:$D$494,'Maximum Demand Forecast'!F$68:F$494,"NA")</f>
        <v>93.094444019999997</v>
      </c>
      <c r="G367" s="136">
        <f>_xlfn.XLOOKUP($D367,'Maximum Demand Forecast'!$D$68:$D$494,'Maximum Demand Forecast'!G$68:G$494,"NA")</f>
        <v>95.72978555781232</v>
      </c>
      <c r="H367" s="136">
        <f>_xlfn.XLOOKUP($D367,'Maximum Demand Forecast'!$D$68:$D$494,'Maximum Demand Forecast'!H$68:H$494,"NA")</f>
        <v>95.435549838035882</v>
      </c>
      <c r="I367" s="136">
        <f>_xlfn.XLOOKUP($D367,'Maximum Demand Forecast'!$D$68:$D$494,'Maximum Demand Forecast'!I$68:I$494,"NA")</f>
        <v>93.828037395129982</v>
      </c>
      <c r="J367" s="136">
        <f>_xlfn.XLOOKUP($D367,'Maximum Demand Forecast'!$D$68:$D$494,'Maximum Demand Forecast'!J$68:J$494,"NA")</f>
        <v>92.687535984455181</v>
      </c>
      <c r="K367" s="136">
        <f>_xlfn.XLOOKUP($D367,'Maximum Demand Forecast'!$D$68:$D$494,'Maximum Demand Forecast'!K$68:K$494,"NA")</f>
        <v>92.749495048551395</v>
      </c>
      <c r="L367" s="136">
        <f>_xlfn.XLOOKUP($D367,'Maximum Demand Forecast'!$D$68:$D$494,'Maximum Demand Forecast'!L$68:L$494,"NA")</f>
        <v>92.57006020467287</v>
      </c>
      <c r="M367" s="136">
        <f>_xlfn.XLOOKUP($D367,'Maximum Demand Forecast'!$D$68:$D$494,'Maximum Demand Forecast'!M$68:M$494,"NA")</f>
        <v>94.678262517033716</v>
      </c>
      <c r="N367" s="136">
        <f>_xlfn.XLOOKUP($D367,'Maximum Demand Forecast'!$D$68:$D$494,'Maximum Demand Forecast'!N$68:N$494,"NA")</f>
        <v>100.38263096830775</v>
      </c>
      <c r="O367" s="136">
        <f>_xlfn.XLOOKUP($D367,'Maximum Demand Forecast'!$D$68:$D$494,'Maximum Demand Forecast'!O$68:O$494,"NA")</f>
        <v>105.44080852923747</v>
      </c>
      <c r="P367" s="136">
        <f>_xlfn.XLOOKUP($D367,'Maximum Demand Forecast'!$D$68:$D$494,'Maximum Demand Forecast'!P$68:P$494,"NA")</f>
        <v>108.1668096054494</v>
      </c>
      <c r="Q367" s="137"/>
      <c r="R367" s="136">
        <f>_xlfn.XLOOKUP($D367,'Maximum Demand Forecast'!$T$68:$T$494,'Maximum Demand Forecast'!U$68:U$494,"NA")</f>
        <v>153.188332102668</v>
      </c>
      <c r="S367" s="136">
        <f>_xlfn.XLOOKUP($D367,'Maximum Demand Forecast'!$T$68:$T$494,'Maximum Demand Forecast'!V$68:V$494,"NA")</f>
        <v>251.93215212963901</v>
      </c>
      <c r="T367" s="136">
        <f>_xlfn.XLOOKUP($D367,'Maximum Demand Forecast'!$T$68:$T$494,'Maximum Demand Forecast'!W$68:W$494,"NA")</f>
        <v>243.24179592850896</v>
      </c>
      <c r="U367" s="136">
        <f>_xlfn.XLOOKUP($D367,'Maximum Demand Forecast'!$T$68:$T$494,'Maximum Demand Forecast'!X$68:X$494,"NA")</f>
        <v>245.19181809330405</v>
      </c>
      <c r="V367" s="136">
        <f>_xlfn.XLOOKUP($D367,'Maximum Demand Forecast'!$T$68:$T$494,'Maximum Demand Forecast'!Y$68:Y$494,"NA")</f>
        <v>241.19553839173611</v>
      </c>
      <c r="W367" s="136">
        <f>_xlfn.XLOOKUP($D367,'Maximum Demand Forecast'!$T$68:$T$494,'Maximum Demand Forecast'!Z$68:Z$494,"NA")</f>
        <v>241.04240570861117</v>
      </c>
      <c r="X367" s="136">
        <f>_xlfn.XLOOKUP($D367,'Maximum Demand Forecast'!$T$68:$T$494,'Maximum Demand Forecast'!AA$68:AA$494,"NA")</f>
        <v>241.39793192835148</v>
      </c>
      <c r="Y367" s="136">
        <f>_xlfn.XLOOKUP($D367,'Maximum Demand Forecast'!$T$68:$T$494,'Maximum Demand Forecast'!AB$68:AB$494,"NA")</f>
        <v>242.4768726559299</v>
      </c>
      <c r="Z367" s="136">
        <f>_xlfn.XLOOKUP($D367,'Maximum Demand Forecast'!$T$68:$T$494,'Maximum Demand Forecast'!AC$68:AC$494,"NA")</f>
        <v>245.6885836455304</v>
      </c>
      <c r="AA367" s="136">
        <f>_xlfn.XLOOKUP($D367,'Maximum Demand Forecast'!$T$68:$T$494,'Maximum Demand Forecast'!AD$68:AD$494,"NA")</f>
        <v>255.83280913932902</v>
      </c>
      <c r="AB367" s="136">
        <f>_xlfn.XLOOKUP($D367,'Maximum Demand Forecast'!$T$68:$T$494,'Maximum Demand Forecast'!AE$68:AE$494,"NA")</f>
        <v>264.11672168647675</v>
      </c>
      <c r="AC367" s="136">
        <f>_xlfn.XLOOKUP($D367,'Maximum Demand Forecast'!$T$68:$T$494,'Maximum Demand Forecast'!AF$68:AF$494,"NA")</f>
        <v>269.62609220961872</v>
      </c>
      <c r="AD367" s="137"/>
      <c r="AE367" s="138">
        <v>302.61723783399998</v>
      </c>
      <c r="AF367" s="138">
        <v>356.57402972099999</v>
      </c>
      <c r="AG367" s="138">
        <v>412.63091694014901</v>
      </c>
      <c r="AH367" s="138">
        <v>460.92461651812602</v>
      </c>
      <c r="AI367" s="138">
        <v>503.507071014519</v>
      </c>
      <c r="AJ367" s="138">
        <v>604.89027100958401</v>
      </c>
      <c r="AK367" s="138">
        <v>705.77453565921496</v>
      </c>
      <c r="AL367" s="138">
        <v>795.69336725911296</v>
      </c>
      <c r="AM367" s="138">
        <v>872.45656169327594</v>
      </c>
      <c r="AN367" s="138">
        <v>936.61641127482198</v>
      </c>
      <c r="AO367" s="138">
        <v>995.15396634163096</v>
      </c>
      <c r="AP367" s="138">
        <v>1048.1878386210601</v>
      </c>
      <c r="AQ367" s="137"/>
      <c r="AR367" s="137"/>
      <c r="AS367" s="137"/>
      <c r="AT367" s="137"/>
      <c r="AU367" s="3"/>
      <c r="AV367" s="3"/>
      <c r="AW367" s="3"/>
      <c r="AX367" s="3"/>
    </row>
    <row r="368" spans="2:50" x14ac:dyDescent="0.25">
      <c r="B368" s="7" t="s">
        <v>13</v>
      </c>
      <c r="C368" s="7" t="s">
        <v>0</v>
      </c>
      <c r="D368" s="48">
        <v>26162</v>
      </c>
      <c r="E368" s="136">
        <f>_xlfn.XLOOKUP($D368,'Maximum Demand Forecast'!$D$68:$D$494,'Maximum Demand Forecast'!E$68:E$494,"NA")</f>
        <v>38.032880779823898</v>
      </c>
      <c r="F368" s="136">
        <f>_xlfn.XLOOKUP($D368,'Maximum Demand Forecast'!$D$68:$D$494,'Maximum Demand Forecast'!F$68:F$494,"NA")</f>
        <v>88.477777990000007</v>
      </c>
      <c r="G368" s="136">
        <f>_xlfn.XLOOKUP($D368,'Maximum Demand Forecast'!$D$68:$D$494,'Maximum Demand Forecast'!G$68:G$494,"NA")</f>
        <v>90.982429754828118</v>
      </c>
      <c r="H368" s="136">
        <f>_xlfn.XLOOKUP($D368,'Maximum Demand Forecast'!$D$68:$D$494,'Maximum Demand Forecast'!H$68:H$494,"NA")</f>
        <v>90.702785540125944</v>
      </c>
      <c r="I368" s="136">
        <f>_xlfn.XLOOKUP($D368,'Maximum Demand Forecast'!$D$68:$D$494,'Maximum Demand Forecast'!I$68:I$494,"NA")</f>
        <v>89.174991582743971</v>
      </c>
      <c r="J368" s="136">
        <f>_xlfn.XLOOKUP($D368,'Maximum Demand Forecast'!$D$68:$D$494,'Maximum Demand Forecast'!J$68:J$494,"NA")</f>
        <v>88.091049015889084</v>
      </c>
      <c r="K368" s="136">
        <f>_xlfn.XLOOKUP($D368,'Maximum Demand Forecast'!$D$68:$D$494,'Maximum Demand Forecast'!K$68:K$494,"NA")</f>
        <v>88.14993545508834</v>
      </c>
      <c r="L368" s="136">
        <f>_xlfn.XLOOKUP($D368,'Maximum Demand Forecast'!$D$68:$D$494,'Maximum Demand Forecast'!L$68:L$494,"NA")</f>
        <v>87.979399002054222</v>
      </c>
      <c r="M368" s="136">
        <f>_xlfn.XLOOKUP($D368,'Maximum Demand Forecast'!$D$68:$D$494,'Maximum Demand Forecast'!M$68:M$494,"NA")</f>
        <v>89.983053012931549</v>
      </c>
      <c r="N368" s="136">
        <f>_xlfn.XLOOKUP($D368,'Maximum Demand Forecast'!$D$68:$D$494,'Maximum Demand Forecast'!N$68:N$494,"NA")</f>
        <v>95.404534936133686</v>
      </c>
      <c r="O368" s="136">
        <f>_xlfn.XLOOKUP($D368,'Maximum Demand Forecast'!$D$68:$D$494,'Maximum Demand Forecast'!O$68:O$494,"NA")</f>
        <v>100.21187135648755</v>
      </c>
      <c r="P368" s="136">
        <f>_xlfn.XLOOKUP($D368,'Maximum Demand Forecast'!$D$68:$D$494,'Maximum Demand Forecast'!P$68:P$494,"NA")</f>
        <v>102.80268674359878</v>
      </c>
      <c r="Q368" s="137"/>
      <c r="R368" s="136">
        <f>_xlfn.XLOOKUP($D368,'Maximum Demand Forecast'!$T$68:$T$494,'Maximum Demand Forecast'!U$68:U$494,"NA")</f>
        <v>178.780989807661</v>
      </c>
      <c r="S368" s="136">
        <f>_xlfn.XLOOKUP($D368,'Maximum Demand Forecast'!$T$68:$T$494,'Maximum Demand Forecast'!V$68:V$494,"NA")</f>
        <v>163.76081937897999</v>
      </c>
      <c r="T368" s="136">
        <f>_xlfn.XLOOKUP($D368,'Maximum Demand Forecast'!$T$68:$T$494,'Maximum Demand Forecast'!W$68:W$494,"NA")</f>
        <v>158.11191811662766</v>
      </c>
      <c r="U368" s="136">
        <f>_xlfn.XLOOKUP($D368,'Maximum Demand Forecast'!$T$68:$T$494,'Maximum Demand Forecast'!X$68:X$494,"NA")</f>
        <v>159.37947060968813</v>
      </c>
      <c r="V368" s="136">
        <f>_xlfn.XLOOKUP($D368,'Maximum Demand Forecast'!$T$68:$T$494,'Maximum Demand Forecast'!Y$68:Y$494,"NA")</f>
        <v>156.78181075220559</v>
      </c>
      <c r="W368" s="136">
        <f>_xlfn.XLOOKUP($D368,'Maximum Demand Forecast'!$T$68:$T$494,'Maximum Demand Forecast'!Z$68:Z$494,"NA")</f>
        <v>156.68227151733518</v>
      </c>
      <c r="X368" s="136">
        <f>_xlfn.XLOOKUP($D368,'Maximum Demand Forecast'!$T$68:$T$494,'Maximum Demand Forecast'!AA$68:AA$494,"NA")</f>
        <v>156.91337050396004</v>
      </c>
      <c r="Y368" s="136">
        <f>_xlfn.XLOOKUP($D368,'Maximum Demand Forecast'!$T$68:$T$494,'Maximum Demand Forecast'!AB$68:AB$494,"NA")</f>
        <v>157.61470304971101</v>
      </c>
      <c r="Z368" s="136">
        <f>_xlfn.XLOOKUP($D368,'Maximum Demand Forecast'!$T$68:$T$494,'Maximum Demand Forecast'!AC$68:AC$494,"NA")</f>
        <v>159.70237792097873</v>
      </c>
      <c r="AA368" s="136">
        <f>_xlfn.XLOOKUP($D368,'Maximum Demand Forecast'!$T$68:$T$494,'Maximum Demand Forecast'!AD$68:AD$494,"NA")</f>
        <v>166.2963226191321</v>
      </c>
      <c r="AB368" s="136">
        <f>_xlfn.XLOOKUP($D368,'Maximum Demand Forecast'!$T$68:$T$494,'Maximum Demand Forecast'!AE$68:AE$494,"NA")</f>
        <v>171.68102756813227</v>
      </c>
      <c r="AC368" s="136">
        <f>_xlfn.XLOOKUP($D368,'Maximum Demand Forecast'!$T$68:$T$494,'Maximum Demand Forecast'!AF$68:AF$494,"NA")</f>
        <v>175.26222601186194</v>
      </c>
      <c r="AD368" s="137"/>
      <c r="AE368" s="138">
        <v>249.50685372748799</v>
      </c>
      <c r="AF368" s="138">
        <v>306.03549099488299</v>
      </c>
      <c r="AG368" s="138">
        <v>332.38412218491698</v>
      </c>
      <c r="AH368" s="138">
        <v>378.24322285947801</v>
      </c>
      <c r="AI368" s="138">
        <v>405.78956186596599</v>
      </c>
      <c r="AJ368" s="138">
        <v>471.88734027520002</v>
      </c>
      <c r="AK368" s="138">
        <v>538.19791023086805</v>
      </c>
      <c r="AL368" s="138">
        <v>597.78109697379102</v>
      </c>
      <c r="AM368" s="138">
        <v>649.03963943249403</v>
      </c>
      <c r="AN368" s="138">
        <v>692.18514573455195</v>
      </c>
      <c r="AO368" s="138">
        <v>731.79599781288005</v>
      </c>
      <c r="AP368" s="138">
        <v>767.87684842016699</v>
      </c>
      <c r="AQ368" s="137"/>
      <c r="AR368" s="137"/>
      <c r="AS368" s="137"/>
      <c r="AT368" s="137"/>
      <c r="AU368" s="3"/>
      <c r="AV368" s="3"/>
      <c r="AW368" s="3"/>
      <c r="AX368" s="3"/>
    </row>
    <row r="369" spans="2:50" x14ac:dyDescent="0.25">
      <c r="B369" s="7" t="s">
        <v>13</v>
      </c>
      <c r="C369" s="7" t="s">
        <v>0</v>
      </c>
      <c r="D369" s="48">
        <v>26163</v>
      </c>
      <c r="E369" s="136">
        <f>_xlfn.XLOOKUP($D369,'Maximum Demand Forecast'!$D$68:$D$494,'Maximum Demand Forecast'!E$68:E$494,"NA")</f>
        <v>69.573833449441906</v>
      </c>
      <c r="F369" s="136">
        <f>_xlfn.XLOOKUP($D369,'Maximum Demand Forecast'!$D$68:$D$494,'Maximum Demand Forecast'!F$68:F$494,"NA")</f>
        <v>52.822222330000002</v>
      </c>
      <c r="G369" s="136">
        <f>_xlfn.XLOOKUP($D369,'Maximum Demand Forecast'!$D$68:$D$494,'Maximum Demand Forecast'!G$68:G$494,"NA")</f>
        <v>54.317527426788601</v>
      </c>
      <c r="H369" s="136">
        <f>_xlfn.XLOOKUP($D369,'Maximum Demand Forecast'!$D$68:$D$494,'Maximum Demand Forecast'!H$68:H$494,"NA")</f>
        <v>54.15057670517389</v>
      </c>
      <c r="I369" s="136">
        <f>_xlfn.XLOOKUP($D369,'Maximum Demand Forecast'!$D$68:$D$494,'Maximum Demand Forecast'!I$68:I$494,"NA")</f>
        <v>53.238466637260771</v>
      </c>
      <c r="J369" s="136">
        <f>_xlfn.XLOOKUP($D369,'Maximum Demand Forecast'!$D$68:$D$494,'Maximum Demand Forecast'!J$68:J$494,"NA")</f>
        <v>52.591340810187781</v>
      </c>
      <c r="K369" s="136">
        <f>_xlfn.XLOOKUP($D369,'Maximum Demand Forecast'!$D$68:$D$494,'Maximum Demand Forecast'!K$68:K$494,"NA")</f>
        <v>52.626496672532745</v>
      </c>
      <c r="L369" s="136">
        <f>_xlfn.XLOOKUP($D369,'Maximum Demand Forecast'!$D$68:$D$494,'Maximum Demand Forecast'!L$68:L$494,"NA")</f>
        <v>52.524684504074401</v>
      </c>
      <c r="M369" s="136">
        <f>_xlfn.XLOOKUP($D369,'Maximum Demand Forecast'!$D$68:$D$494,'Maximum Demand Forecast'!M$68:M$494,"NA")</f>
        <v>53.720888342363835</v>
      </c>
      <c r="N369" s="136">
        <f>_xlfn.XLOOKUP($D369,'Maximum Demand Forecast'!$D$68:$D$494,'Maximum Demand Forecast'!N$68:N$494,"NA")</f>
        <v>56.957573643590841</v>
      </c>
      <c r="O369" s="136">
        <f>_xlfn.XLOOKUP($D369,'Maximum Demand Forecast'!$D$68:$D$494,'Maximum Demand Forecast'!O$68:O$494,"NA")</f>
        <v>59.827607215633513</v>
      </c>
      <c r="P369" s="136">
        <f>_xlfn.XLOOKUP($D369,'Maximum Demand Forecast'!$D$68:$D$494,'Maximum Demand Forecast'!P$68:P$494,"NA")</f>
        <v>61.374352957930995</v>
      </c>
      <c r="Q369" s="137"/>
      <c r="R369" s="136">
        <f>_xlfn.XLOOKUP($D369,'Maximum Demand Forecast'!$T$68:$T$494,'Maximum Demand Forecast'!U$68:U$494,"NA")</f>
        <v>109.45992609215099</v>
      </c>
      <c r="S369" s="136">
        <f>_xlfn.XLOOKUP($D369,'Maximum Demand Forecast'!$T$68:$T$494,'Maximum Demand Forecast'!V$68:V$494,"NA")</f>
        <v>93.505625142890693</v>
      </c>
      <c r="T369" s="136">
        <f>_xlfn.XLOOKUP($D369,'Maximum Demand Forecast'!$T$68:$T$494,'Maximum Demand Forecast'!W$68:W$494,"NA")</f>
        <v>90.280164706689931</v>
      </c>
      <c r="U369" s="136">
        <f>_xlfn.XLOOKUP($D369,'Maximum Demand Forecast'!$T$68:$T$494,'Maximum Demand Forecast'!X$68:X$494,"NA")</f>
        <v>91.003923226673635</v>
      </c>
      <c r="V369" s="136">
        <f>_xlfn.XLOOKUP($D369,'Maximum Demand Forecast'!$T$68:$T$494,'Maximum Demand Forecast'!Y$68:Y$494,"NA")</f>
        <v>89.520688043779359</v>
      </c>
      <c r="W369" s="136">
        <f>_xlfn.XLOOKUP($D369,'Maximum Demand Forecast'!$T$68:$T$494,'Maximum Demand Forecast'!Z$68:Z$494,"NA")</f>
        <v>89.463852236422639</v>
      </c>
      <c r="X369" s="136">
        <f>_xlfn.XLOOKUP($D369,'Maximum Demand Forecast'!$T$68:$T$494,'Maximum Demand Forecast'!AA$68:AA$494,"NA")</f>
        <v>89.595807213786529</v>
      </c>
      <c r="Y369" s="136">
        <f>_xlfn.XLOOKUP($D369,'Maximum Demand Forecast'!$T$68:$T$494,'Maximum Demand Forecast'!AB$68:AB$494,"NA")</f>
        <v>89.996260376955775</v>
      </c>
      <c r="Z369" s="136">
        <f>_xlfn.XLOOKUP($D369,'Maximum Demand Forecast'!$T$68:$T$494,'Maximum Demand Forecast'!AC$68:AC$494,"NA")</f>
        <v>91.188299746771307</v>
      </c>
      <c r="AA369" s="136">
        <f>_xlfn.XLOOKUP($D369,'Maximum Demand Forecast'!$T$68:$T$494,'Maximum Demand Forecast'!AD$68:AD$494,"NA")</f>
        <v>94.95336958152582</v>
      </c>
      <c r="AB369" s="136">
        <f>_xlfn.XLOOKUP($D369,'Maximum Demand Forecast'!$T$68:$T$494,'Maximum Demand Forecast'!AE$68:AE$494,"NA")</f>
        <v>98.027976831145537</v>
      </c>
      <c r="AC369" s="136">
        <f>_xlfn.XLOOKUP($D369,'Maximum Demand Forecast'!$T$68:$T$494,'Maximum Demand Forecast'!AF$68:AF$494,"NA")</f>
        <v>100.07280171973345</v>
      </c>
      <c r="AD369" s="137"/>
      <c r="AE369" s="138">
        <v>683.756340004653</v>
      </c>
      <c r="AF369" s="138">
        <v>788.47555612000997</v>
      </c>
      <c r="AG369" s="138">
        <v>1010.73384586035</v>
      </c>
      <c r="AH369" s="138">
        <v>1093.3888668816401</v>
      </c>
      <c r="AI369" s="138">
        <v>1157.5404857686201</v>
      </c>
      <c r="AJ369" s="138">
        <v>1312.8636793313699</v>
      </c>
      <c r="AK369" s="138">
        <v>1470.6717974815199</v>
      </c>
      <c r="AL369" s="138">
        <v>1614.7299451108399</v>
      </c>
      <c r="AM369" s="138">
        <v>1740.84973429964</v>
      </c>
      <c r="AN369" s="138">
        <v>1848.83630847173</v>
      </c>
      <c r="AO369" s="138">
        <v>1949.42795654618</v>
      </c>
      <c r="AP369" s="138">
        <v>2038.1478569374201</v>
      </c>
      <c r="AQ369" s="137"/>
      <c r="AR369" s="137"/>
      <c r="AS369" s="137"/>
      <c r="AT369" s="137"/>
      <c r="AU369" s="3"/>
      <c r="AV369" s="3"/>
      <c r="AW369" s="3"/>
      <c r="AX369" s="3"/>
    </row>
    <row r="370" spans="2:50" x14ac:dyDescent="0.25">
      <c r="B370" s="7" t="s">
        <v>13</v>
      </c>
      <c r="C370" s="7" t="s">
        <v>0</v>
      </c>
      <c r="D370" s="48">
        <v>26164</v>
      </c>
      <c r="E370" s="136">
        <f>_xlfn.XLOOKUP($D370,'Maximum Demand Forecast'!$D$68:$D$494,'Maximum Demand Forecast'!E$68:E$494,"NA")</f>
        <v>188.284008006915</v>
      </c>
      <c r="F370" s="136">
        <f>_xlfn.XLOOKUP($D370,'Maximum Demand Forecast'!$D$68:$D$494,'Maximum Demand Forecast'!F$68:F$494,"NA")</f>
        <v>114.65555569999999</v>
      </c>
      <c r="G370" s="136">
        <f>_xlfn.XLOOKUP($D370,'Maximum Demand Forecast'!$D$68:$D$494,'Maximum Demand Forecast'!G$68:G$494,"NA")</f>
        <v>117.90125474958292</v>
      </c>
      <c r="H370" s="136">
        <f>_xlfn.XLOOKUP($D370,'Maximum Demand Forecast'!$D$68:$D$494,'Maximum Demand Forecast'!H$68:H$494,"NA")</f>
        <v>117.53887265135039</v>
      </c>
      <c r="I370" s="136">
        <f>_xlfn.XLOOKUP($D370,'Maximum Demand Forecast'!$D$68:$D$494,'Maximum Demand Forecast'!I$68:I$494,"NA")</f>
        <v>115.55905275579956</v>
      </c>
      <c r="J370" s="136">
        <f>_xlfn.XLOOKUP($D370,'Maximum Demand Forecast'!$D$68:$D$494,'Maximum Demand Forecast'!J$68:J$494,"NA")</f>
        <v>114.15440584701669</v>
      </c>
      <c r="K370" s="136">
        <f>_xlfn.XLOOKUP($D370,'Maximum Demand Forecast'!$D$68:$D$494,'Maximum Demand Forecast'!K$68:K$494,"NA")</f>
        <v>114.23071492216489</v>
      </c>
      <c r="L370" s="136">
        <f>_xlfn.XLOOKUP($D370,'Maximum Demand Forecast'!$D$68:$D$494,'Maximum Demand Forecast'!L$68:L$494,"NA")</f>
        <v>114.00972212336355</v>
      </c>
      <c r="M370" s="136">
        <f>_xlfn.XLOOKUP($D370,'Maximum Demand Forecast'!$D$68:$D$494,'Maximum Demand Forecast'!M$68:M$494,"NA")</f>
        <v>116.60619402022377</v>
      </c>
      <c r="N370" s="136">
        <f>_xlfn.XLOOKUP($D370,'Maximum Demand Forecast'!$D$68:$D$494,'Maximum Demand Forecast'!N$68:N$494,"NA")</f>
        <v>123.6317210705584</v>
      </c>
      <c r="O370" s="136">
        <f>_xlfn.XLOOKUP($D370,'Maximum Demand Forecast'!$D$68:$D$494,'Maximum Demand Forecast'!O$68:O$494,"NA")</f>
        <v>129.86139637699316</v>
      </c>
      <c r="P370" s="136">
        <f>_xlfn.XLOOKUP($D370,'Maximum Demand Forecast'!$D$68:$D$494,'Maximum Demand Forecast'!P$68:P$494,"NA")</f>
        <v>133.21875214104639</v>
      </c>
      <c r="Q370" s="137"/>
      <c r="R370" s="136">
        <f>_xlfn.XLOOKUP($D370,'Maximum Demand Forecast'!$T$68:$T$494,'Maximum Demand Forecast'!U$68:U$494,"NA")</f>
        <v>218.956339227125</v>
      </c>
      <c r="S370" s="136">
        <f>_xlfn.XLOOKUP($D370,'Maximum Demand Forecast'!$T$68:$T$494,'Maximum Demand Forecast'!V$68:V$494,"NA")</f>
        <v>223.32069759540801</v>
      </c>
      <c r="T370" s="136">
        <f>_xlfn.XLOOKUP($D370,'Maximum Demand Forecast'!$T$68:$T$494,'Maximum Demand Forecast'!W$68:W$494,"NA")</f>
        <v>215.61728859110482</v>
      </c>
      <c r="U370" s="136">
        <f>_xlfn.XLOOKUP($D370,'Maximum Demand Forecast'!$T$68:$T$494,'Maximum Demand Forecast'!X$68:X$494,"NA")</f>
        <v>217.34585045384179</v>
      </c>
      <c r="V370" s="136">
        <f>_xlfn.XLOOKUP($D370,'Maximum Demand Forecast'!$T$68:$T$494,'Maximum Demand Forecast'!Y$68:Y$494,"NA")</f>
        <v>213.80342062423719</v>
      </c>
      <c r="W370" s="136">
        <f>_xlfn.XLOOKUP($D370,'Maximum Demand Forecast'!$T$68:$T$494,'Maximum Demand Forecast'!Z$68:Z$494,"NA")</f>
        <v>213.66767892818515</v>
      </c>
      <c r="X370" s="136">
        <f>_xlfn.XLOOKUP($D370,'Maximum Demand Forecast'!$T$68:$T$494,'Maximum Demand Forecast'!AA$68:AA$494,"NA")</f>
        <v>213.98282871250092</v>
      </c>
      <c r="Y370" s="136">
        <f>_xlfn.XLOOKUP($D370,'Maximum Demand Forecast'!$T$68:$T$494,'Maximum Demand Forecast'!AB$68:AB$494,"NA")</f>
        <v>214.93923619725467</v>
      </c>
      <c r="Z370" s="136">
        <f>_xlfn.XLOOKUP($D370,'Maximum Demand Forecast'!$T$68:$T$494,'Maximum Demand Forecast'!AC$68:AC$494,"NA")</f>
        <v>217.78619928874346</v>
      </c>
      <c r="AA370" s="136">
        <f>_xlfn.XLOOKUP($D370,'Maximum Demand Forecast'!$T$68:$T$494,'Maximum Demand Forecast'!AD$68:AD$494,"NA")</f>
        <v>226.77836442007015</v>
      </c>
      <c r="AB370" s="136">
        <f>_xlfn.XLOOKUP($D370,'Maximum Demand Forecast'!$T$68:$T$494,'Maximum Demand Forecast'!AE$68:AE$494,"NA")</f>
        <v>234.12148880181414</v>
      </c>
      <c r="AC370" s="136">
        <f>_xlfn.XLOOKUP($D370,'Maximum Demand Forecast'!$T$68:$T$494,'Maximum Demand Forecast'!AF$68:AF$494,"NA")</f>
        <v>239.00517061113925</v>
      </c>
      <c r="AD370" s="137"/>
      <c r="AE370" s="138">
        <v>167.31437675253301</v>
      </c>
      <c r="AF370" s="138">
        <v>184.31356820046301</v>
      </c>
      <c r="AG370" s="138">
        <v>208.956899864501</v>
      </c>
      <c r="AH370" s="138">
        <v>227.48999994176901</v>
      </c>
      <c r="AI370" s="138">
        <v>239.749295062984</v>
      </c>
      <c r="AJ370" s="138">
        <v>268.92429068478901</v>
      </c>
      <c r="AK370" s="138">
        <v>297.96437077183901</v>
      </c>
      <c r="AL370" s="138">
        <v>323.86583167951397</v>
      </c>
      <c r="AM370" s="138">
        <v>345.99437745019497</v>
      </c>
      <c r="AN370" s="138">
        <v>364.50032027582699</v>
      </c>
      <c r="AO370" s="138">
        <v>381.38897648499699</v>
      </c>
      <c r="AP370" s="138">
        <v>396.68890395451501</v>
      </c>
      <c r="AQ370" s="137"/>
      <c r="AR370" s="137"/>
      <c r="AS370" s="137"/>
      <c r="AT370" s="137"/>
      <c r="AU370" s="3"/>
      <c r="AV370" s="3"/>
      <c r="AW370" s="3"/>
      <c r="AX370" s="3"/>
    </row>
    <row r="371" spans="2:50" x14ac:dyDescent="0.25">
      <c r="B371" s="7" t="s">
        <v>13</v>
      </c>
      <c r="C371" s="7" t="s">
        <v>0</v>
      </c>
      <c r="D371" s="48">
        <v>26165</v>
      </c>
      <c r="E371" s="136">
        <f>_xlfn.XLOOKUP($D371,'Maximum Demand Forecast'!$D$68:$D$494,'Maximum Demand Forecast'!E$68:E$494,"NA")</f>
        <v>102.3143234642</v>
      </c>
      <c r="F371" s="136">
        <f>_xlfn.XLOOKUP($D371,'Maximum Demand Forecast'!$D$68:$D$494,'Maximum Demand Forecast'!F$68:F$494,"NA")</f>
        <v>72.16111094</v>
      </c>
      <c r="G371" s="136">
        <f>_xlfn.XLOOKUP($D371,'Maximum Demand Forecast'!$D$68:$D$494,'Maximum Demand Forecast'!G$68:G$494,"NA")</f>
        <v>74.203866284604786</v>
      </c>
      <c r="H371" s="136">
        <f>_xlfn.XLOOKUP($D371,'Maximum Demand Forecast'!$D$68:$D$494,'Maximum Demand Forecast'!H$68:H$494,"NA")</f>
        <v>73.9757927766655</v>
      </c>
      <c r="I371" s="136">
        <f>_xlfn.XLOOKUP($D371,'Maximum Demand Forecast'!$D$68:$D$494,'Maximum Demand Forecast'!I$68:I$494,"NA")</f>
        <v>72.729747591573229</v>
      </c>
      <c r="J371" s="136">
        <f>_xlfn.XLOOKUP($D371,'Maximum Demand Forecast'!$D$68:$D$494,'Maximum Demand Forecast'!J$68:J$494,"NA")</f>
        <v>71.845700754092249</v>
      </c>
      <c r="K371" s="136">
        <f>_xlfn.XLOOKUP($D371,'Maximum Demand Forecast'!$D$68:$D$494,'Maximum Demand Forecast'!K$68:K$494,"NA")</f>
        <v>71.893727625567251</v>
      </c>
      <c r="L371" s="136">
        <f>_xlfn.XLOOKUP($D371,'Maximum Demand Forecast'!$D$68:$D$494,'Maximum Demand Forecast'!L$68:L$494,"NA")</f>
        <v>71.754640725033866</v>
      </c>
      <c r="M371" s="136">
        <f>_xlfn.XLOOKUP($D371,'Maximum Demand Forecast'!$D$68:$D$494,'Maximum Demand Forecast'!M$68:M$494,"NA")</f>
        <v>73.388790029513871</v>
      </c>
      <c r="N371" s="136">
        <f>_xlfn.XLOOKUP($D371,'Maximum Demand Forecast'!$D$68:$D$494,'Maximum Demand Forecast'!N$68:N$494,"NA")</f>
        <v>77.810467058559652</v>
      </c>
      <c r="O371" s="136">
        <f>_xlfn.XLOOKUP($D371,'Maximum Demand Forecast'!$D$68:$D$494,'Maximum Demand Forecast'!O$68:O$494,"NA")</f>
        <v>81.731256488808057</v>
      </c>
      <c r="P371" s="136">
        <f>_xlfn.XLOOKUP($D371,'Maximum Demand Forecast'!$D$68:$D$494,'Maximum Demand Forecast'!P$68:P$494,"NA")</f>
        <v>83.844285554654647</v>
      </c>
      <c r="Q371" s="137"/>
      <c r="R371" s="136">
        <f>_xlfn.XLOOKUP($D371,'Maximum Demand Forecast'!$T$68:$T$494,'Maximum Demand Forecast'!U$68:U$494,"NA")</f>
        <v>143.40316032625299</v>
      </c>
      <c r="S371" s="136">
        <f>_xlfn.XLOOKUP($D371,'Maximum Demand Forecast'!$T$68:$T$494,'Maximum Demand Forecast'!V$68:V$494,"NA")</f>
        <v>111.430875064064</v>
      </c>
      <c r="T371" s="136">
        <f>_xlfn.XLOOKUP($D371,'Maximum Demand Forecast'!$T$68:$T$494,'Maximum Demand Forecast'!W$68:W$494,"NA")</f>
        <v>107.58708621883542</v>
      </c>
      <c r="U371" s="136">
        <f>_xlfn.XLOOKUP($D371,'Maximum Demand Forecast'!$T$68:$T$494,'Maximum Demand Forecast'!X$68:X$494,"NA")</f>
        <v>108.44959096219831</v>
      </c>
      <c r="V371" s="136">
        <f>_xlfn.XLOOKUP($D371,'Maximum Demand Forecast'!$T$68:$T$494,'Maximum Demand Forecast'!Y$68:Y$494,"NA")</f>
        <v>106.68201607990491</v>
      </c>
      <c r="W371" s="136">
        <f>_xlfn.XLOOKUP($D371,'Maximum Demand Forecast'!$T$68:$T$494,'Maximum Demand Forecast'!Z$68:Z$494,"NA")</f>
        <v>106.61428471359348</v>
      </c>
      <c r="X371" s="136">
        <f>_xlfn.XLOOKUP($D371,'Maximum Demand Forecast'!$T$68:$T$494,'Maximum Demand Forecast'!AA$68:AA$494,"NA")</f>
        <v>106.77153577281315</v>
      </c>
      <c r="Y371" s="136">
        <f>_xlfn.XLOOKUP($D371,'Maximum Demand Forecast'!$T$68:$T$494,'Maximum Demand Forecast'!AB$68:AB$494,"NA")</f>
        <v>107.24875675632008</v>
      </c>
      <c r="Z371" s="136">
        <f>_xlfn.XLOOKUP($D371,'Maximum Demand Forecast'!$T$68:$T$494,'Maximum Demand Forecast'!AC$68:AC$494,"NA")</f>
        <v>108.66931289811771</v>
      </c>
      <c r="AA371" s="136">
        <f>_xlfn.XLOOKUP($D371,'Maximum Demand Forecast'!$T$68:$T$494,'Maximum Demand Forecast'!AD$68:AD$494,"NA")</f>
        <v>113.15615554232097</v>
      </c>
      <c r="AB371" s="136">
        <f>_xlfn.XLOOKUP($D371,'Maximum Demand Forecast'!$T$68:$T$494,'Maximum Demand Forecast'!AE$68:AE$494,"NA")</f>
        <v>116.82017228762251</v>
      </c>
      <c r="AC371" s="136">
        <f>_xlfn.XLOOKUP($D371,'Maximum Demand Forecast'!$T$68:$T$494,'Maximum Demand Forecast'!AF$68:AF$494,"NA")</f>
        <v>119.25699495299617</v>
      </c>
      <c r="AD371" s="137"/>
      <c r="AE371" s="138">
        <v>155.29463421599999</v>
      </c>
      <c r="AF371" s="138">
        <v>213.74916156512</v>
      </c>
      <c r="AG371" s="138">
        <v>310.28720138419197</v>
      </c>
      <c r="AH371" s="138">
        <v>352.16116049773302</v>
      </c>
      <c r="AI371" s="138">
        <v>376.15874621095298</v>
      </c>
      <c r="AJ371" s="138">
        <v>433.17041170572003</v>
      </c>
      <c r="AK371" s="138">
        <v>489.801862342405</v>
      </c>
      <c r="AL371" s="138">
        <v>540.19228193969798</v>
      </c>
      <c r="AM371" s="138">
        <v>583.12581561757497</v>
      </c>
      <c r="AN371" s="138">
        <v>618.92120390611205</v>
      </c>
      <c r="AO371" s="138">
        <v>651.47635107234805</v>
      </c>
      <c r="AP371" s="138">
        <v>680.85645774188197</v>
      </c>
      <c r="AQ371" s="137"/>
      <c r="AR371" s="137"/>
      <c r="AS371" s="137"/>
      <c r="AT371" s="137"/>
      <c r="AU371" s="3"/>
      <c r="AV371" s="3"/>
      <c r="AW371" s="3"/>
      <c r="AX371" s="3"/>
    </row>
    <row r="372" spans="2:50" x14ac:dyDescent="0.25">
      <c r="B372" s="7" t="s">
        <v>13</v>
      </c>
      <c r="C372" s="7" t="s">
        <v>0</v>
      </c>
      <c r="D372" s="48">
        <v>26166</v>
      </c>
      <c r="E372" s="136">
        <f>_xlfn.XLOOKUP($D372,'Maximum Demand Forecast'!$D$68:$D$494,'Maximum Demand Forecast'!E$68:E$494,"NA")</f>
        <v>54.942973341164802</v>
      </c>
      <c r="F372" s="136">
        <f>_xlfn.XLOOKUP($D372,'Maximum Demand Forecast'!$D$68:$D$494,'Maximum Demand Forecast'!F$68:F$494,"NA")</f>
        <v>44.97777799</v>
      </c>
      <c r="G372" s="136">
        <f>_xlfn.XLOOKUP($D372,'Maximum Demand Forecast'!$D$68:$D$494,'Maximum Demand Forecast'!G$68:G$494,"NA")</f>
        <v>46.251020532703016</v>
      </c>
      <c r="H372" s="136">
        <f>_xlfn.XLOOKUP($D372,'Maximum Demand Forecast'!$D$68:$D$494,'Maximum Demand Forecast'!H$68:H$494,"NA")</f>
        <v>46.108863081523758</v>
      </c>
      <c r="I372" s="136">
        <f>_xlfn.XLOOKUP($D372,'Maximum Demand Forecast'!$D$68:$D$494,'Maximum Demand Forecast'!I$68:I$494,"NA")</f>
        <v>45.3322073043256</v>
      </c>
      <c r="J372" s="136">
        <f>_xlfn.XLOOKUP($D372,'Maximum Demand Forecast'!$D$68:$D$494,'Maximum Demand Forecast'!J$68:J$494,"NA")</f>
        <v>44.781183880891298</v>
      </c>
      <c r="K372" s="136">
        <f>_xlfn.XLOOKUP($D372,'Maximum Demand Forecast'!$D$68:$D$494,'Maximum Demand Forecast'!K$68:K$494,"NA")</f>
        <v>44.811118868512992</v>
      </c>
      <c r="L372" s="136">
        <f>_xlfn.XLOOKUP($D372,'Maximum Demand Forecast'!$D$68:$D$494,'Maximum Demand Forecast'!L$68:L$494,"NA")</f>
        <v>44.724426470737839</v>
      </c>
      <c r="M372" s="136">
        <f>_xlfn.XLOOKUP($D372,'Maximum Demand Forecast'!$D$68:$D$494,'Maximum Demand Forecast'!M$68:M$494,"NA")</f>
        <v>45.742986241533607</v>
      </c>
      <c r="N372" s="136">
        <f>_xlfn.XLOOKUP($D372,'Maximum Demand Forecast'!$D$68:$D$494,'Maximum Demand Forecast'!N$68:N$494,"NA")</f>
        <v>48.499002677051969</v>
      </c>
      <c r="O372" s="136">
        <f>_xlfn.XLOOKUP($D372,'Maximum Demand Forecast'!$D$68:$D$494,'Maximum Demand Forecast'!O$68:O$494,"NA")</f>
        <v>50.942817555205387</v>
      </c>
      <c r="P372" s="136">
        <f>_xlfn.XLOOKUP($D372,'Maximum Demand Forecast'!$D$68:$D$494,'Maximum Demand Forecast'!P$68:P$494,"NA")</f>
        <v>52.259861472241091</v>
      </c>
      <c r="Q372" s="137"/>
      <c r="R372" s="136">
        <f>_xlfn.XLOOKUP($D372,'Maximum Demand Forecast'!$T$68:$T$494,'Maximum Demand Forecast'!U$68:U$494,"NA")</f>
        <v>94.689526698107898</v>
      </c>
      <c r="S372" s="136">
        <f>_xlfn.XLOOKUP($D372,'Maximum Demand Forecast'!$T$68:$T$494,'Maximum Demand Forecast'!V$68:V$494,"NA")</f>
        <v>86.414909348179805</v>
      </c>
      <c r="T372" s="136">
        <f>_xlfn.XLOOKUP($D372,'Maximum Demand Forecast'!$T$68:$T$494,'Maximum Demand Forecast'!W$68:W$494,"NA")</f>
        <v>83.434041932187554</v>
      </c>
      <c r="U372" s="136">
        <f>_xlfn.XLOOKUP($D372,'Maximum Demand Forecast'!$T$68:$T$494,'Maximum Demand Forecast'!X$68:X$494,"NA")</f>
        <v>84.102916417533095</v>
      </c>
      <c r="V372" s="136">
        <f>_xlfn.XLOOKUP($D372,'Maximum Demand Forecast'!$T$68:$T$494,'Maximum Demand Forecast'!Y$68:Y$494,"NA")</f>
        <v>82.732157881071032</v>
      </c>
      <c r="W372" s="136">
        <f>_xlfn.XLOOKUP($D372,'Maximum Demand Forecast'!$T$68:$T$494,'Maximum Demand Forecast'!Z$68:Z$494,"NA")</f>
        <v>82.679632044973388</v>
      </c>
      <c r="X372" s="136">
        <f>_xlfn.XLOOKUP($D372,'Maximum Demand Forecast'!$T$68:$T$494,'Maximum Demand Forecast'!AA$68:AA$494,"NA")</f>
        <v>82.801580616404436</v>
      </c>
      <c r="Y372" s="136">
        <f>_xlfn.XLOOKUP($D372,'Maximum Demand Forecast'!$T$68:$T$494,'Maximum Demand Forecast'!AB$68:AB$494,"NA")</f>
        <v>83.171666627172016</v>
      </c>
      <c r="Z372" s="136">
        <f>_xlfn.XLOOKUP($D372,'Maximum Demand Forecast'!$T$68:$T$494,'Maximum Demand Forecast'!AC$68:AC$494,"NA")</f>
        <v>84.273311302822876</v>
      </c>
      <c r="AA372" s="136">
        <f>_xlfn.XLOOKUP($D372,'Maximum Demand Forecast'!$T$68:$T$494,'Maximum Demand Forecast'!AD$68:AD$494,"NA")</f>
        <v>87.752868473449581</v>
      </c>
      <c r="AB372" s="136">
        <f>_xlfn.XLOOKUP($D372,'Maximum Demand Forecast'!$T$68:$T$494,'Maximum Demand Forecast'!AE$68:AE$494,"NA")</f>
        <v>90.594322197234931</v>
      </c>
      <c r="AC372" s="136">
        <f>_xlfn.XLOOKUP($D372,'Maximum Demand Forecast'!$T$68:$T$494,'Maximum Demand Forecast'!AF$68:AF$494,"NA")</f>
        <v>92.484083985471713</v>
      </c>
      <c r="AD372" s="137"/>
      <c r="AE372" s="138">
        <v>312.99215265496002</v>
      </c>
      <c r="AF372" s="138">
        <v>371.69443302711301</v>
      </c>
      <c r="AG372" s="138">
        <v>384.544486578251</v>
      </c>
      <c r="AH372" s="138">
        <v>444.91975259280298</v>
      </c>
      <c r="AI372" s="138">
        <v>486.868583491121</v>
      </c>
      <c r="AJ372" s="138">
        <v>587.32631263925998</v>
      </c>
      <c r="AK372" s="138">
        <v>687.94677567204997</v>
      </c>
      <c r="AL372" s="138">
        <v>778.25410575124704</v>
      </c>
      <c r="AM372" s="138">
        <v>855.89002335185603</v>
      </c>
      <c r="AN372" s="138">
        <v>921.22416100103806</v>
      </c>
      <c r="AO372" s="138">
        <v>981.22496020713402</v>
      </c>
      <c r="AP372" s="138">
        <v>1035.9256166064099</v>
      </c>
      <c r="AQ372" s="137"/>
      <c r="AR372" s="137"/>
      <c r="AS372" s="137"/>
      <c r="AT372" s="137"/>
      <c r="AU372" s="3"/>
      <c r="AV372" s="3"/>
      <c r="AW372" s="3"/>
      <c r="AX372" s="3"/>
    </row>
    <row r="373" spans="2:50" x14ac:dyDescent="0.25">
      <c r="B373" s="7" t="s">
        <v>13</v>
      </c>
      <c r="C373" s="7" t="s">
        <v>0</v>
      </c>
      <c r="D373" s="48">
        <v>26167</v>
      </c>
      <c r="E373" s="136">
        <f>_xlfn.XLOOKUP($D373,'Maximum Demand Forecast'!$D$68:$D$494,'Maximum Demand Forecast'!E$68:E$494,"NA")</f>
        <v>139.95839173956099</v>
      </c>
      <c r="F373" s="136">
        <f>_xlfn.XLOOKUP($D373,'Maximum Demand Forecast'!$D$68:$D$494,'Maximum Demand Forecast'!F$68:F$494,"NA")</f>
        <v>116.156933623462</v>
      </c>
      <c r="G373" s="136">
        <f>_xlfn.XLOOKUP($D373,'Maximum Demand Forecast'!$D$68:$D$494,'Maximum Demand Forecast'!G$68:G$494,"NA")</f>
        <v>119.44513406662759</v>
      </c>
      <c r="H373" s="136">
        <f>_xlfn.XLOOKUP($D373,'Maximum Demand Forecast'!$D$68:$D$494,'Maximum Demand Forecast'!H$68:H$494,"NA")</f>
        <v>119.07800669042905</v>
      </c>
      <c r="I373" s="136">
        <f>_xlfn.XLOOKUP($D373,'Maximum Demand Forecast'!$D$68:$D$494,'Maximum Demand Forecast'!I$68:I$494,"NA")</f>
        <v>117.07226168496562</v>
      </c>
      <c r="J373" s="136">
        <f>_xlfn.XLOOKUP($D373,'Maximum Demand Forecast'!$D$68:$D$494,'Maximum Demand Forecast'!J$68:J$494,"NA")</f>
        <v>115.64922137303513</v>
      </c>
      <c r="K373" s="136">
        <f>_xlfn.XLOOKUP($D373,'Maximum Demand Forecast'!$D$68:$D$494,'Maximum Demand Forecast'!K$68:K$494,"NA")</f>
        <v>115.7265296911776</v>
      </c>
      <c r="L373" s="136">
        <f>_xlfn.XLOOKUP($D373,'Maximum Demand Forecast'!$D$68:$D$494,'Maximum Demand Forecast'!L$68:L$494,"NA")</f>
        <v>115.50264306217903</v>
      </c>
      <c r="M373" s="136">
        <f>_xlfn.XLOOKUP($D373,'Maximum Demand Forecast'!$D$68:$D$494,'Maximum Demand Forecast'!M$68:M$494,"NA")</f>
        <v>118.1331149301792</v>
      </c>
      <c r="N373" s="136">
        <f>_xlfn.XLOOKUP($D373,'Maximum Demand Forecast'!$D$68:$D$494,'Maximum Demand Forecast'!N$68:N$494,"NA")</f>
        <v>125.25063901589219</v>
      </c>
      <c r="O373" s="136">
        <f>_xlfn.XLOOKUP($D373,'Maximum Demand Forecast'!$D$68:$D$494,'Maximum Demand Forecast'!O$68:O$494,"NA")</f>
        <v>131.56188993301862</v>
      </c>
      <c r="P373" s="136">
        <f>_xlfn.XLOOKUP($D373,'Maximum Demand Forecast'!$D$68:$D$494,'Maximum Demand Forecast'!P$68:P$494,"NA")</f>
        <v>134.96320919970879</v>
      </c>
      <c r="Q373" s="137"/>
      <c r="R373" s="136">
        <f>_xlfn.XLOOKUP($D373,'Maximum Demand Forecast'!$T$68:$T$494,'Maximum Demand Forecast'!U$68:U$494,"NA")</f>
        <v>233.223296259498</v>
      </c>
      <c r="S373" s="136">
        <f>_xlfn.XLOOKUP($D373,'Maximum Demand Forecast'!$T$68:$T$494,'Maximum Demand Forecast'!V$68:V$494,"NA")</f>
        <v>213.32479738912599</v>
      </c>
      <c r="T373" s="136">
        <f>_xlfn.XLOOKUP($D373,'Maximum Demand Forecast'!$T$68:$T$494,'Maximum Demand Forecast'!W$68:W$494,"NA")</f>
        <v>205.96619524099114</v>
      </c>
      <c r="U373" s="136">
        <f>_xlfn.XLOOKUP($D373,'Maximum Demand Forecast'!$T$68:$T$494,'Maximum Demand Forecast'!X$68:X$494,"NA")</f>
        <v>207.61738616558242</v>
      </c>
      <c r="V373" s="136">
        <f>_xlfn.XLOOKUP($D373,'Maximum Demand Forecast'!$T$68:$T$494,'Maximum Demand Forecast'!Y$68:Y$494,"NA")</f>
        <v>204.23351653861806</v>
      </c>
      <c r="W373" s="136">
        <f>_xlfn.XLOOKUP($D373,'Maximum Demand Forecast'!$T$68:$T$494,'Maximum Demand Forecast'!Z$68:Z$494,"NA")</f>
        <v>204.10385068086572</v>
      </c>
      <c r="X373" s="136">
        <f>_xlfn.XLOOKUP($D373,'Maximum Demand Forecast'!$T$68:$T$494,'Maximum Demand Forecast'!AA$68:AA$494,"NA")</f>
        <v>204.40489426800417</v>
      </c>
      <c r="Y373" s="136">
        <f>_xlfn.XLOOKUP($D373,'Maximum Demand Forecast'!$T$68:$T$494,'Maximum Demand Forecast'!AB$68:AB$494,"NA")</f>
        <v>205.31849267201855</v>
      </c>
      <c r="Z373" s="136">
        <f>_xlfn.XLOOKUP($D373,'Maximum Demand Forecast'!$T$68:$T$494,'Maximum Demand Forecast'!AC$68:AC$494,"NA")</f>
        <v>208.03802485692361</v>
      </c>
      <c r="AA373" s="136">
        <f>_xlfn.XLOOKUP($D373,'Maximum Demand Forecast'!$T$68:$T$494,'Maximum Demand Forecast'!AD$68:AD$494,"NA")</f>
        <v>216.62769802821714</v>
      </c>
      <c r="AB373" s="136">
        <f>_xlfn.XLOOKUP($D373,'Maximum Demand Forecast'!$T$68:$T$494,'Maximum Demand Forecast'!AE$68:AE$494,"NA")</f>
        <v>223.6421419996249</v>
      </c>
      <c r="AC373" s="136">
        <f>_xlfn.XLOOKUP($D373,'Maximum Demand Forecast'!$T$68:$T$494,'Maximum Demand Forecast'!AF$68:AF$494,"NA")</f>
        <v>228.30722877261491</v>
      </c>
      <c r="AD373" s="137"/>
      <c r="AE373" s="138">
        <v>0</v>
      </c>
      <c r="AF373" s="138">
        <v>0</v>
      </c>
      <c r="AG373" s="138">
        <v>0</v>
      </c>
      <c r="AH373" s="138">
        <v>0</v>
      </c>
      <c r="AI373" s="138">
        <v>0</v>
      </c>
      <c r="AJ373" s="138">
        <v>0</v>
      </c>
      <c r="AK373" s="138">
        <v>0</v>
      </c>
      <c r="AL373" s="138">
        <v>0</v>
      </c>
      <c r="AM373" s="138">
        <v>0</v>
      </c>
      <c r="AN373" s="138">
        <v>0</v>
      </c>
      <c r="AO373" s="138">
        <v>0</v>
      </c>
      <c r="AP373" s="138">
        <v>0</v>
      </c>
      <c r="AQ373" s="137"/>
      <c r="AR373" s="137"/>
      <c r="AS373" s="137"/>
      <c r="AT373" s="137"/>
      <c r="AU373" s="3"/>
      <c r="AV373" s="3"/>
      <c r="AW373" s="3"/>
      <c r="AX373" s="3"/>
    </row>
    <row r="374" spans="2:50" x14ac:dyDescent="0.25">
      <c r="B374" s="7" t="s">
        <v>13</v>
      </c>
      <c r="C374" s="7" t="s">
        <v>0</v>
      </c>
      <c r="D374" s="48">
        <v>26169</v>
      </c>
      <c r="E374" s="136">
        <f>_xlfn.XLOOKUP($D374,'Maximum Demand Forecast'!$D$68:$D$494,'Maximum Demand Forecast'!E$68:E$494,"NA")</f>
        <v>0</v>
      </c>
      <c r="F374" s="136">
        <f>_xlfn.XLOOKUP($D374,'Maximum Demand Forecast'!$D$68:$D$494,'Maximum Demand Forecast'!F$68:F$494,"NA")</f>
        <v>0</v>
      </c>
      <c r="G374" s="136">
        <f>_xlfn.XLOOKUP($D374,'Maximum Demand Forecast'!$D$68:$D$494,'Maximum Demand Forecast'!G$68:G$494,"NA")</f>
        <v>0</v>
      </c>
      <c r="H374" s="136">
        <f>_xlfn.XLOOKUP($D374,'Maximum Demand Forecast'!$D$68:$D$494,'Maximum Demand Forecast'!H$68:H$494,"NA")</f>
        <v>0</v>
      </c>
      <c r="I374" s="136">
        <f>_xlfn.XLOOKUP($D374,'Maximum Demand Forecast'!$D$68:$D$494,'Maximum Demand Forecast'!I$68:I$494,"NA")</f>
        <v>0</v>
      </c>
      <c r="J374" s="136">
        <f>_xlfn.XLOOKUP($D374,'Maximum Demand Forecast'!$D$68:$D$494,'Maximum Demand Forecast'!J$68:J$494,"NA")</f>
        <v>0</v>
      </c>
      <c r="K374" s="136">
        <f>_xlfn.XLOOKUP($D374,'Maximum Demand Forecast'!$D$68:$D$494,'Maximum Demand Forecast'!K$68:K$494,"NA")</f>
        <v>0</v>
      </c>
      <c r="L374" s="136">
        <f>_xlfn.XLOOKUP($D374,'Maximum Demand Forecast'!$D$68:$D$494,'Maximum Demand Forecast'!L$68:L$494,"NA")</f>
        <v>0</v>
      </c>
      <c r="M374" s="136">
        <f>_xlfn.XLOOKUP($D374,'Maximum Demand Forecast'!$D$68:$D$494,'Maximum Demand Forecast'!M$68:M$494,"NA")</f>
        <v>0</v>
      </c>
      <c r="N374" s="136">
        <f>_xlfn.XLOOKUP($D374,'Maximum Demand Forecast'!$D$68:$D$494,'Maximum Demand Forecast'!N$68:N$494,"NA")</f>
        <v>0</v>
      </c>
      <c r="O374" s="136">
        <f>_xlfn.XLOOKUP($D374,'Maximum Demand Forecast'!$D$68:$D$494,'Maximum Demand Forecast'!O$68:O$494,"NA")</f>
        <v>0</v>
      </c>
      <c r="P374" s="136">
        <f>_xlfn.XLOOKUP($D374,'Maximum Demand Forecast'!$D$68:$D$494,'Maximum Demand Forecast'!P$68:P$494,"NA")</f>
        <v>0</v>
      </c>
      <c r="Q374" s="137"/>
      <c r="R374" s="136">
        <f>_xlfn.XLOOKUP($D374,'Maximum Demand Forecast'!$T$68:$T$494,'Maximum Demand Forecast'!U$68:U$494,"NA")</f>
        <v>0</v>
      </c>
      <c r="S374" s="136">
        <f>_xlfn.XLOOKUP($D374,'Maximum Demand Forecast'!$T$68:$T$494,'Maximum Demand Forecast'!V$68:V$494,"NA")</f>
        <v>0</v>
      </c>
      <c r="T374" s="136">
        <f>_xlfn.XLOOKUP($D374,'Maximum Demand Forecast'!$T$68:$T$494,'Maximum Demand Forecast'!W$68:W$494,"NA")</f>
        <v>0</v>
      </c>
      <c r="U374" s="136">
        <f>_xlfn.XLOOKUP($D374,'Maximum Demand Forecast'!$T$68:$T$494,'Maximum Demand Forecast'!X$68:X$494,"NA")</f>
        <v>0</v>
      </c>
      <c r="V374" s="136">
        <f>_xlfn.XLOOKUP($D374,'Maximum Demand Forecast'!$T$68:$T$494,'Maximum Demand Forecast'!Y$68:Y$494,"NA")</f>
        <v>0</v>
      </c>
      <c r="W374" s="136">
        <f>_xlfn.XLOOKUP($D374,'Maximum Demand Forecast'!$T$68:$T$494,'Maximum Demand Forecast'!Z$68:Z$494,"NA")</f>
        <v>0</v>
      </c>
      <c r="X374" s="136">
        <f>_xlfn.XLOOKUP($D374,'Maximum Demand Forecast'!$T$68:$T$494,'Maximum Demand Forecast'!AA$68:AA$494,"NA")</f>
        <v>0</v>
      </c>
      <c r="Y374" s="136">
        <f>_xlfn.XLOOKUP($D374,'Maximum Demand Forecast'!$T$68:$T$494,'Maximum Demand Forecast'!AB$68:AB$494,"NA")</f>
        <v>0</v>
      </c>
      <c r="Z374" s="136">
        <f>_xlfn.XLOOKUP($D374,'Maximum Demand Forecast'!$T$68:$T$494,'Maximum Demand Forecast'!AC$68:AC$494,"NA")</f>
        <v>0</v>
      </c>
      <c r="AA374" s="136">
        <f>_xlfn.XLOOKUP($D374,'Maximum Demand Forecast'!$T$68:$T$494,'Maximum Demand Forecast'!AD$68:AD$494,"NA")</f>
        <v>0</v>
      </c>
      <c r="AB374" s="136">
        <f>_xlfn.XLOOKUP($D374,'Maximum Demand Forecast'!$T$68:$T$494,'Maximum Demand Forecast'!AE$68:AE$494,"NA")</f>
        <v>0</v>
      </c>
      <c r="AC374" s="136">
        <f>_xlfn.XLOOKUP($D374,'Maximum Demand Forecast'!$T$68:$T$494,'Maximum Demand Forecast'!AF$68:AF$494,"NA")</f>
        <v>0</v>
      </c>
      <c r="AD374" s="137"/>
      <c r="AE374" s="138">
        <v>292.03936864669998</v>
      </c>
      <c r="AF374" s="138">
        <v>392.67007683243099</v>
      </c>
      <c r="AG374" s="138">
        <v>466.43432230817302</v>
      </c>
      <c r="AH374" s="138">
        <v>502.61589351025901</v>
      </c>
      <c r="AI374" s="138">
        <v>529.95831006469302</v>
      </c>
      <c r="AJ374" s="138">
        <v>595.71922352143702</v>
      </c>
      <c r="AK374" s="138">
        <v>661.56594669906599</v>
      </c>
      <c r="AL374" s="138">
        <v>720.36693379725705</v>
      </c>
      <c r="AM374" s="138">
        <v>770.45563839691602</v>
      </c>
      <c r="AN374" s="138">
        <v>812.09217732694196</v>
      </c>
      <c r="AO374" s="138">
        <v>849.78856316635995</v>
      </c>
      <c r="AP374" s="138">
        <v>883.635230245971</v>
      </c>
      <c r="AQ374" s="137"/>
      <c r="AR374" s="137"/>
      <c r="AS374" s="137"/>
      <c r="AT374" s="137"/>
      <c r="AU374" s="3"/>
      <c r="AV374" s="3"/>
      <c r="AW374" s="3"/>
      <c r="AX374" s="3"/>
    </row>
    <row r="375" spans="2:50" x14ac:dyDescent="0.25">
      <c r="B375" s="7" t="s">
        <v>12</v>
      </c>
      <c r="C375" s="7" t="s">
        <v>2</v>
      </c>
      <c r="D375" s="48">
        <v>22323</v>
      </c>
      <c r="E375" s="136">
        <f>_xlfn.XLOOKUP($D375,'Maximum Demand Forecast'!$D$68:$D$494,'Maximum Demand Forecast'!E$68:E$494,"NA")</f>
        <v>68.889746886723799</v>
      </c>
      <c r="F375" s="136">
        <f>_xlfn.XLOOKUP($D375,'Maximum Demand Forecast'!$D$68:$D$494,'Maximum Demand Forecast'!F$68:F$494,"NA")</f>
        <v>56.62277864</v>
      </c>
      <c r="G375" s="136">
        <f>_xlfn.XLOOKUP($D375,'Maximum Demand Forecast'!$D$68:$D$494,'Maximum Demand Forecast'!G$68:G$494,"NA")</f>
        <v>58.22567086527917</v>
      </c>
      <c r="H375" s="136">
        <f>_xlfn.XLOOKUP($D375,'Maximum Demand Forecast'!$D$68:$D$494,'Maximum Demand Forecast'!H$68:H$494,"NA")</f>
        <v>58.046708047419664</v>
      </c>
      <c r="I375" s="136">
        <f>_xlfn.XLOOKUP($D375,'Maximum Demand Forecast'!$D$68:$D$494,'Maximum Demand Forecast'!I$68:I$494,"NA")</f>
        <v>57.068971704785177</v>
      </c>
      <c r="J375" s="136">
        <f>_xlfn.XLOOKUP($D375,'Maximum Demand Forecast'!$D$68:$D$494,'Maximum Demand Forecast'!J$68:J$494,"NA")</f>
        <v>56.375285206143289</v>
      </c>
      <c r="K375" s="136">
        <f>_xlfn.XLOOKUP($D375,'Maximum Demand Forecast'!$D$68:$D$494,'Maximum Demand Forecast'!K$68:K$494,"NA")</f>
        <v>56.412970531062435</v>
      </c>
      <c r="L375" s="136">
        <f>_xlfn.XLOOKUP($D375,'Maximum Demand Forecast'!$D$68:$D$494,'Maximum Demand Forecast'!L$68:L$494,"NA")</f>
        <v>56.303832982069139</v>
      </c>
      <c r="M375" s="136">
        <f>_xlfn.XLOOKUP($D375,'Maximum Demand Forecast'!$D$68:$D$494,'Maximum Demand Forecast'!M$68:M$494,"NA")</f>
        <v>57.586103627946763</v>
      </c>
      <c r="N375" s="136">
        <f>_xlfn.XLOOKUP($D375,'Maximum Demand Forecast'!$D$68:$D$494,'Maximum Demand Forecast'!N$68:N$494,"NA")</f>
        <v>61.055668278100306</v>
      </c>
      <c r="O375" s="136">
        <f>_xlfn.XLOOKUP($D375,'Maximum Demand Forecast'!$D$68:$D$494,'Maximum Demand Forecast'!O$68:O$494,"NA")</f>
        <v>64.132200625109192</v>
      </c>
      <c r="P375" s="136">
        <f>_xlfn.XLOOKUP($D375,'Maximum Demand Forecast'!$D$68:$D$494,'Maximum Demand Forecast'!P$68:P$494,"NA")</f>
        <v>65.790234647822615</v>
      </c>
      <c r="Q375" s="137"/>
      <c r="R375" s="136">
        <f>_xlfn.XLOOKUP($D375,'Maximum Demand Forecast'!$T$68:$T$494,'Maximum Demand Forecast'!U$68:U$494,"NA")</f>
        <v>104.239007450863</v>
      </c>
      <c r="S375" s="136">
        <f>_xlfn.XLOOKUP($D375,'Maximum Demand Forecast'!$T$68:$T$494,'Maximum Demand Forecast'!V$68:V$494,"NA")</f>
        <v>94.009185606063397</v>
      </c>
      <c r="T375" s="136">
        <f>_xlfn.XLOOKUP($D375,'Maximum Demand Forecast'!$T$68:$T$494,'Maximum Demand Forecast'!W$68:W$494,"NA")</f>
        <v>90.766354938406337</v>
      </c>
      <c r="U375" s="136">
        <f>_xlfn.XLOOKUP($D375,'Maximum Demand Forecast'!$T$68:$T$494,'Maximum Demand Forecast'!X$68:X$494,"NA")</f>
        <v>91.494011150908449</v>
      </c>
      <c r="V375" s="136">
        <f>_xlfn.XLOOKUP($D375,'Maximum Demand Forecast'!$T$68:$T$494,'Maximum Demand Forecast'!Y$68:Y$494,"NA")</f>
        <v>90.002788228297433</v>
      </c>
      <c r="W375" s="136">
        <f>_xlfn.XLOOKUP($D375,'Maximum Demand Forecast'!$T$68:$T$494,'Maximum Demand Forecast'!Z$68:Z$494,"NA")</f>
        <v>89.945646340259103</v>
      </c>
      <c r="X375" s="136">
        <f>_xlfn.XLOOKUP($D375,'Maximum Demand Forecast'!$T$68:$T$494,'Maximum Demand Forecast'!AA$68:AA$494,"NA")</f>
        <v>90.078311941282465</v>
      </c>
      <c r="Y375" s="136">
        <f>_xlfn.XLOOKUP($D375,'Maximum Demand Forecast'!$T$68:$T$494,'Maximum Demand Forecast'!AB$68:AB$494,"NA")</f>
        <v>90.480921684657602</v>
      </c>
      <c r="Z375" s="136">
        <f>_xlfn.XLOOKUP($D375,'Maximum Demand Forecast'!$T$68:$T$494,'Maximum Demand Forecast'!AC$68:AC$494,"NA")</f>
        <v>91.679380602989781</v>
      </c>
      <c r="AA375" s="136">
        <f>_xlfn.XLOOKUP($D375,'Maximum Demand Forecast'!$T$68:$T$494,'Maximum Demand Forecast'!AD$68:AD$494,"NA")</f>
        <v>95.46472665435661</v>
      </c>
      <c r="AB375" s="136">
        <f>_xlfn.XLOOKUP($D375,'Maximum Demand Forecast'!$T$68:$T$494,'Maximum Demand Forecast'!AE$68:AE$494,"NA")</f>
        <v>98.555891738313321</v>
      </c>
      <c r="AC375" s="136">
        <f>_xlfn.XLOOKUP($D375,'Maximum Demand Forecast'!$T$68:$T$494,'Maximum Demand Forecast'!AF$68:AF$494,"NA")</f>
        <v>100.61172872340806</v>
      </c>
      <c r="AD375" s="137"/>
      <c r="AE375" s="138">
        <v>102.2427194296</v>
      </c>
      <c r="AF375" s="138">
        <v>156.55367195010399</v>
      </c>
      <c r="AG375" s="138">
        <v>168.62424226710999</v>
      </c>
      <c r="AH375" s="138">
        <v>186.60924643487701</v>
      </c>
      <c r="AI375" s="138">
        <v>215.30140594567601</v>
      </c>
      <c r="AJ375" s="138">
        <v>284.82466050052301</v>
      </c>
      <c r="AK375" s="138">
        <v>355.41777982691599</v>
      </c>
      <c r="AL375" s="138">
        <v>419.705136159397</v>
      </c>
      <c r="AM375" s="138">
        <v>475.76322718099198</v>
      </c>
      <c r="AN375" s="138">
        <v>523.54224412871599</v>
      </c>
      <c r="AO375" s="138">
        <v>567.886075688696</v>
      </c>
      <c r="AP375" s="138">
        <v>608.64680213712597</v>
      </c>
      <c r="AQ375" s="137"/>
      <c r="AR375" s="137"/>
      <c r="AS375" s="137"/>
      <c r="AT375" s="137"/>
      <c r="AU375" s="3"/>
      <c r="AV375" s="3"/>
      <c r="AW375" s="3"/>
      <c r="AX375" s="3"/>
    </row>
    <row r="376" spans="2:50" x14ac:dyDescent="0.25">
      <c r="B376" s="7" t="s">
        <v>12</v>
      </c>
      <c r="C376" s="7" t="s">
        <v>2</v>
      </c>
      <c r="D376" s="48">
        <v>22324</v>
      </c>
      <c r="E376" s="136">
        <f>_xlfn.XLOOKUP($D376,'Maximum Demand Forecast'!$D$68:$D$494,'Maximum Demand Forecast'!E$68:E$494,"NA")</f>
        <v>98.655859840984903</v>
      </c>
      <c r="F376" s="136">
        <f>_xlfn.XLOOKUP($D376,'Maximum Demand Forecast'!$D$68:$D$494,'Maximum Demand Forecast'!F$68:F$494,"NA")</f>
        <v>83.570001480000002</v>
      </c>
      <c r="G376" s="136">
        <f>_xlfn.XLOOKUP($D376,'Maximum Demand Forecast'!$D$68:$D$494,'Maximum Demand Forecast'!G$68:G$494,"NA")</f>
        <v>85.935722641275404</v>
      </c>
      <c r="H376" s="136">
        <f>_xlfn.XLOOKUP($D376,'Maximum Demand Forecast'!$D$68:$D$494,'Maximum Demand Forecast'!H$68:H$494,"NA")</f>
        <v>85.671590019871005</v>
      </c>
      <c r="I376" s="136">
        <f>_xlfn.XLOOKUP($D376,'Maximum Demand Forecast'!$D$68:$D$494,'Maximum Demand Forecast'!I$68:I$494,"NA")</f>
        <v>84.22854131114353</v>
      </c>
      <c r="J376" s="136">
        <f>_xlfn.XLOOKUP($D376,'Maximum Demand Forecast'!$D$68:$D$494,'Maximum Demand Forecast'!J$68:J$494,"NA")</f>
        <v>83.204723986904938</v>
      </c>
      <c r="K376" s="136">
        <f>_xlfn.XLOOKUP($D376,'Maximum Demand Forecast'!$D$68:$D$494,'Maximum Demand Forecast'!K$68:K$494,"NA")</f>
        <v>83.260344052449426</v>
      </c>
      <c r="L376" s="136">
        <f>_xlfn.XLOOKUP($D376,'Maximum Demand Forecast'!$D$68:$D$494,'Maximum Demand Forecast'!L$68:L$494,"NA")</f>
        <v>83.09926709102227</v>
      </c>
      <c r="M376" s="136">
        <f>_xlfn.XLOOKUP($D376,'Maximum Demand Forecast'!$D$68:$D$494,'Maximum Demand Forecast'!M$68:M$494,"NA")</f>
        <v>84.991780357724679</v>
      </c>
      <c r="N376" s="136">
        <f>_xlfn.XLOOKUP($D376,'Maximum Demand Forecast'!$D$68:$D$494,'Maximum Demand Forecast'!N$68:N$494,"NA")</f>
        <v>90.112537938198784</v>
      </c>
      <c r="O376" s="136">
        <f>_xlfn.XLOOKUP($D376,'Maximum Demand Forecast'!$D$68:$D$494,'Maximum Demand Forecast'!O$68:O$494,"NA")</f>
        <v>94.653216071065501</v>
      </c>
      <c r="P376" s="136">
        <f>_xlfn.XLOOKUP($D376,'Maximum Demand Forecast'!$D$68:$D$494,'Maximum Demand Forecast'!P$68:P$494,"NA")</f>
        <v>97.100321442086042</v>
      </c>
      <c r="Q376" s="137"/>
      <c r="R376" s="136">
        <f>_xlfn.XLOOKUP($D376,'Maximum Demand Forecast'!$T$68:$T$494,'Maximum Demand Forecast'!U$68:U$494,"NA")</f>
        <v>145.968606430325</v>
      </c>
      <c r="S376" s="136">
        <f>_xlfn.XLOOKUP($D376,'Maximum Demand Forecast'!$T$68:$T$494,'Maximum Demand Forecast'!V$68:V$494,"NA")</f>
        <v>140.81265528964599</v>
      </c>
      <c r="T376" s="136">
        <f>_xlfn.XLOOKUP($D376,'Maximum Demand Forecast'!$T$68:$T$494,'Maximum Demand Forecast'!W$68:W$494,"NA")</f>
        <v>135.95534699552931</v>
      </c>
      <c r="U376" s="136">
        <f>_xlfn.XLOOKUP($D376,'Maximum Demand Forecast'!$T$68:$T$494,'Maximum Demand Forecast'!X$68:X$494,"NA")</f>
        <v>137.04527456760499</v>
      </c>
      <c r="V376" s="136">
        <f>_xlfn.XLOOKUP($D376,'Maximum Demand Forecast'!$T$68:$T$494,'Maximum Demand Forecast'!Y$68:Y$494,"NA")</f>
        <v>134.81163050391149</v>
      </c>
      <c r="W376" s="136">
        <f>_xlfn.XLOOKUP($D376,'Maximum Demand Forecast'!$T$68:$T$494,'Maximum Demand Forecast'!Z$68:Z$494,"NA")</f>
        <v>134.72603992112889</v>
      </c>
      <c r="X376" s="136">
        <f>_xlfn.XLOOKUP($D376,'Maximum Demand Forecast'!$T$68:$T$494,'Maximum Demand Forecast'!AA$68:AA$494,"NA")</f>
        <v>134.92475449806372</v>
      </c>
      <c r="Y376" s="136">
        <f>_xlfn.XLOOKUP($D376,'Maximum Demand Forecast'!$T$68:$T$494,'Maximum Demand Forecast'!AB$68:AB$494,"NA")</f>
        <v>135.52780777040778</v>
      </c>
      <c r="Z376" s="136">
        <f>_xlfn.XLOOKUP($D376,'Maximum Demand Forecast'!$T$68:$T$494,'Maximum Demand Forecast'!AC$68:AC$494,"NA")</f>
        <v>137.32293216658198</v>
      </c>
      <c r="AA376" s="136">
        <f>_xlfn.XLOOKUP($D376,'Maximum Demand Forecast'!$T$68:$T$494,'Maximum Demand Forecast'!AD$68:AD$494,"NA")</f>
        <v>142.9928528796145</v>
      </c>
      <c r="AB376" s="136">
        <f>_xlfn.XLOOKUP($D376,'Maximum Demand Forecast'!$T$68:$T$494,'Maximum Demand Forecast'!AE$68:AE$494,"NA")</f>
        <v>147.62298727131707</v>
      </c>
      <c r="AC376" s="136">
        <f>_xlfn.XLOOKUP($D376,'Maximum Demand Forecast'!$T$68:$T$494,'Maximum Demand Forecast'!AF$68:AF$494,"NA")</f>
        <v>150.70234449420511</v>
      </c>
      <c r="AD376" s="137"/>
      <c r="AE376" s="138">
        <v>483.436072453073</v>
      </c>
      <c r="AF376" s="138">
        <v>655.49928374870206</v>
      </c>
      <c r="AG376" s="138">
        <v>752.81598213974905</v>
      </c>
      <c r="AH376" s="138">
        <v>822.81756727016295</v>
      </c>
      <c r="AI376" s="138">
        <v>869.36474515282498</v>
      </c>
      <c r="AJ376" s="138">
        <v>981.70985456681501</v>
      </c>
      <c r="AK376" s="138">
        <v>1095.0464272843601</v>
      </c>
      <c r="AL376" s="138">
        <v>1197.4103747929501</v>
      </c>
      <c r="AM376" s="138">
        <v>1285.8817546072501</v>
      </c>
      <c r="AN376" s="138">
        <v>1360.6553886977999</v>
      </c>
      <c r="AO376" s="138">
        <v>1429.5473853251101</v>
      </c>
      <c r="AP376" s="138">
        <v>1492.4922148426101</v>
      </c>
      <c r="AQ376" s="137"/>
      <c r="AR376" s="137"/>
      <c r="AS376" s="137"/>
      <c r="AT376" s="137"/>
      <c r="AU376" s="3"/>
      <c r="AV376" s="3"/>
      <c r="AW376" s="3"/>
      <c r="AX376" s="3"/>
    </row>
    <row r="377" spans="2:50" x14ac:dyDescent="0.25">
      <c r="B377" s="7" t="s">
        <v>12</v>
      </c>
      <c r="C377" s="7" t="s">
        <v>2</v>
      </c>
      <c r="D377" s="48">
        <v>22325</v>
      </c>
      <c r="E377" s="136">
        <f>_xlfn.XLOOKUP($D377,'Maximum Demand Forecast'!$D$68:$D$494,'Maximum Demand Forecast'!E$68:E$494,"NA")</f>
        <v>98.731709399935895</v>
      </c>
      <c r="F377" s="136">
        <f>_xlfn.XLOOKUP($D377,'Maximum Demand Forecast'!$D$68:$D$494,'Maximum Demand Forecast'!F$68:F$494,"NA")</f>
        <v>84.998334760000006</v>
      </c>
      <c r="G377" s="136">
        <f>_xlfn.XLOOKUP($D377,'Maximum Demand Forecast'!$D$68:$D$494,'Maximum Demand Forecast'!G$68:G$494,"NA")</f>
        <v>87.4044895482469</v>
      </c>
      <c r="H377" s="136">
        <f>_xlfn.XLOOKUP($D377,'Maximum Demand Forecast'!$D$68:$D$494,'Maximum Demand Forecast'!H$68:H$494,"NA")</f>
        <v>87.135842514890811</v>
      </c>
      <c r="I377" s="136">
        <f>_xlfn.XLOOKUP($D377,'Maximum Demand Forecast'!$D$68:$D$494,'Maximum Demand Forecast'!I$68:I$494,"NA")</f>
        <v>85.668129997872853</v>
      </c>
      <c r="J377" s="136">
        <f>_xlfn.XLOOKUP($D377,'Maximum Demand Forecast'!$D$68:$D$494,'Maximum Demand Forecast'!J$68:J$494,"NA")</f>
        <v>84.626814141494123</v>
      </c>
      <c r="K377" s="136">
        <f>_xlfn.XLOOKUP($D377,'Maximum Demand Forecast'!$D$68:$D$494,'Maximum Demand Forecast'!K$68:K$494,"NA")</f>
        <v>84.683384835125779</v>
      </c>
      <c r="L377" s="136">
        <f>_xlfn.XLOOKUP($D377,'Maximum Demand Forecast'!$D$68:$D$494,'Maximum Demand Forecast'!L$68:L$494,"NA")</f>
        <v>84.5195548333663</v>
      </c>
      <c r="M377" s="136">
        <f>_xlfn.XLOOKUP($D377,'Maximum Demand Forecast'!$D$68:$D$494,'Maximum Demand Forecast'!M$68:M$494,"NA")</f>
        <v>86.444413913563992</v>
      </c>
      <c r="N377" s="136">
        <f>_xlfn.XLOOKUP($D377,'Maximum Demand Forecast'!$D$68:$D$494,'Maximum Demand Forecast'!N$68:N$494,"NA")</f>
        <v>91.652692713871431</v>
      </c>
      <c r="O377" s="136">
        <f>_xlfn.XLOOKUP($D377,'Maximum Demand Forecast'!$D$68:$D$494,'Maximum Demand Forecast'!O$68:O$494,"NA")</f>
        <v>96.270977662294982</v>
      </c>
      <c r="P377" s="136">
        <f>_xlfn.XLOOKUP($D377,'Maximum Demand Forecast'!$D$68:$D$494,'Maximum Demand Forecast'!P$68:P$494,"NA")</f>
        <v>98.759907635196512</v>
      </c>
      <c r="Q377" s="137"/>
      <c r="R377" s="136">
        <f>_xlfn.XLOOKUP($D377,'Maximum Demand Forecast'!$T$68:$T$494,'Maximum Demand Forecast'!U$68:U$494,"NA")</f>
        <v>175.086331709315</v>
      </c>
      <c r="S377" s="136">
        <f>_xlfn.XLOOKUP($D377,'Maximum Demand Forecast'!$T$68:$T$494,'Maximum Demand Forecast'!V$68:V$494,"NA")</f>
        <v>150.748115445314</v>
      </c>
      <c r="T377" s="136">
        <f>_xlfn.XLOOKUP($D377,'Maximum Demand Forecast'!$T$68:$T$494,'Maximum Demand Forecast'!W$68:W$494,"NA")</f>
        <v>145.54808516416622</v>
      </c>
      <c r="U377" s="136">
        <f>_xlfn.XLOOKUP($D377,'Maximum Demand Forecast'!$T$68:$T$494,'Maximum Demand Forecast'!X$68:X$494,"NA")</f>
        <v>146.7149158522484</v>
      </c>
      <c r="V377" s="136">
        <f>_xlfn.XLOOKUP($D377,'Maximum Demand Forecast'!$T$68:$T$494,'Maximum Demand Forecast'!Y$68:Y$494,"NA")</f>
        <v>144.32367031764221</v>
      </c>
      <c r="W377" s="136">
        <f>_xlfn.XLOOKUP($D377,'Maximum Demand Forecast'!$T$68:$T$494,'Maximum Demand Forecast'!Z$68:Z$494,"NA")</f>
        <v>144.23204063401894</v>
      </c>
      <c r="X377" s="136">
        <f>_xlfn.XLOOKUP($D377,'Maximum Demand Forecast'!$T$68:$T$494,'Maximum Demand Forecast'!AA$68:AA$494,"NA")</f>
        <v>144.44477611523558</v>
      </c>
      <c r="Y377" s="136">
        <f>_xlfn.XLOOKUP($D377,'Maximum Demand Forecast'!$T$68:$T$494,'Maximum Demand Forecast'!AB$68:AB$494,"NA")</f>
        <v>145.09037962389752</v>
      </c>
      <c r="Z377" s="136">
        <f>_xlfn.XLOOKUP($D377,'Maximum Demand Forecast'!$T$68:$T$494,'Maximum Demand Forecast'!AC$68:AC$494,"NA")</f>
        <v>147.01216441771825</v>
      </c>
      <c r="AA377" s="136">
        <f>_xlfn.XLOOKUP($D377,'Maximum Demand Forecast'!$T$68:$T$494,'Maximum Demand Forecast'!AD$68:AD$494,"NA")</f>
        <v>153.08214342958948</v>
      </c>
      <c r="AB377" s="136">
        <f>_xlfn.XLOOKUP($D377,'Maximum Demand Forecast'!$T$68:$T$494,'Maximum Demand Forecast'!AE$68:AE$494,"NA")</f>
        <v>158.03897087078767</v>
      </c>
      <c r="AC377" s="136">
        <f>_xlfn.XLOOKUP($D377,'Maximum Demand Forecast'!$T$68:$T$494,'Maximum Demand Forecast'!AF$68:AF$494,"NA")</f>
        <v>161.33560139862217</v>
      </c>
      <c r="AD377" s="137"/>
      <c r="AE377" s="138">
        <v>0</v>
      </c>
      <c r="AF377" s="138">
        <v>0</v>
      </c>
      <c r="AG377" s="138">
        <v>0</v>
      </c>
      <c r="AH377" s="138">
        <v>0</v>
      </c>
      <c r="AI377" s="138">
        <v>0</v>
      </c>
      <c r="AJ377" s="138">
        <v>0</v>
      </c>
      <c r="AK377" s="138">
        <v>0</v>
      </c>
      <c r="AL377" s="138">
        <v>0</v>
      </c>
      <c r="AM377" s="138">
        <v>0</v>
      </c>
      <c r="AN377" s="138">
        <v>0</v>
      </c>
      <c r="AO377" s="138">
        <v>0</v>
      </c>
      <c r="AP377" s="138">
        <v>0</v>
      </c>
      <c r="AQ377" s="137"/>
      <c r="AR377" s="137"/>
      <c r="AS377" s="137"/>
      <c r="AT377" s="137"/>
      <c r="AU377" s="3"/>
      <c r="AV377" s="3"/>
      <c r="AW377" s="3"/>
      <c r="AX377" s="3"/>
    </row>
    <row r="378" spans="2:50" x14ac:dyDescent="0.25">
      <c r="B378" s="7" t="s">
        <v>12</v>
      </c>
      <c r="C378" s="7" t="s">
        <v>2</v>
      </c>
      <c r="D378" s="48">
        <v>22326</v>
      </c>
      <c r="E378" s="136">
        <f>_xlfn.XLOOKUP($D378,'Maximum Demand Forecast'!$D$68:$D$494,'Maximum Demand Forecast'!E$68:E$494,"NA")</f>
        <v>0</v>
      </c>
      <c r="F378" s="136">
        <f>_xlfn.XLOOKUP($D378,'Maximum Demand Forecast'!$D$68:$D$494,'Maximum Demand Forecast'!F$68:F$494,"NA")</f>
        <v>0</v>
      </c>
      <c r="G378" s="136">
        <f>_xlfn.XLOOKUP($D378,'Maximum Demand Forecast'!$D$68:$D$494,'Maximum Demand Forecast'!G$68:G$494,"NA")</f>
        <v>0</v>
      </c>
      <c r="H378" s="136">
        <f>_xlfn.XLOOKUP($D378,'Maximum Demand Forecast'!$D$68:$D$494,'Maximum Demand Forecast'!H$68:H$494,"NA")</f>
        <v>0</v>
      </c>
      <c r="I378" s="136">
        <f>_xlfn.XLOOKUP($D378,'Maximum Demand Forecast'!$D$68:$D$494,'Maximum Demand Forecast'!I$68:I$494,"NA")</f>
        <v>0</v>
      </c>
      <c r="J378" s="136">
        <f>_xlfn.XLOOKUP($D378,'Maximum Demand Forecast'!$D$68:$D$494,'Maximum Demand Forecast'!J$68:J$494,"NA")</f>
        <v>0</v>
      </c>
      <c r="K378" s="136">
        <f>_xlfn.XLOOKUP($D378,'Maximum Demand Forecast'!$D$68:$D$494,'Maximum Demand Forecast'!K$68:K$494,"NA")</f>
        <v>0</v>
      </c>
      <c r="L378" s="136">
        <f>_xlfn.XLOOKUP($D378,'Maximum Demand Forecast'!$D$68:$D$494,'Maximum Demand Forecast'!L$68:L$494,"NA")</f>
        <v>0</v>
      </c>
      <c r="M378" s="136">
        <f>_xlfn.XLOOKUP($D378,'Maximum Demand Forecast'!$D$68:$D$494,'Maximum Demand Forecast'!M$68:M$494,"NA")</f>
        <v>0</v>
      </c>
      <c r="N378" s="136">
        <f>_xlfn.XLOOKUP($D378,'Maximum Demand Forecast'!$D$68:$D$494,'Maximum Demand Forecast'!N$68:N$494,"NA")</f>
        <v>0</v>
      </c>
      <c r="O378" s="136">
        <f>_xlfn.XLOOKUP($D378,'Maximum Demand Forecast'!$D$68:$D$494,'Maximum Demand Forecast'!O$68:O$494,"NA")</f>
        <v>0</v>
      </c>
      <c r="P378" s="136">
        <f>_xlfn.XLOOKUP($D378,'Maximum Demand Forecast'!$D$68:$D$494,'Maximum Demand Forecast'!P$68:P$494,"NA")</f>
        <v>0</v>
      </c>
      <c r="Q378" s="137"/>
      <c r="R378" s="136">
        <f>_xlfn.XLOOKUP($D378,'Maximum Demand Forecast'!$T$68:$T$494,'Maximum Demand Forecast'!U$68:U$494,"NA")</f>
        <v>56.293990267445103</v>
      </c>
      <c r="S378" s="136">
        <f>_xlfn.XLOOKUP($D378,'Maximum Demand Forecast'!$T$68:$T$494,'Maximum Demand Forecast'!V$68:V$494,"NA")</f>
        <v>0</v>
      </c>
      <c r="T378" s="136">
        <f>_xlfn.XLOOKUP($D378,'Maximum Demand Forecast'!$T$68:$T$494,'Maximum Demand Forecast'!W$68:W$494,"NA")</f>
        <v>0</v>
      </c>
      <c r="U378" s="136">
        <f>_xlfn.XLOOKUP($D378,'Maximum Demand Forecast'!$T$68:$T$494,'Maximum Demand Forecast'!X$68:X$494,"NA")</f>
        <v>0</v>
      </c>
      <c r="V378" s="136">
        <f>_xlfn.XLOOKUP($D378,'Maximum Demand Forecast'!$T$68:$T$494,'Maximum Demand Forecast'!Y$68:Y$494,"NA")</f>
        <v>0</v>
      </c>
      <c r="W378" s="136">
        <f>_xlfn.XLOOKUP($D378,'Maximum Demand Forecast'!$T$68:$T$494,'Maximum Demand Forecast'!Z$68:Z$494,"NA")</f>
        <v>0</v>
      </c>
      <c r="X378" s="136">
        <f>_xlfn.XLOOKUP($D378,'Maximum Demand Forecast'!$T$68:$T$494,'Maximum Demand Forecast'!AA$68:AA$494,"NA")</f>
        <v>0</v>
      </c>
      <c r="Y378" s="136">
        <f>_xlfn.XLOOKUP($D378,'Maximum Demand Forecast'!$T$68:$T$494,'Maximum Demand Forecast'!AB$68:AB$494,"NA")</f>
        <v>0</v>
      </c>
      <c r="Z378" s="136">
        <f>_xlfn.XLOOKUP($D378,'Maximum Demand Forecast'!$T$68:$T$494,'Maximum Demand Forecast'!AC$68:AC$494,"NA")</f>
        <v>0</v>
      </c>
      <c r="AA378" s="136">
        <f>_xlfn.XLOOKUP($D378,'Maximum Demand Forecast'!$T$68:$T$494,'Maximum Demand Forecast'!AD$68:AD$494,"NA")</f>
        <v>0</v>
      </c>
      <c r="AB378" s="136">
        <f>_xlfn.XLOOKUP($D378,'Maximum Demand Forecast'!$T$68:$T$494,'Maximum Demand Forecast'!AE$68:AE$494,"NA")</f>
        <v>0</v>
      </c>
      <c r="AC378" s="136">
        <f>_xlfn.XLOOKUP($D378,'Maximum Demand Forecast'!$T$68:$T$494,'Maximum Demand Forecast'!AF$68:AF$494,"NA")</f>
        <v>0</v>
      </c>
      <c r="AD378" s="137"/>
      <c r="AE378" s="138">
        <v>373.86232281240001</v>
      </c>
      <c r="AF378" s="138">
        <v>441.01726726688003</v>
      </c>
      <c r="AG378" s="138">
        <v>587.41500328065194</v>
      </c>
      <c r="AH378" s="138">
        <v>624.92876436050801</v>
      </c>
      <c r="AI378" s="138">
        <v>673.11472316517302</v>
      </c>
      <c r="AJ378" s="138">
        <v>789.875128740082</v>
      </c>
      <c r="AK378" s="138">
        <v>908.06294076897495</v>
      </c>
      <c r="AL378" s="138">
        <v>1015.24094569566</v>
      </c>
      <c r="AM378" s="138">
        <v>1108.50020310734</v>
      </c>
      <c r="AN378" s="138">
        <v>1188.2637044279099</v>
      </c>
      <c r="AO378" s="138">
        <v>1263.1891594266899</v>
      </c>
      <c r="AP378" s="138">
        <v>1333.5993630856201</v>
      </c>
      <c r="AQ378" s="137"/>
      <c r="AR378" s="137"/>
      <c r="AS378" s="137"/>
      <c r="AT378" s="137"/>
      <c r="AU378" s="3"/>
      <c r="AV378" s="3"/>
      <c r="AW378" s="3"/>
      <c r="AX378" s="3"/>
    </row>
    <row r="379" spans="2:50" x14ac:dyDescent="0.25">
      <c r="B379" s="7" t="s">
        <v>12</v>
      </c>
      <c r="C379" s="7" t="s">
        <v>2</v>
      </c>
      <c r="D379" s="48">
        <v>22328</v>
      </c>
      <c r="E379" s="136">
        <f>_xlfn.XLOOKUP($D379,'Maximum Demand Forecast'!$D$68:$D$494,'Maximum Demand Forecast'!E$68:E$494,"NA")</f>
        <v>139.06042481785599</v>
      </c>
      <c r="F379" s="136">
        <f>_xlfn.XLOOKUP($D379,'Maximum Demand Forecast'!$D$68:$D$494,'Maximum Demand Forecast'!F$68:F$494,"NA")</f>
        <v>123.5638912</v>
      </c>
      <c r="G379" s="136">
        <f>_xlfn.XLOOKUP($D379,'Maximum Demand Forecast'!$D$68:$D$494,'Maximum Demand Forecast'!G$68:G$494,"NA")</f>
        <v>127.06176970908832</v>
      </c>
      <c r="H379" s="136">
        <f>_xlfn.XLOOKUP($D379,'Maximum Demand Forecast'!$D$68:$D$494,'Maximum Demand Forecast'!H$68:H$494,"NA")</f>
        <v>126.67123178979207</v>
      </c>
      <c r="I379" s="136">
        <f>_xlfn.XLOOKUP($D379,'Maximum Demand Forecast'!$D$68:$D$494,'Maximum Demand Forecast'!I$68:I$494,"NA")</f>
        <v>124.53758681571396</v>
      </c>
      <c r="J379" s="136">
        <f>_xlfn.XLOOKUP($D379,'Maximum Demand Forecast'!$D$68:$D$494,'Maximum Demand Forecast'!J$68:J$494,"NA")</f>
        <v>123.02380375695492</v>
      </c>
      <c r="K379" s="136">
        <f>_xlfn.XLOOKUP($D379,'Maximum Demand Forecast'!$D$68:$D$494,'Maximum Demand Forecast'!K$68:K$494,"NA")</f>
        <v>123.10604178023794</v>
      </c>
      <c r="L379" s="136">
        <f>_xlfn.XLOOKUP($D379,'Maximum Demand Forecast'!$D$68:$D$494,'Maximum Demand Forecast'!L$68:L$494,"NA")</f>
        <v>122.86787861421988</v>
      </c>
      <c r="M379" s="136">
        <f>_xlfn.XLOOKUP($D379,'Maximum Demand Forecast'!$D$68:$D$494,'Maximum Demand Forecast'!M$68:M$494,"NA")</f>
        <v>125.66608729245399</v>
      </c>
      <c r="N379" s="136">
        <f>_xlfn.XLOOKUP($D379,'Maximum Demand Forecast'!$D$68:$D$494,'Maximum Demand Forecast'!N$68:N$494,"NA")</f>
        <v>133.23747321239685</v>
      </c>
      <c r="O379" s="136">
        <f>_xlfn.XLOOKUP($D379,'Maximum Demand Forecast'!$D$68:$D$494,'Maximum Demand Forecast'!O$68:O$494,"NA")</f>
        <v>139.95117249261091</v>
      </c>
      <c r="P379" s="136">
        <f>_xlfn.XLOOKUP($D379,'Maximum Demand Forecast'!$D$68:$D$494,'Maximum Demand Forecast'!P$68:P$494,"NA")</f>
        <v>143.56938305219887</v>
      </c>
      <c r="Q379" s="137"/>
      <c r="R379" s="136">
        <f>_xlfn.XLOOKUP($D379,'Maximum Demand Forecast'!$T$68:$T$494,'Maximum Demand Forecast'!U$68:U$494,"NA")</f>
        <v>198.295801742234</v>
      </c>
      <c r="S379" s="136">
        <f>_xlfn.XLOOKUP($D379,'Maximum Demand Forecast'!$T$68:$T$494,'Maximum Demand Forecast'!V$68:V$494,"NA")</f>
        <v>193.57425731259201</v>
      </c>
      <c r="T379" s="136">
        <f>_xlfn.XLOOKUP($D379,'Maximum Demand Forecast'!$T$68:$T$494,'Maximum Demand Forecast'!W$68:W$494,"NA")</f>
        <v>186.89694664305117</v>
      </c>
      <c r="U379" s="136">
        <f>_xlfn.XLOOKUP($D379,'Maximum Demand Forecast'!$T$68:$T$494,'Maximum Demand Forecast'!X$68:X$494,"NA")</f>
        <v>188.39526311080817</v>
      </c>
      <c r="V379" s="136">
        <f>_xlfn.XLOOKUP($D379,'Maximum Demand Forecast'!$T$68:$T$494,'Maximum Demand Forecast'!Y$68:Y$494,"NA")</f>
        <v>185.32468689135709</v>
      </c>
      <c r="W379" s="136">
        <f>_xlfn.XLOOKUP($D379,'Maximum Demand Forecast'!$T$68:$T$494,'Maximum Demand Forecast'!Z$68:Z$494,"NA")</f>
        <v>185.20702606420335</v>
      </c>
      <c r="X379" s="136">
        <f>_xlfn.XLOOKUP($D379,'Maximum Demand Forecast'!$T$68:$T$494,'Maximum Demand Forecast'!AA$68:AA$494,"NA")</f>
        <v>185.48019772315845</v>
      </c>
      <c r="Y379" s="136">
        <f>_xlfn.XLOOKUP($D379,'Maximum Demand Forecast'!$T$68:$T$494,'Maximum Demand Forecast'!AB$68:AB$494,"NA")</f>
        <v>186.3092112026203</v>
      </c>
      <c r="Z379" s="136">
        <f>_xlfn.XLOOKUP($D379,'Maximum Demand Forecast'!$T$68:$T$494,'Maximum Demand Forecast'!AC$68:AC$494,"NA")</f>
        <v>188.77695723765075</v>
      </c>
      <c r="AA379" s="136">
        <f>_xlfn.XLOOKUP($D379,'Maximum Demand Forecast'!$T$68:$T$494,'Maximum Demand Forecast'!AD$68:AD$494,"NA")</f>
        <v>196.57136100618234</v>
      </c>
      <c r="AB379" s="136">
        <f>_xlfn.XLOOKUP($D379,'Maximum Demand Forecast'!$T$68:$T$494,'Maximum Demand Forecast'!AE$68:AE$494,"NA")</f>
        <v>202.93637716391129</v>
      </c>
      <c r="AC379" s="136">
        <f>_xlfn.XLOOKUP($D379,'Maximum Demand Forecast'!$T$68:$T$494,'Maximum Demand Forecast'!AF$68:AF$494,"NA")</f>
        <v>207.16954985847198</v>
      </c>
      <c r="AD379" s="137"/>
      <c r="AE379" s="138">
        <v>574.64395858392004</v>
      </c>
      <c r="AF379" s="138">
        <v>718.71114790143599</v>
      </c>
      <c r="AG379" s="138">
        <v>810.07779216838105</v>
      </c>
      <c r="AH379" s="138">
        <v>880.88563374678097</v>
      </c>
      <c r="AI379" s="138">
        <v>934.91042344722996</v>
      </c>
      <c r="AJ379" s="138">
        <v>1064.6091893361499</v>
      </c>
      <c r="AK379" s="138">
        <v>1194.7798167641199</v>
      </c>
      <c r="AL379" s="138">
        <v>1311.7730466850801</v>
      </c>
      <c r="AM379" s="138">
        <v>1412.42213721913</v>
      </c>
      <c r="AN379" s="138">
        <v>1497.1202326750399</v>
      </c>
      <c r="AO379" s="138">
        <v>1574.8404956491299</v>
      </c>
      <c r="AP379" s="138">
        <v>1645.58303320204</v>
      </c>
      <c r="AQ379" s="137"/>
      <c r="AR379" s="137"/>
      <c r="AS379" s="137"/>
      <c r="AT379" s="137"/>
      <c r="AU379" s="3"/>
      <c r="AV379" s="3"/>
      <c r="AW379" s="3"/>
      <c r="AX379" s="3"/>
    </row>
    <row r="380" spans="2:50" x14ac:dyDescent="0.25">
      <c r="B380" s="7" t="s">
        <v>12</v>
      </c>
      <c r="C380" s="7" t="s">
        <v>2</v>
      </c>
      <c r="D380" s="48">
        <v>22329</v>
      </c>
      <c r="E380" s="136">
        <f>_xlfn.XLOOKUP($D380,'Maximum Demand Forecast'!$D$68:$D$494,'Maximum Demand Forecast'!E$68:E$494,"NA")</f>
        <v>120.044781714728</v>
      </c>
      <c r="F380" s="136">
        <f>_xlfn.XLOOKUP($D380,'Maximum Demand Forecast'!$D$68:$D$494,'Maximum Demand Forecast'!F$68:F$494,"NA")</f>
        <v>103.07333559999999</v>
      </c>
      <c r="G380" s="136">
        <f>_xlfn.XLOOKUP($D380,'Maximum Demand Forecast'!$D$68:$D$494,'Maximum Demand Forecast'!G$68:G$494,"NA")</f>
        <v>105.99116217501229</v>
      </c>
      <c r="H380" s="136">
        <f>_xlfn.XLOOKUP($D380,'Maximum Demand Forecast'!$D$68:$D$494,'Maximum Demand Forecast'!H$68:H$494,"NA")</f>
        <v>105.66538701829606</v>
      </c>
      <c r="I380" s="136">
        <f>_xlfn.XLOOKUP($D380,'Maximum Demand Forecast'!$D$68:$D$494,'Maximum Demand Forecast'!I$68:I$494,"NA")</f>
        <v>103.88556362224872</v>
      </c>
      <c r="J380" s="136">
        <f>_xlfn.XLOOKUP($D380,'Maximum Demand Forecast'!$D$68:$D$494,'Maximum Demand Forecast'!J$68:J$494,"NA")</f>
        <v>102.62281066322679</v>
      </c>
      <c r="K380" s="136">
        <f>_xlfn.XLOOKUP($D380,'Maximum Demand Forecast'!$D$68:$D$494,'Maximum Demand Forecast'!K$68:K$494,"NA")</f>
        <v>102.69141118471094</v>
      </c>
      <c r="L380" s="136">
        <f>_xlfn.XLOOKUP($D380,'Maximum Demand Forecast'!$D$68:$D$494,'Maximum Demand Forecast'!L$68:L$494,"NA")</f>
        <v>102.49274253078514</v>
      </c>
      <c r="M380" s="136">
        <f>_xlfn.XLOOKUP($D380,'Maximum Demand Forecast'!$D$68:$D$494,'Maximum Demand Forecast'!M$68:M$494,"NA")</f>
        <v>104.82692527114268</v>
      </c>
      <c r="N380" s="136">
        <f>_xlfn.XLOOKUP($D380,'Maximum Demand Forecast'!$D$68:$D$494,'Maximum Demand Forecast'!N$68:N$494,"NA")</f>
        <v>111.14275098935531</v>
      </c>
      <c r="O380" s="136">
        <f>_xlfn.XLOOKUP($D380,'Maximum Demand Forecast'!$D$68:$D$494,'Maximum Demand Forecast'!O$68:O$494,"NA")</f>
        <v>116.74311993457496</v>
      </c>
      <c r="P380" s="136">
        <f>_xlfn.XLOOKUP($D380,'Maximum Demand Forecast'!$D$68:$D$494,'Maximum Demand Forecast'!P$68:P$494,"NA")</f>
        <v>119.76132393946692</v>
      </c>
      <c r="Q380" s="137"/>
      <c r="R380" s="136">
        <f>_xlfn.XLOOKUP($D380,'Maximum Demand Forecast'!$T$68:$T$494,'Maximum Demand Forecast'!U$68:U$494,"NA")</f>
        <v>276.37091283542497</v>
      </c>
      <c r="S380" s="136">
        <f>_xlfn.XLOOKUP($D380,'Maximum Demand Forecast'!$T$68:$T$494,'Maximum Demand Forecast'!V$68:V$494,"NA")</f>
        <v>187.59909707648899</v>
      </c>
      <c r="T380" s="136">
        <f>_xlfn.XLOOKUP($D380,'Maximum Demand Forecast'!$T$68:$T$494,'Maximum Demand Forecast'!W$68:W$494,"NA")</f>
        <v>181.12789853027826</v>
      </c>
      <c r="U380" s="136">
        <f>_xlfn.XLOOKUP($D380,'Maximum Demand Forecast'!$T$68:$T$494,'Maximum Demand Forecast'!X$68:X$494,"NA")</f>
        <v>182.57996566145749</v>
      </c>
      <c r="V380" s="136">
        <f>_xlfn.XLOOKUP($D380,'Maximum Demand Forecast'!$T$68:$T$494,'Maximum Demand Forecast'!Y$68:Y$494,"NA")</f>
        <v>179.60417056209494</v>
      </c>
      <c r="W380" s="136">
        <f>_xlfn.XLOOKUP($D380,'Maximum Demand Forecast'!$T$68:$T$494,'Maximum Demand Forecast'!Z$68:Z$494,"NA")</f>
        <v>179.4901416346861</v>
      </c>
      <c r="X380" s="136">
        <f>_xlfn.XLOOKUP($D380,'Maximum Demand Forecast'!$T$68:$T$494,'Maximum Demand Forecast'!AA$68:AA$494,"NA")</f>
        <v>179.75488115779379</v>
      </c>
      <c r="Y380" s="136">
        <f>_xlfn.XLOOKUP($D380,'Maximum Demand Forecast'!$T$68:$T$494,'Maximum Demand Forecast'!AB$68:AB$494,"NA")</f>
        <v>180.55830503434851</v>
      </c>
      <c r="Z380" s="136">
        <f>_xlfn.XLOOKUP($D380,'Maximum Demand Forecast'!$T$68:$T$494,'Maximum Demand Forecast'!AC$68:AC$494,"NA")</f>
        <v>182.94987783133573</v>
      </c>
      <c r="AA380" s="136">
        <f>_xlfn.XLOOKUP($D380,'Maximum Demand Forecast'!$T$68:$T$494,'Maximum Demand Forecast'!AD$68:AD$494,"NA")</f>
        <v>190.5036875657822</v>
      </c>
      <c r="AB380" s="136">
        <f>_xlfn.XLOOKUP($D380,'Maximum Demand Forecast'!$T$68:$T$494,'Maximum Demand Forecast'!AE$68:AE$494,"NA")</f>
        <v>196.67223136207315</v>
      </c>
      <c r="AC380" s="136">
        <f>_xlfn.XLOOKUP($D380,'Maximum Demand Forecast'!$T$68:$T$494,'Maximum Demand Forecast'!AF$68:AF$494,"NA")</f>
        <v>200.77473644871813</v>
      </c>
      <c r="AD380" s="137"/>
      <c r="AE380" s="138">
        <v>45.466655299999999</v>
      </c>
      <c r="AF380" s="138">
        <v>49.558654277000002</v>
      </c>
      <c r="AG380" s="138">
        <v>54.5145197047</v>
      </c>
      <c r="AH380" s="138">
        <v>61.126659316077401</v>
      </c>
      <c r="AI380" s="138">
        <v>65.582188730521395</v>
      </c>
      <c r="AJ380" s="138">
        <v>76.335943573076705</v>
      </c>
      <c r="AK380" s="138">
        <v>87.184601997617406</v>
      </c>
      <c r="AL380" s="138">
        <v>96.982952828957295</v>
      </c>
      <c r="AM380" s="138">
        <v>105.451497067939</v>
      </c>
      <c r="AN380" s="138">
        <v>112.608883213993</v>
      </c>
      <c r="AO380" s="138">
        <v>119.203274783049</v>
      </c>
      <c r="AP380" s="138">
        <v>125.228399230107</v>
      </c>
      <c r="AQ380" s="137"/>
      <c r="AR380" s="137"/>
      <c r="AS380" s="137"/>
      <c r="AT380" s="137"/>
      <c r="AU380" s="3"/>
      <c r="AV380" s="3"/>
      <c r="AW380" s="3"/>
      <c r="AX380" s="3"/>
    </row>
    <row r="381" spans="2:50" x14ac:dyDescent="0.25">
      <c r="B381" s="7" t="s">
        <v>12</v>
      </c>
      <c r="C381" s="7" t="s">
        <v>2</v>
      </c>
      <c r="D381" s="48">
        <v>22330</v>
      </c>
      <c r="E381" s="136">
        <f>_xlfn.XLOOKUP($D381,'Maximum Demand Forecast'!$D$68:$D$494,'Maximum Demand Forecast'!E$68:E$494,"NA")</f>
        <v>10.593996345637001</v>
      </c>
      <c r="F381" s="136">
        <f>_xlfn.XLOOKUP($D381,'Maximum Demand Forecast'!$D$68:$D$494,'Maximum Demand Forecast'!F$68:F$494,"NA")</f>
        <v>6.05053417510738</v>
      </c>
      <c r="G381" s="136">
        <f>_xlfn.XLOOKUP($D381,'Maximum Demand Forecast'!$D$68:$D$494,'Maximum Demand Forecast'!G$68:G$494,"NA")</f>
        <v>6.2218142574524435</v>
      </c>
      <c r="H381" s="136">
        <f>_xlfn.XLOOKUP($D381,'Maximum Demand Forecast'!$D$68:$D$494,'Maximum Demand Forecast'!H$68:H$494,"NA")</f>
        <v>6.2026908468473785</v>
      </c>
      <c r="I381" s="136">
        <f>_xlfn.XLOOKUP($D381,'Maximum Demand Forecast'!$D$68:$D$494,'Maximum Demand Forecast'!I$68:I$494,"NA")</f>
        <v>6.098212979504158</v>
      </c>
      <c r="J381" s="136">
        <f>_xlfn.XLOOKUP($D381,'Maximum Demand Forecast'!$D$68:$D$494,'Maximum Demand Forecast'!J$68:J$494,"NA")</f>
        <v>6.0240877958297858</v>
      </c>
      <c r="K381" s="136">
        <f>_xlfn.XLOOKUP($D381,'Maximum Demand Forecast'!$D$68:$D$494,'Maximum Demand Forecast'!K$68:K$494,"NA")</f>
        <v>6.0281147325467739</v>
      </c>
      <c r="L381" s="136">
        <f>_xlfn.XLOOKUP($D381,'Maximum Demand Forecast'!$D$68:$D$494,'Maximum Demand Forecast'!L$68:L$494,"NA")</f>
        <v>6.0164526331967974</v>
      </c>
      <c r="M381" s="136">
        <f>_xlfn.XLOOKUP($D381,'Maximum Demand Forecast'!$D$68:$D$494,'Maximum Demand Forecast'!M$68:M$494,"NA")</f>
        <v>6.1534720898707027</v>
      </c>
      <c r="N381" s="136">
        <f>_xlfn.XLOOKUP($D381,'Maximum Demand Forecast'!$D$68:$D$494,'Maximum Demand Forecast'!N$68:N$494,"NA")</f>
        <v>6.5242189870155309</v>
      </c>
      <c r="O381" s="136">
        <f>_xlfn.XLOOKUP($D381,'Maximum Demand Forecast'!$D$68:$D$494,'Maximum Demand Forecast'!O$68:O$494,"NA")</f>
        <v>6.8529676735600429</v>
      </c>
      <c r="P381" s="136">
        <f>_xlfn.XLOOKUP($D381,'Maximum Demand Forecast'!$D$68:$D$494,'Maximum Demand Forecast'!P$68:P$494,"NA")</f>
        <v>7.0301400370305887</v>
      </c>
      <c r="Q381" s="137"/>
      <c r="R381" s="136">
        <f>_xlfn.XLOOKUP($D381,'Maximum Demand Forecast'!$T$68:$T$494,'Maximum Demand Forecast'!U$68:U$494,"NA")</f>
        <v>14.514466183992001</v>
      </c>
      <c r="S381" s="136">
        <f>_xlfn.XLOOKUP($D381,'Maximum Demand Forecast'!$T$68:$T$494,'Maximum Demand Forecast'!V$68:V$494,"NA")</f>
        <v>15.127259029086099</v>
      </c>
      <c r="T381" s="136">
        <f>_xlfn.XLOOKUP($D381,'Maximum Demand Forecast'!$T$68:$T$494,'Maximum Demand Forecast'!W$68:W$494,"NA")</f>
        <v>14.605446834023869</v>
      </c>
      <c r="U381" s="136">
        <f>_xlfn.XLOOKUP($D381,'Maximum Demand Forecast'!$T$68:$T$494,'Maximum Demand Forecast'!X$68:X$494,"NA")</f>
        <v>14.722535860374641</v>
      </c>
      <c r="V381" s="136">
        <f>_xlfn.XLOOKUP($D381,'Maximum Demand Forecast'!$T$68:$T$494,'Maximum Demand Forecast'!Y$68:Y$494,"NA")</f>
        <v>14.482579357454009</v>
      </c>
      <c r="W381" s="136">
        <f>_xlfn.XLOOKUP($D381,'Maximum Demand Forecast'!$T$68:$T$494,'Maximum Demand Forecast'!Z$68:Z$494,"NA")</f>
        <v>14.473384509778283</v>
      </c>
      <c r="X381" s="136">
        <f>_xlfn.XLOOKUP($D381,'Maximum Demand Forecast'!$T$68:$T$494,'Maximum Demand Forecast'!AA$68:AA$494,"NA")</f>
        <v>14.494732071699937</v>
      </c>
      <c r="Y381" s="136">
        <f>_xlfn.XLOOKUP($D381,'Maximum Demand Forecast'!$T$68:$T$494,'Maximum Demand Forecast'!AB$68:AB$494,"NA")</f>
        <v>14.559517037513713</v>
      </c>
      <c r="Z381" s="136">
        <f>_xlfn.XLOOKUP($D381,'Maximum Demand Forecast'!$T$68:$T$494,'Maximum Demand Forecast'!AC$68:AC$494,"NA")</f>
        <v>14.752364134065521</v>
      </c>
      <c r="AA381" s="136">
        <f>_xlfn.XLOOKUP($D381,'Maximum Demand Forecast'!$T$68:$T$494,'Maximum Demand Forecast'!AD$68:AD$494,"NA")</f>
        <v>15.361473870147108</v>
      </c>
      <c r="AB381" s="136">
        <f>_xlfn.XLOOKUP($D381,'Maximum Demand Forecast'!$T$68:$T$494,'Maximum Demand Forecast'!AE$68:AE$494,"NA")</f>
        <v>15.85888116737258</v>
      </c>
      <c r="AC381" s="136">
        <f>_xlfn.XLOOKUP($D381,'Maximum Demand Forecast'!$T$68:$T$494,'Maximum Demand Forecast'!AF$68:AF$494,"NA")</f>
        <v>16.189691166359506</v>
      </c>
      <c r="AD381" s="137"/>
      <c r="AE381" s="138">
        <v>880.62743478690197</v>
      </c>
      <c r="AF381" s="138">
        <v>1068.31405549279</v>
      </c>
      <c r="AG381" s="138">
        <v>1229.00167654045</v>
      </c>
      <c r="AH381" s="138">
        <v>1329.0828603211901</v>
      </c>
      <c r="AI381" s="138">
        <v>1390.4975357215701</v>
      </c>
      <c r="AJ381" s="138">
        <v>1538.0906587511099</v>
      </c>
      <c r="AK381" s="138">
        <v>1686.37771720553</v>
      </c>
      <c r="AL381" s="138">
        <v>1819.7927175597899</v>
      </c>
      <c r="AM381" s="138">
        <v>1934.6848381437701</v>
      </c>
      <c r="AN381" s="138">
        <v>2031.46041411431</v>
      </c>
      <c r="AO381" s="138">
        <v>2120.3410228347402</v>
      </c>
      <c r="AP381" s="138">
        <v>2201.3065960004001</v>
      </c>
      <c r="AQ381" s="137"/>
      <c r="AR381" s="137"/>
      <c r="AS381" s="137"/>
      <c r="AT381" s="137"/>
      <c r="AU381" s="3"/>
      <c r="AV381" s="3"/>
      <c r="AW381" s="3"/>
      <c r="AX381" s="3"/>
    </row>
    <row r="382" spans="2:50" x14ac:dyDescent="0.25">
      <c r="B382" s="7" t="s">
        <v>12</v>
      </c>
      <c r="C382" s="7" t="s">
        <v>2</v>
      </c>
      <c r="D382" s="48">
        <v>22331</v>
      </c>
      <c r="E382" s="136">
        <f>_xlfn.XLOOKUP($D382,'Maximum Demand Forecast'!$D$68:$D$494,'Maximum Demand Forecast'!E$68:E$494,"NA")</f>
        <v>123.427726318743</v>
      </c>
      <c r="F382" s="136">
        <f>_xlfn.XLOOKUP($D382,'Maximum Demand Forecast'!$D$68:$D$494,'Maximum Demand Forecast'!F$68:F$494,"NA")</f>
        <v>124.3705575</v>
      </c>
      <c r="G382" s="136">
        <f>_xlfn.XLOOKUP($D382,'Maximum Demand Forecast'!$D$68:$D$494,'Maximum Demand Forecast'!G$68:G$494,"NA")</f>
        <v>127.8912713268124</v>
      </c>
      <c r="H382" s="136">
        <f>_xlfn.XLOOKUP($D382,'Maximum Demand Forecast'!$D$68:$D$494,'Maximum Demand Forecast'!H$68:H$494,"NA")</f>
        <v>127.49818384570398</v>
      </c>
      <c r="I382" s="136">
        <f>_xlfn.XLOOKUP($D382,'Maximum Demand Forecast'!$D$68:$D$494,'Maximum Demand Forecast'!I$68:I$494,"NA")</f>
        <v>125.35060972549718</v>
      </c>
      <c r="J382" s="136">
        <f>_xlfn.XLOOKUP($D382,'Maximum Demand Forecast'!$D$68:$D$494,'Maximum Demand Forecast'!J$68:J$494,"NA")</f>
        <v>123.82694418596522</v>
      </c>
      <c r="K382" s="136">
        <f>_xlfn.XLOOKUP($D382,'Maximum Demand Forecast'!$D$68:$D$494,'Maximum Demand Forecast'!K$68:K$494,"NA")</f>
        <v>123.90971908649706</v>
      </c>
      <c r="L382" s="136">
        <f>_xlfn.XLOOKUP($D382,'Maximum Demand Forecast'!$D$68:$D$494,'Maximum Demand Forecast'!L$68:L$494,"NA")</f>
        <v>123.67000111188514</v>
      </c>
      <c r="M382" s="136">
        <f>_xlfn.XLOOKUP($D382,'Maximum Demand Forecast'!$D$68:$D$494,'Maximum Demand Forecast'!M$68:M$494,"NA")</f>
        <v>126.48647742979277</v>
      </c>
      <c r="N382" s="136">
        <f>_xlfn.XLOOKUP($D382,'Maximum Demand Forecast'!$D$68:$D$494,'Maximum Demand Forecast'!N$68:N$494,"NA")</f>
        <v>134.10729188267192</v>
      </c>
      <c r="O382" s="136">
        <f>_xlfn.XLOOKUP($D382,'Maximum Demand Forecast'!$D$68:$D$494,'Maximum Demand Forecast'!O$68:O$494,"NA")</f>
        <v>140.86482043133233</v>
      </c>
      <c r="P382" s="136">
        <f>_xlfn.XLOOKUP($D382,'Maximum Demand Forecast'!$D$68:$D$494,'Maximum Demand Forecast'!P$68:P$494,"NA")</f>
        <v>144.50665187641022</v>
      </c>
      <c r="Q382" s="137"/>
      <c r="R382" s="136">
        <f>_xlfn.XLOOKUP($D382,'Maximum Demand Forecast'!$T$68:$T$494,'Maximum Demand Forecast'!U$68:U$494,"NA")</f>
        <v>234.14180334823101</v>
      </c>
      <c r="S382" s="136">
        <f>_xlfn.XLOOKUP($D382,'Maximum Demand Forecast'!$T$68:$T$494,'Maximum Demand Forecast'!V$68:V$494,"NA")</f>
        <v>200.80494568702801</v>
      </c>
      <c r="T382" s="136">
        <f>_xlfn.XLOOKUP($D382,'Maximum Demand Forecast'!$T$68:$T$494,'Maximum Demand Forecast'!W$68:W$494,"NA")</f>
        <v>193.87821366724648</v>
      </c>
      <c r="U382" s="136">
        <f>_xlfn.XLOOKUP($D382,'Maximum Demand Forecast'!$T$68:$T$494,'Maximum Demand Forecast'!X$68:X$494,"NA")</f>
        <v>195.4324975948044</v>
      </c>
      <c r="V382" s="136">
        <f>_xlfn.XLOOKUP($D382,'Maximum Demand Forecast'!$T$68:$T$494,'Maximum Demand Forecast'!Y$68:Y$494,"NA")</f>
        <v>192.24722441057588</v>
      </c>
      <c r="W382" s="136">
        <f>_xlfn.XLOOKUP($D382,'Maximum Demand Forecast'!$T$68:$T$494,'Maximum Demand Forecast'!Z$68:Z$494,"NA")</f>
        <v>192.12516853220595</v>
      </c>
      <c r="X382" s="136">
        <f>_xlfn.XLOOKUP($D382,'Maximum Demand Forecast'!$T$68:$T$494,'Maximum Demand Forecast'!AA$68:AA$494,"NA")</f>
        <v>192.40854412615761</v>
      </c>
      <c r="Y382" s="136">
        <f>_xlfn.XLOOKUP($D382,'Maximum Demand Forecast'!$T$68:$T$494,'Maximum Demand Forecast'!AB$68:AB$494,"NA")</f>
        <v>193.26852421353217</v>
      </c>
      <c r="Z382" s="136">
        <f>_xlfn.XLOOKUP($D382,'Maximum Demand Forecast'!$T$68:$T$494,'Maximum Demand Forecast'!AC$68:AC$494,"NA")</f>
        <v>195.8284493575737</v>
      </c>
      <c r="AA382" s="136">
        <f>_xlfn.XLOOKUP($D382,'Maximum Demand Forecast'!$T$68:$T$494,'Maximum Demand Forecast'!AD$68:AD$494,"NA")</f>
        <v>203.91400188471204</v>
      </c>
      <c r="AB382" s="136">
        <f>_xlfn.XLOOKUP($D382,'Maximum Demand Forecast'!$T$68:$T$494,'Maximum Demand Forecast'!AE$68:AE$494,"NA")</f>
        <v>210.51677407970408</v>
      </c>
      <c r="AC382" s="136">
        <f>_xlfn.XLOOKUP($D382,'Maximum Demand Forecast'!$T$68:$T$494,'Maximum Demand Forecast'!AF$68:AF$494,"NA")</f>
        <v>214.90807086067213</v>
      </c>
      <c r="AD382" s="137"/>
      <c r="AE382" s="138">
        <v>0</v>
      </c>
      <c r="AF382" s="138">
        <v>0</v>
      </c>
      <c r="AG382" s="138">
        <v>0</v>
      </c>
      <c r="AH382" s="138">
        <v>0</v>
      </c>
      <c r="AI382" s="138">
        <v>0</v>
      </c>
      <c r="AJ382" s="138">
        <v>0</v>
      </c>
      <c r="AK382" s="138">
        <v>0</v>
      </c>
      <c r="AL382" s="138">
        <v>0</v>
      </c>
      <c r="AM382" s="138">
        <v>0</v>
      </c>
      <c r="AN382" s="138">
        <v>0</v>
      </c>
      <c r="AO382" s="138">
        <v>0</v>
      </c>
      <c r="AP382" s="138">
        <v>0</v>
      </c>
      <c r="AQ382" s="137"/>
      <c r="AR382" s="137"/>
      <c r="AS382" s="137"/>
      <c r="AT382" s="137"/>
      <c r="AU382" s="3"/>
      <c r="AV382" s="3"/>
      <c r="AW382" s="3"/>
      <c r="AX382" s="3"/>
    </row>
    <row r="383" spans="2:50" x14ac:dyDescent="0.25">
      <c r="B383" s="7" t="s">
        <v>17</v>
      </c>
      <c r="C383" s="7" t="s">
        <v>111</v>
      </c>
      <c r="D383" s="48">
        <v>16091</v>
      </c>
      <c r="E383" s="136">
        <f>_xlfn.XLOOKUP($D383,'Maximum Demand Forecast'!$D$68:$D$494,'Maximum Demand Forecast'!E$68:E$494,"NA")</f>
        <v>121.94106187257999</v>
      </c>
      <c r="F383" s="136">
        <f>_xlfn.XLOOKUP($D383,'Maximum Demand Forecast'!$D$68:$D$494,'Maximum Demand Forecast'!F$68:F$494,"NA")</f>
        <v>97.294443639999997</v>
      </c>
      <c r="G383" s="136">
        <f>_xlfn.XLOOKUP($D383,'Maximum Demand Forecast'!$D$68:$D$494,'Maximum Demand Forecast'!G$68:G$494,"NA")</f>
        <v>100.04867985057072</v>
      </c>
      <c r="H383" s="136">
        <f>_xlfn.XLOOKUP($D383,'Maximum Demand Forecast'!$D$68:$D$494,'Maximum Demand Forecast'!H$68:H$494,"NA")</f>
        <v>99.741169547931023</v>
      </c>
      <c r="I383" s="136">
        <f>_xlfn.XLOOKUP($D383,'Maximum Demand Forecast'!$D$68:$D$494,'Maximum Demand Forecast'!I$68:I$494,"NA")</f>
        <v>98.061133425224213</v>
      </c>
      <c r="J383" s="136">
        <f>_xlfn.XLOOKUP($D383,'Maximum Demand Forecast'!$D$68:$D$494,'Maximum Demand Forecast'!J$68:J$494,"NA")</f>
        <v>96.869177757081431</v>
      </c>
      <c r="K383" s="136">
        <f>_xlfn.XLOOKUP($D383,'Maximum Demand Forecast'!$D$68:$D$494,'Maximum Demand Forecast'!K$68:K$494,"NA")</f>
        <v>96.933932133490842</v>
      </c>
      <c r="L383" s="136">
        <f>_xlfn.XLOOKUP($D383,'Maximum Demand Forecast'!$D$68:$D$494,'Maximum Demand Forecast'!L$68:L$494,"NA")</f>
        <v>96.746402002250775</v>
      </c>
      <c r="M383" s="136">
        <f>_xlfn.XLOOKUP($D383,'Maximum Demand Forecast'!$D$68:$D$494,'Maximum Demand Forecast'!M$68:M$494,"NA")</f>
        <v>98.949716853324418</v>
      </c>
      <c r="N383" s="136">
        <f>_xlfn.XLOOKUP($D383,'Maximum Demand Forecast'!$D$68:$D$494,'Maximum Demand Forecast'!N$68:N$494,"NA")</f>
        <v>104.91144056977996</v>
      </c>
      <c r="O383" s="136">
        <f>_xlfn.XLOOKUP($D383,'Maximum Demand Forecast'!$D$68:$D$494,'Maximum Demand Forecast'!O$68:O$494,"NA")</f>
        <v>110.19782018999942</v>
      </c>
      <c r="P383" s="136">
        <f>_xlfn.XLOOKUP($D383,'Maximum Demand Forecast'!$D$68:$D$494,'Maximum Demand Forecast'!P$68:P$494,"NA")</f>
        <v>113.04680608667765</v>
      </c>
      <c r="Q383" s="137"/>
      <c r="R383" s="136">
        <f>_xlfn.XLOOKUP($D383,'Maximum Demand Forecast'!$T$68:$T$494,'Maximum Demand Forecast'!U$68:U$494,"NA")</f>
        <v>204.146203727993</v>
      </c>
      <c r="S383" s="136">
        <f>_xlfn.XLOOKUP($D383,'Maximum Demand Forecast'!$T$68:$T$494,'Maximum Demand Forecast'!V$68:V$494,"NA")</f>
        <v>192.68881897210301</v>
      </c>
      <c r="T383" s="136">
        <f>_xlfn.XLOOKUP($D383,'Maximum Demand Forecast'!$T$68:$T$494,'Maximum Demand Forecast'!W$68:W$494,"NA")</f>
        <v>190.92847299646132</v>
      </c>
      <c r="U383" s="136">
        <f>_xlfn.XLOOKUP($D383,'Maximum Demand Forecast'!$T$68:$T$494,'Maximum Demand Forecast'!X$68:X$494,"NA")</f>
        <v>199.52479073502843</v>
      </c>
      <c r="V383" s="136">
        <f>_xlfn.XLOOKUP($D383,'Maximum Demand Forecast'!$T$68:$T$494,'Maximum Demand Forecast'!Y$68:Y$494,"NA")</f>
        <v>196.2728189629909</v>
      </c>
      <c r="W383" s="136">
        <f>_xlfn.XLOOKUP($D383,'Maximum Demand Forecast'!$T$68:$T$494,'Maximum Demand Forecast'!Z$68:Z$494,"NA")</f>
        <v>196.14820727409855</v>
      </c>
      <c r="X383" s="136">
        <f>_xlfn.XLOOKUP($D383,'Maximum Demand Forecast'!$T$68:$T$494,'Maximum Demand Forecast'!AA$68:AA$494,"NA")</f>
        <v>196.43751666111692</v>
      </c>
      <c r="Y383" s="136">
        <f>_xlfn.XLOOKUP($D383,'Maximum Demand Forecast'!$T$68:$T$494,'Maximum Demand Forecast'!AB$68:AB$494,"NA")</f>
        <v>197.31550445271472</v>
      </c>
      <c r="Z383" s="136">
        <f>_xlfn.XLOOKUP($D383,'Maximum Demand Forecast'!$T$68:$T$494,'Maximum Demand Forecast'!AC$68:AC$494,"NA")</f>
        <v>199.92903359934218</v>
      </c>
      <c r="AA383" s="136">
        <f>_xlfn.XLOOKUP($D383,'Maximum Demand Forecast'!$T$68:$T$494,'Maximum Demand Forecast'!AD$68:AD$494,"NA")</f>
        <v>208.18389497505456</v>
      </c>
      <c r="AB383" s="136">
        <f>_xlfn.XLOOKUP($D383,'Maximum Demand Forecast'!$T$68:$T$494,'Maximum Demand Forecast'!AE$68:AE$494,"NA")</f>
        <v>214.92492707918439</v>
      </c>
      <c r="AC383" s="136">
        <f>_xlfn.XLOOKUP($D383,'Maximum Demand Forecast'!$T$68:$T$494,'Maximum Demand Forecast'!AF$68:AF$494,"NA")</f>
        <v>219.4081761910831</v>
      </c>
      <c r="AD383" s="137"/>
      <c r="AE383" s="138">
        <v>263.276048218928</v>
      </c>
      <c r="AF383" s="138">
        <v>297.602800243616</v>
      </c>
      <c r="AG383" s="138">
        <v>349.62521546985198</v>
      </c>
      <c r="AH383" s="138">
        <v>401.68247756441599</v>
      </c>
      <c r="AI383" s="138">
        <v>466.21337143015199</v>
      </c>
      <c r="AJ383" s="138">
        <v>621.32681424578504</v>
      </c>
      <c r="AK383" s="138">
        <v>778.13365077431899</v>
      </c>
      <c r="AL383" s="138">
        <v>921.06592077586402</v>
      </c>
      <c r="AM383" s="138">
        <v>1046.5854568294001</v>
      </c>
      <c r="AN383" s="138">
        <v>1154.9362592970001</v>
      </c>
      <c r="AO383" s="138">
        <v>1257.1940232545201</v>
      </c>
      <c r="AP383" s="138">
        <v>1352.9366432797401</v>
      </c>
      <c r="AQ383" s="137"/>
      <c r="AR383" s="137"/>
      <c r="AS383" s="137"/>
      <c r="AT383" s="137"/>
      <c r="AU383" s="3"/>
      <c r="AV383" s="3"/>
      <c r="AW383" s="3"/>
      <c r="AX383" s="3"/>
    </row>
    <row r="384" spans="2:50" x14ac:dyDescent="0.25">
      <c r="B384" s="7" t="s">
        <v>17</v>
      </c>
      <c r="C384" s="7" t="s">
        <v>111</v>
      </c>
      <c r="D384" s="48">
        <v>16092</v>
      </c>
      <c r="E384" s="136">
        <f>_xlfn.XLOOKUP($D384,'Maximum Demand Forecast'!$D$68:$D$494,'Maximum Demand Forecast'!E$68:E$494,"NA")</f>
        <v>93.760327703626103</v>
      </c>
      <c r="F384" s="136">
        <f>_xlfn.XLOOKUP($D384,'Maximum Demand Forecast'!$D$68:$D$494,'Maximum Demand Forecast'!F$68:F$494,"NA")</f>
        <v>72.195680290427703</v>
      </c>
      <c r="G384" s="136">
        <f>_xlfn.XLOOKUP($D384,'Maximum Demand Forecast'!$D$68:$D$494,'Maximum Demand Forecast'!G$68:G$494,"NA")</f>
        <v>74.239414233122588</v>
      </c>
      <c r="H384" s="136">
        <f>_xlfn.XLOOKUP($D384,'Maximum Demand Forecast'!$D$68:$D$494,'Maximum Demand Forecast'!H$68:H$494,"NA")</f>
        <v>74.011231464767036</v>
      </c>
      <c r="I384" s="136">
        <f>_xlfn.XLOOKUP($D384,'Maximum Demand Forecast'!$D$68:$D$494,'Maximum Demand Forecast'!I$68:I$494,"NA")</f>
        <v>96.967390950587159</v>
      </c>
      <c r="J384" s="136">
        <f>_xlfn.XLOOKUP($D384,'Maximum Demand Forecast'!$D$68:$D$494,'Maximum Demand Forecast'!J$68:J$494,"NA")</f>
        <v>95.788729974200379</v>
      </c>
      <c r="K384" s="136">
        <f>_xlfn.XLOOKUP($D384,'Maximum Demand Forecast'!$D$68:$D$494,'Maximum Demand Forecast'!K$68:K$494,"NA")</f>
        <v>95.852762101035211</v>
      </c>
      <c r="L384" s="136">
        <f>_xlfn.XLOOKUP($D384,'Maximum Demand Forecast'!$D$68:$D$494,'Maximum Demand Forecast'!L$68:L$494,"NA")</f>
        <v>95.667323620815765</v>
      </c>
      <c r="M384" s="136">
        <f>_xlfn.XLOOKUP($D384,'Maximum Demand Forecast'!$D$68:$D$494,'Maximum Demand Forecast'!M$68:M$494,"NA")</f>
        <v>97.84606340373098</v>
      </c>
      <c r="N384" s="136">
        <f>_xlfn.XLOOKUP($D384,'Maximum Demand Forecast'!$D$68:$D$494,'Maximum Demand Forecast'!N$68:N$494,"NA")</f>
        <v>103.74129196330857</v>
      </c>
      <c r="O384" s="136">
        <f>_xlfn.XLOOKUP($D384,'Maximum Demand Forecast'!$D$68:$D$494,'Maximum Demand Forecast'!O$68:O$494,"NA")</f>
        <v>108.96870899839639</v>
      </c>
      <c r="P384" s="136">
        <f>_xlfn.XLOOKUP($D384,'Maximum Demand Forecast'!$D$68:$D$494,'Maximum Demand Forecast'!P$68:P$494,"NA")</f>
        <v>111.78591821887279</v>
      </c>
      <c r="Q384" s="137"/>
      <c r="R384" s="136">
        <f>_xlfn.XLOOKUP($D384,'Maximum Demand Forecast'!$T$68:$T$494,'Maximum Demand Forecast'!U$68:U$494,"NA")</f>
        <v>131.16566426463501</v>
      </c>
      <c r="S384" s="136">
        <f>_xlfn.XLOOKUP($D384,'Maximum Demand Forecast'!$T$68:$T$494,'Maximum Demand Forecast'!V$68:V$494,"NA")</f>
        <v>124.36778808031499</v>
      </c>
      <c r="T384" s="136">
        <f>_xlfn.XLOOKUP($D384,'Maximum Demand Forecast'!$T$68:$T$494,'Maximum Demand Forecast'!W$68:W$494,"NA")</f>
        <v>124.96416429935577</v>
      </c>
      <c r="U384" s="136">
        <f>_xlfn.XLOOKUP($D384,'Maximum Demand Forecast'!$T$68:$T$494,'Maximum Demand Forecast'!X$68:X$494,"NA")</f>
        <v>133.03165900587069</v>
      </c>
      <c r="V384" s="136">
        <f>_xlfn.XLOOKUP($D384,'Maximum Demand Forecast'!$T$68:$T$494,'Maximum Demand Forecast'!Y$68:Y$494,"NA")</f>
        <v>130.86343119678139</v>
      </c>
      <c r="W384" s="136">
        <f>_xlfn.XLOOKUP($D384,'Maximum Demand Forecast'!$T$68:$T$494,'Maximum Demand Forecast'!Z$68:Z$494,"NA")</f>
        <v>130.78034728703861</v>
      </c>
      <c r="X384" s="136">
        <f>_xlfn.XLOOKUP($D384,'Maximum Demand Forecast'!$T$68:$T$494,'Maximum Demand Forecast'!AA$68:AA$494,"NA")</f>
        <v>130.97324215278059</v>
      </c>
      <c r="Y384" s="136">
        <f>_xlfn.XLOOKUP($D384,'Maximum Demand Forecast'!$T$68:$T$494,'Maximum Demand Forecast'!AB$68:AB$494,"NA")</f>
        <v>131.55863393328502</v>
      </c>
      <c r="Z384" s="136">
        <f>_xlfn.XLOOKUP($D384,'Maximum Demand Forecast'!$T$68:$T$494,'Maximum Demand Forecast'!AC$68:AC$494,"NA")</f>
        <v>133.30118490630059</v>
      </c>
      <c r="AA384" s="136">
        <f>_xlfn.XLOOKUP($D384,'Maximum Demand Forecast'!$T$68:$T$494,'Maximum Demand Forecast'!AD$68:AD$494,"NA")</f>
        <v>138.80505186753885</v>
      </c>
      <c r="AB384" s="136">
        <f>_xlfn.XLOOKUP($D384,'Maximum Demand Forecast'!$T$68:$T$494,'Maximum Demand Forecast'!AE$68:AE$494,"NA")</f>
        <v>143.29958450641854</v>
      </c>
      <c r="AC384" s="136">
        <f>_xlfn.XLOOKUP($D384,'Maximum Demand Forecast'!$T$68:$T$494,'Maximum Demand Forecast'!AF$68:AF$494,"NA")</f>
        <v>146.28875725480412</v>
      </c>
      <c r="AD384" s="137"/>
      <c r="AE384" s="138">
        <v>200.74331689152001</v>
      </c>
      <c r="AF384" s="138">
        <v>249.30196072675801</v>
      </c>
      <c r="AG384" s="138">
        <v>281.76913259743299</v>
      </c>
      <c r="AH384" s="138">
        <v>342.74244171283101</v>
      </c>
      <c r="AI384" s="138">
        <v>379.13782651286101</v>
      </c>
      <c r="AJ384" s="138">
        <v>465.25267427357801</v>
      </c>
      <c r="AK384" s="138">
        <v>550.41388482116997</v>
      </c>
      <c r="AL384" s="138">
        <v>625.874082326755</v>
      </c>
      <c r="AM384" s="138">
        <v>689.95388072367598</v>
      </c>
      <c r="AN384" s="138">
        <v>743.27017202658396</v>
      </c>
      <c r="AO384" s="138">
        <v>791.73597078792</v>
      </c>
      <c r="AP384" s="138">
        <v>835.52159088141002</v>
      </c>
      <c r="AQ384" s="137"/>
      <c r="AR384" s="137"/>
      <c r="AS384" s="137"/>
      <c r="AT384" s="137"/>
      <c r="AU384" s="3"/>
      <c r="AV384" s="3"/>
      <c r="AW384" s="3"/>
      <c r="AX384" s="3"/>
    </row>
    <row r="385" spans="2:50" x14ac:dyDescent="0.25">
      <c r="B385" s="7" t="s">
        <v>17</v>
      </c>
      <c r="C385" s="7" t="s">
        <v>111</v>
      </c>
      <c r="D385" s="48">
        <v>16093</v>
      </c>
      <c r="E385" s="136">
        <f>_xlfn.XLOOKUP($D385,'Maximum Demand Forecast'!$D$68:$D$494,'Maximum Demand Forecast'!E$68:E$494,"NA")</f>
        <v>92.512865565794797</v>
      </c>
      <c r="F385" s="136">
        <f>_xlfn.XLOOKUP($D385,'Maximum Demand Forecast'!$D$68:$D$494,'Maximum Demand Forecast'!F$68:F$494,"NA")</f>
        <v>88.533332950000002</v>
      </c>
      <c r="G385" s="136">
        <f>_xlfn.XLOOKUP($D385,'Maximum Demand Forecast'!$D$68:$D$494,'Maximum Demand Forecast'!G$68:G$494,"NA")</f>
        <v>91.039557378967856</v>
      </c>
      <c r="H385" s="136">
        <f>_xlfn.XLOOKUP($D385,'Maximum Demand Forecast'!$D$68:$D$494,'Maximum Demand Forecast'!H$68:H$494,"NA")</f>
        <v>90.759737576411695</v>
      </c>
      <c r="I385" s="136">
        <f>_xlfn.XLOOKUP($D385,'Maximum Demand Forecast'!$D$68:$D$494,'Maximum Demand Forecast'!I$68:I$494,"NA")</f>
        <v>113.43378591999765</v>
      </c>
      <c r="J385" s="136">
        <f>_xlfn.XLOOKUP($D385,'Maximum Demand Forecast'!$D$68:$D$494,'Maximum Demand Forecast'!J$68:J$494,"NA")</f>
        <v>112.05497211922369</v>
      </c>
      <c r="K385" s="136">
        <f>_xlfn.XLOOKUP($D385,'Maximum Demand Forecast'!$D$68:$D$494,'Maximum Demand Forecast'!K$68:K$494,"NA")</f>
        <v>112.12987778076806</v>
      </c>
      <c r="L385" s="136">
        <f>_xlfn.XLOOKUP($D385,'Maximum Demand Forecast'!$D$68:$D$494,'Maximum Demand Forecast'!L$68:L$494,"NA")</f>
        <v>111.91294929934422</v>
      </c>
      <c r="M385" s="136">
        <f>_xlfn.XLOOKUP($D385,'Maximum Demand Forecast'!$D$68:$D$494,'Maximum Demand Forecast'!M$68:M$494,"NA")</f>
        <v>114.46166902550996</v>
      </c>
      <c r="N385" s="136">
        <f>_xlfn.XLOOKUP($D385,'Maximum Demand Forecast'!$D$68:$D$494,'Maximum Demand Forecast'!N$68:N$494,"NA")</f>
        <v>121.35798837391181</v>
      </c>
      <c r="O385" s="136">
        <f>_xlfn.XLOOKUP($D385,'Maximum Demand Forecast'!$D$68:$D$494,'Maximum Demand Forecast'!O$68:O$494,"NA")</f>
        <v>127.47309262761773</v>
      </c>
      <c r="P385" s="136">
        <f>_xlfn.XLOOKUP($D385,'Maximum Demand Forecast'!$D$68:$D$494,'Maximum Demand Forecast'!P$68:P$494,"NA")</f>
        <v>130.76870267213474</v>
      </c>
      <c r="Q385" s="137"/>
      <c r="R385" s="136">
        <f>_xlfn.XLOOKUP($D385,'Maximum Demand Forecast'!$T$68:$T$494,'Maximum Demand Forecast'!U$68:U$494,"NA")</f>
        <v>128.68723485112</v>
      </c>
      <c r="S385" s="136">
        <f>_xlfn.XLOOKUP($D385,'Maximum Demand Forecast'!$T$68:$T$494,'Maximum Demand Forecast'!V$68:V$494,"NA")</f>
        <v>122.166046578695</v>
      </c>
      <c r="T385" s="136">
        <f>_xlfn.XLOOKUP($D385,'Maximum Demand Forecast'!$T$68:$T$494,'Maximum Demand Forecast'!W$68:W$494,"NA")</f>
        <v>122.83837149166051</v>
      </c>
      <c r="U385" s="136">
        <f>_xlfn.XLOOKUP($D385,'Maximum Demand Forecast'!$T$68:$T$494,'Maximum Demand Forecast'!X$68:X$494,"NA")</f>
        <v>130.88882413072582</v>
      </c>
      <c r="V385" s="136">
        <f>_xlfn.XLOOKUP($D385,'Maximum Demand Forecast'!$T$68:$T$494,'Maximum Demand Forecast'!Y$68:Y$494,"NA")</f>
        <v>128.75552149810426</v>
      </c>
      <c r="W385" s="136">
        <f>_xlfn.XLOOKUP($D385,'Maximum Demand Forecast'!$T$68:$T$494,'Maximum Demand Forecast'!Z$68:Z$494,"NA")</f>
        <v>128.67377587956744</v>
      </c>
      <c r="X385" s="136">
        <f>_xlfn.XLOOKUP($D385,'Maximum Demand Forecast'!$T$68:$T$494,'Maximum Demand Forecast'!AA$68:AA$494,"NA")</f>
        <v>128.8635636514895</v>
      </c>
      <c r="Y385" s="136">
        <f>_xlfn.XLOOKUP($D385,'Maximum Demand Forecast'!$T$68:$T$494,'Maximum Demand Forecast'!AB$68:AB$494,"NA")</f>
        <v>129.43952611319673</v>
      </c>
      <c r="Z385" s="136">
        <f>_xlfn.XLOOKUP($D385,'Maximum Demand Forecast'!$T$68:$T$494,'Maximum Demand Forecast'!AC$68:AC$494,"NA")</f>
        <v>131.15400858714523</v>
      </c>
      <c r="AA385" s="136">
        <f>_xlfn.XLOOKUP($D385,'Maximum Demand Forecast'!$T$68:$T$494,'Maximum Demand Forecast'!AD$68:AD$494,"NA")</f>
        <v>136.56922087654948</v>
      </c>
      <c r="AB385" s="136">
        <f>_xlfn.XLOOKUP($D385,'Maximum Demand Forecast'!$T$68:$T$494,'Maximum Demand Forecast'!AE$68:AE$494,"NA")</f>
        <v>140.99135690429137</v>
      </c>
      <c r="AC385" s="136">
        <f>_xlfn.XLOOKUP($D385,'Maximum Demand Forecast'!$T$68:$T$494,'Maximum Demand Forecast'!AF$68:AF$494,"NA")</f>
        <v>143.93238093634176</v>
      </c>
      <c r="AD385" s="137"/>
      <c r="AE385" s="138">
        <v>4.5999999999999996</v>
      </c>
      <c r="AF385" s="138">
        <v>4.5999999999999996</v>
      </c>
      <c r="AG385" s="138">
        <v>11.776</v>
      </c>
      <c r="AH385" s="138">
        <v>32.931368020613</v>
      </c>
      <c r="AI385" s="138">
        <v>69.803869105881105</v>
      </c>
      <c r="AJ385" s="138">
        <v>166.39251404942999</v>
      </c>
      <c r="AK385" s="138">
        <v>270.82588451585201</v>
      </c>
      <c r="AL385" s="138">
        <v>370.35860691851099</v>
      </c>
      <c r="AM385" s="138">
        <v>459.64089341062203</v>
      </c>
      <c r="AN385" s="138">
        <v>536.72448435916999</v>
      </c>
      <c r="AO385" s="138">
        <v>608.30436598012102</v>
      </c>
      <c r="AP385" s="138">
        <v>673.50943562407997</v>
      </c>
      <c r="AQ385" s="137"/>
      <c r="AR385" s="137"/>
      <c r="AS385" s="137"/>
      <c r="AT385" s="137"/>
      <c r="AU385" s="3"/>
      <c r="AV385" s="3"/>
      <c r="AW385" s="3"/>
      <c r="AX385" s="3"/>
    </row>
    <row r="386" spans="2:50" x14ac:dyDescent="0.25">
      <c r="B386" s="7" t="s">
        <v>17</v>
      </c>
      <c r="C386" s="7" t="s">
        <v>111</v>
      </c>
      <c r="D386" s="48">
        <v>16094</v>
      </c>
      <c r="E386" s="136">
        <f>_xlfn.XLOOKUP($D386,'Maximum Demand Forecast'!$D$68:$D$494,'Maximum Demand Forecast'!E$68:E$494,"NA")</f>
        <v>162.11089936451401</v>
      </c>
      <c r="F386" s="136">
        <f>_xlfn.XLOOKUP($D386,'Maximum Demand Forecast'!$D$68:$D$494,'Maximum Demand Forecast'!F$68:F$494,"NA")</f>
        <v>59.749999870000003</v>
      </c>
      <c r="G386" s="136">
        <f>_xlfn.XLOOKUP($D386,'Maximum Demand Forecast'!$D$68:$D$494,'Maximum Demand Forecast'!G$68:G$494,"NA")</f>
        <v>61.441418280618194</v>
      </c>
      <c r="H386" s="136">
        <f>_xlfn.XLOOKUP($D386,'Maximum Demand Forecast'!$D$68:$D$494,'Maximum Demand Forecast'!H$68:H$494,"NA")</f>
        <v>61.252571519638394</v>
      </c>
      <c r="I386" s="136">
        <f>_xlfn.XLOOKUP($D386,'Maximum Demand Forecast'!$D$68:$D$494,'Maximum Demand Forecast'!I$68:I$494,"NA")</f>
        <v>84.423637344358511</v>
      </c>
      <c r="J386" s="136">
        <f>_xlfn.XLOOKUP($D386,'Maximum Demand Forecast'!$D$68:$D$494,'Maximum Demand Forecast'!J$68:J$494,"NA")</f>
        <v>83.397448582889893</v>
      </c>
      <c r="K386" s="136">
        <f>_xlfn.XLOOKUP($D386,'Maximum Demand Forecast'!$D$68:$D$494,'Maximum Demand Forecast'!K$68:K$494,"NA")</f>
        <v>83.453197479516888</v>
      </c>
      <c r="L386" s="136">
        <f>_xlfn.XLOOKUP($D386,'Maximum Demand Forecast'!$D$68:$D$494,'Maximum Demand Forecast'!L$68:L$494,"NA")</f>
        <v>83.291747420375728</v>
      </c>
      <c r="M386" s="136">
        <f>_xlfn.XLOOKUP($D386,'Maximum Demand Forecast'!$D$68:$D$494,'Maximum Demand Forecast'!M$68:M$494,"NA")</f>
        <v>85.18864425855395</v>
      </c>
      <c r="N386" s="136">
        <f>_xlfn.XLOOKUP($D386,'Maximum Demand Forecast'!$D$68:$D$494,'Maximum Demand Forecast'!N$68:N$494,"NA")</f>
        <v>90.321262895570811</v>
      </c>
      <c r="O386" s="136">
        <f>_xlfn.XLOOKUP($D386,'Maximum Demand Forecast'!$D$68:$D$494,'Maximum Demand Forecast'!O$68:O$494,"NA")</f>
        <v>94.87245846442822</v>
      </c>
      <c r="P386" s="136">
        <f>_xlfn.XLOOKUP($D386,'Maximum Demand Forecast'!$D$68:$D$494,'Maximum Demand Forecast'!P$68:P$494,"NA")</f>
        <v>97.325231991911082</v>
      </c>
      <c r="Q386" s="137"/>
      <c r="R386" s="136">
        <f>_xlfn.XLOOKUP($D386,'Maximum Demand Forecast'!$T$68:$T$494,'Maximum Demand Forecast'!U$68:U$494,"NA")</f>
        <v>236.63086199701499</v>
      </c>
      <c r="S386" s="136">
        <f>_xlfn.XLOOKUP($D386,'Maximum Demand Forecast'!$T$68:$T$494,'Maximum Demand Forecast'!V$68:V$494,"NA")</f>
        <v>231.07862747676299</v>
      </c>
      <c r="T386" s="136">
        <f>_xlfn.XLOOKUP($D386,'Maximum Demand Forecast'!$T$68:$T$494,'Maximum Demand Forecast'!W$68:W$494,"NA")</f>
        <v>223.10761001723702</v>
      </c>
      <c r="U386" s="136">
        <f>_xlfn.XLOOKUP($D386,'Maximum Demand Forecast'!$T$68:$T$494,'Maximum Demand Forecast'!X$68:X$494,"NA")</f>
        <v>224.89622032989865</v>
      </c>
      <c r="V386" s="136">
        <f>_xlfn.XLOOKUP($D386,'Maximum Demand Forecast'!$T$68:$T$494,'Maximum Demand Forecast'!Y$68:Y$494,"NA")</f>
        <v>221.23073015468523</v>
      </c>
      <c r="W386" s="136">
        <f>_xlfn.XLOOKUP($D386,'Maximum Demand Forecast'!$T$68:$T$494,'Maximum Demand Forecast'!Z$68:Z$494,"NA")</f>
        <v>221.09027293261485</v>
      </c>
      <c r="X386" s="136">
        <f>_xlfn.XLOOKUP($D386,'Maximum Demand Forecast'!$T$68:$T$494,'Maximum Demand Forecast'!AA$68:AA$494,"NA")</f>
        <v>221.41637069423484</v>
      </c>
      <c r="Y386" s="136">
        <f>_xlfn.XLOOKUP($D386,'Maximum Demand Forecast'!$T$68:$T$494,'Maximum Demand Forecast'!AB$68:AB$494,"NA")</f>
        <v>222.40600278505789</v>
      </c>
      <c r="Z386" s="136">
        <f>_xlfn.XLOOKUP($D386,'Maximum Demand Forecast'!$T$68:$T$494,'Maximum Demand Forecast'!AC$68:AC$494,"NA")</f>
        <v>225.35186642753183</v>
      </c>
      <c r="AA386" s="136">
        <f>_xlfn.XLOOKUP($D386,'Maximum Demand Forecast'!$T$68:$T$494,'Maximum Demand Forecast'!AD$68:AD$494,"NA")</f>
        <v>234.6564100679781</v>
      </c>
      <c r="AB386" s="136">
        <f>_xlfn.XLOOKUP($D386,'Maximum Demand Forecast'!$T$68:$T$494,'Maximum Demand Forecast'!AE$68:AE$494,"NA")</f>
        <v>242.25462699007787</v>
      </c>
      <c r="AC386" s="136">
        <f>_xlfn.XLOOKUP($D386,'Maximum Demand Forecast'!$T$68:$T$494,'Maximum Demand Forecast'!AF$68:AF$494,"NA")</f>
        <v>247.30796285049425</v>
      </c>
      <c r="AD386" s="137"/>
      <c r="AE386" s="138">
        <v>261.81188463159998</v>
      </c>
      <c r="AF386" s="138">
        <v>296.05492509944798</v>
      </c>
      <c r="AG386" s="138">
        <v>361.21517594487199</v>
      </c>
      <c r="AH386" s="138">
        <v>409.22136865091699</v>
      </c>
      <c r="AI386" s="138">
        <v>453.15640511462698</v>
      </c>
      <c r="AJ386" s="138">
        <v>558.61509307104905</v>
      </c>
      <c r="AK386" s="138">
        <v>664.43646204986396</v>
      </c>
      <c r="AL386" s="138">
        <v>759.52282474731396</v>
      </c>
      <c r="AM386" s="138">
        <v>841.30259861934405</v>
      </c>
      <c r="AN386" s="138">
        <v>910.09931329340498</v>
      </c>
      <c r="AO386" s="138">
        <v>973.20410022091698</v>
      </c>
      <c r="AP386" s="138">
        <v>1030.61801980835</v>
      </c>
      <c r="AQ386" s="137"/>
      <c r="AR386" s="137"/>
      <c r="AS386" s="137"/>
      <c r="AT386" s="137"/>
      <c r="AU386" s="3"/>
      <c r="AV386" s="3"/>
      <c r="AW386" s="3"/>
      <c r="AX386" s="3"/>
    </row>
    <row r="387" spans="2:50" x14ac:dyDescent="0.25">
      <c r="B387" s="7" t="s">
        <v>17</v>
      </c>
      <c r="C387" s="7" t="s">
        <v>111</v>
      </c>
      <c r="D387" s="48">
        <v>16095</v>
      </c>
      <c r="E387" s="136">
        <f>_xlfn.XLOOKUP($D387,'Maximum Demand Forecast'!$D$68:$D$494,'Maximum Demand Forecast'!E$68:E$494,"NA")</f>
        <v>72.1223701588154</v>
      </c>
      <c r="F387" s="136">
        <f>_xlfn.XLOOKUP($D387,'Maximum Demand Forecast'!$D$68:$D$494,'Maximum Demand Forecast'!F$68:F$494,"NA")</f>
        <v>130.48888930000001</v>
      </c>
      <c r="G387" s="136">
        <f>_xlfn.XLOOKUP($D387,'Maximum Demand Forecast'!$D$68:$D$494,'Maximum Demand Forecast'!G$68:G$494,"NA")</f>
        <v>134.18280244181335</v>
      </c>
      <c r="H387" s="136">
        <f>_xlfn.XLOOKUP($D387,'Maximum Demand Forecast'!$D$68:$D$494,'Maximum Demand Forecast'!H$68:H$494,"NA")</f>
        <v>133.77037726789248</v>
      </c>
      <c r="I387" s="136">
        <f>_xlfn.XLOOKUP($D387,'Maximum Demand Forecast'!$D$68:$D$494,'Maximum Demand Forecast'!I$68:I$494,"NA")</f>
        <v>155.71995618055112</v>
      </c>
      <c r="J387" s="136">
        <f>_xlfn.XLOOKUP($D387,'Maximum Demand Forecast'!$D$68:$D$494,'Maximum Demand Forecast'!J$68:J$494,"NA")</f>
        <v>153.82714423835702</v>
      </c>
      <c r="K387" s="136">
        <f>_xlfn.XLOOKUP($D387,'Maximum Demand Forecast'!$D$68:$D$494,'Maximum Demand Forecast'!K$68:K$494,"NA")</f>
        <v>153.92997344606408</v>
      </c>
      <c r="L387" s="136">
        <f>_xlfn.XLOOKUP($D387,'Maximum Demand Forecast'!$D$68:$D$494,'Maximum Demand Forecast'!L$68:L$494,"NA")</f>
        <v>153.63217774659356</v>
      </c>
      <c r="M387" s="136">
        <f>_xlfn.XLOOKUP($D387,'Maximum Demand Forecast'!$D$68:$D$494,'Maximum Demand Forecast'!M$68:M$494,"NA")</f>
        <v>157.13101648195016</v>
      </c>
      <c r="N387" s="136">
        <f>_xlfn.XLOOKUP($D387,'Maximum Demand Forecast'!$D$68:$D$494,'Maximum Demand Forecast'!N$68:N$494,"NA")</f>
        <v>166.59816542730599</v>
      </c>
      <c r="O387" s="136">
        <f>_xlfn.XLOOKUP($D387,'Maximum Demand Forecast'!$D$68:$D$494,'Maximum Demand Forecast'!O$68:O$494,"NA")</f>
        <v>174.99287568671832</v>
      </c>
      <c r="P387" s="136">
        <f>_xlfn.XLOOKUP($D387,'Maximum Demand Forecast'!$D$68:$D$494,'Maximum Demand Forecast'!P$68:P$494,"NA")</f>
        <v>179.51703264364397</v>
      </c>
      <c r="Q387" s="137"/>
      <c r="R387" s="136">
        <f>_xlfn.XLOOKUP($D387,'Maximum Demand Forecast'!$T$68:$T$494,'Maximum Demand Forecast'!U$68:U$494,"NA")</f>
        <v>75</v>
      </c>
      <c r="S387" s="136">
        <f>_xlfn.XLOOKUP($D387,'Maximum Demand Forecast'!$T$68:$T$494,'Maximum Demand Forecast'!V$68:V$494,"NA")</f>
        <v>77.071851490326196</v>
      </c>
      <c r="T387" s="136">
        <f>_xlfn.XLOOKUP($D387,'Maximum Demand Forecast'!$T$68:$T$494,'Maximum Demand Forecast'!W$68:W$494,"NA")</f>
        <v>74.41327124612269</v>
      </c>
      <c r="U387" s="136">
        <f>_xlfn.XLOOKUP($D387,'Maximum Demand Forecast'!$T$68:$T$494,'Maximum Demand Forecast'!X$68:X$494,"NA")</f>
        <v>75.009827967515662</v>
      </c>
      <c r="V387" s="136">
        <f>_xlfn.XLOOKUP($D387,'Maximum Demand Forecast'!$T$68:$T$494,'Maximum Demand Forecast'!Y$68:Y$494,"NA")</f>
        <v>73.787273906553409</v>
      </c>
      <c r="W387" s="136">
        <f>_xlfn.XLOOKUP($D387,'Maximum Demand Forecast'!$T$68:$T$494,'Maximum Demand Forecast'!Z$68:Z$494,"NA")</f>
        <v>73.740427089613405</v>
      </c>
      <c r="X387" s="136">
        <f>_xlfn.XLOOKUP($D387,'Maximum Demand Forecast'!$T$68:$T$494,'Maximum Demand Forecast'!AA$68:AA$494,"NA")</f>
        <v>73.84919075386631</v>
      </c>
      <c r="Y387" s="136">
        <f>_xlfn.XLOOKUP($D387,'Maximum Demand Forecast'!$T$68:$T$494,'Maximum Demand Forecast'!AB$68:AB$494,"NA")</f>
        <v>74.179263588238001</v>
      </c>
      <c r="Z387" s="136">
        <f>_xlfn.XLOOKUP($D387,'Maximum Demand Forecast'!$T$68:$T$494,'Maximum Demand Forecast'!AC$68:AC$494,"NA")</f>
        <v>75.161799998648064</v>
      </c>
      <c r="AA387" s="136">
        <f>_xlfn.XLOOKUP($D387,'Maximum Demand Forecast'!$T$68:$T$494,'Maximum Demand Forecast'!AD$68:AD$494,"NA")</f>
        <v>78.265152366074801</v>
      </c>
      <c r="AB387" s="136">
        <f>_xlfn.XLOOKUP($D387,'Maximum Demand Forecast'!$T$68:$T$494,'Maximum Demand Forecast'!AE$68:AE$494,"NA")</f>
        <v>80.799392129422202</v>
      </c>
      <c r="AC387" s="136">
        <f>_xlfn.XLOOKUP($D387,'Maximum Demand Forecast'!$T$68:$T$494,'Maximum Demand Forecast'!AF$68:AF$494,"NA")</f>
        <v>82.484835544148723</v>
      </c>
      <c r="AD387" s="137"/>
      <c r="AE387" s="138">
        <v>61.3380358</v>
      </c>
      <c r="AF387" s="138">
        <v>66.559804581999998</v>
      </c>
      <c r="AG387" s="138">
        <v>79.223217848079997</v>
      </c>
      <c r="AH387" s="138">
        <v>95.279197430694893</v>
      </c>
      <c r="AI387" s="138">
        <v>123.53452111244999</v>
      </c>
      <c r="AJ387" s="138">
        <v>202.40486236333601</v>
      </c>
      <c r="AK387" s="138">
        <v>296.30878810739898</v>
      </c>
      <c r="AL387" s="138">
        <v>397.45001812263502</v>
      </c>
      <c r="AM387" s="138">
        <v>501.63237145177101</v>
      </c>
      <c r="AN387" s="138">
        <v>605.51360840528605</v>
      </c>
      <c r="AO387" s="138">
        <v>716.54701190117703</v>
      </c>
      <c r="AP387" s="138">
        <v>831.87071280943803</v>
      </c>
      <c r="AQ387" s="137"/>
      <c r="AR387" s="137"/>
      <c r="AS387" s="137"/>
      <c r="AT387" s="137"/>
      <c r="AU387" s="3"/>
      <c r="AV387" s="3"/>
      <c r="AW387" s="3"/>
      <c r="AX387" s="3"/>
    </row>
    <row r="388" spans="2:50" x14ac:dyDescent="0.25">
      <c r="B388" s="7" t="s">
        <v>17</v>
      </c>
      <c r="C388" s="7" t="s">
        <v>111</v>
      </c>
      <c r="D388" s="48">
        <v>16096</v>
      </c>
      <c r="E388" s="136">
        <f>_xlfn.XLOOKUP($D388,'Maximum Demand Forecast'!$D$68:$D$494,'Maximum Demand Forecast'!E$68:E$494,"NA")</f>
        <v>122.972680539888</v>
      </c>
      <c r="F388" s="136">
        <f>_xlfn.XLOOKUP($D388,'Maximum Demand Forecast'!$D$68:$D$494,'Maximum Demand Forecast'!F$68:F$494,"NA")</f>
        <v>105.4500003</v>
      </c>
      <c r="G388" s="136">
        <f>_xlfn.XLOOKUP($D388,'Maximum Demand Forecast'!$D$68:$D$494,'Maximum Demand Forecast'!G$68:G$494,"NA")</f>
        <v>108.43510611247159</v>
      </c>
      <c r="H388" s="136">
        <f>_xlfn.XLOOKUP($D388,'Maximum Demand Forecast'!$D$68:$D$494,'Maximum Demand Forecast'!H$68:H$494,"NA")</f>
        <v>108.10181923305231</v>
      </c>
      <c r="I388" s="136">
        <f>_xlfn.XLOOKUP($D388,'Maximum Demand Forecast'!$D$68:$D$494,'Maximum Demand Forecast'!I$68:I$494,"NA")</f>
        <v>106.28095667384027</v>
      </c>
      <c r="J388" s="136">
        <f>_xlfn.XLOOKUP($D388,'Maximum Demand Forecast'!$D$68:$D$494,'Maximum Demand Forecast'!J$68:J$494,"NA")</f>
        <v>104.98908716042472</v>
      </c>
      <c r="K388" s="136">
        <f>_xlfn.XLOOKUP($D388,'Maximum Demand Forecast'!$D$68:$D$494,'Maximum Demand Forecast'!K$68:K$494,"NA")</f>
        <v>105.05926947255206</v>
      </c>
      <c r="L388" s="136">
        <f>_xlfn.XLOOKUP($D388,'Maximum Demand Forecast'!$D$68:$D$494,'Maximum Demand Forecast'!L$68:L$494,"NA")</f>
        <v>104.85601991732881</v>
      </c>
      <c r="M388" s="136">
        <f>_xlfn.XLOOKUP($D388,'Maximum Demand Forecast'!$D$68:$D$494,'Maximum Demand Forecast'!M$68:M$494,"NA")</f>
        <v>107.24402423714785</v>
      </c>
      <c r="N388" s="136">
        <f>_xlfn.XLOOKUP($D388,'Maximum Demand Forecast'!$D$68:$D$494,'Maximum Demand Forecast'!N$68:N$494,"NA")</f>
        <v>113.70548024808797</v>
      </c>
      <c r="O388" s="136">
        <f>_xlfn.XLOOKUP($D388,'Maximum Demand Forecast'!$D$68:$D$494,'Maximum Demand Forecast'!O$68:O$494,"NA")</f>
        <v>119.43498248565332</v>
      </c>
      <c r="P388" s="136">
        <f>_xlfn.XLOOKUP($D388,'Maximum Demand Forecast'!$D$68:$D$494,'Maximum Demand Forecast'!P$68:P$494,"NA")</f>
        <v>122.5227802305176</v>
      </c>
      <c r="Q388" s="137"/>
      <c r="R388" s="136">
        <f>_xlfn.XLOOKUP($D388,'Maximum Demand Forecast'!$T$68:$T$494,'Maximum Demand Forecast'!U$68:U$494,"NA")</f>
        <v>224.01226446526201</v>
      </c>
      <c r="S388" s="136">
        <f>_xlfn.XLOOKUP($D388,'Maximum Demand Forecast'!$T$68:$T$494,'Maximum Demand Forecast'!V$68:V$494,"NA")</f>
        <v>224.470501509592</v>
      </c>
      <c r="T388" s="136">
        <f>_xlfn.XLOOKUP($D388,'Maximum Demand Forecast'!$T$68:$T$494,'Maximum Demand Forecast'!W$68:W$494,"NA")</f>
        <v>216.72743021728292</v>
      </c>
      <c r="U388" s="136">
        <f>_xlfn.XLOOKUP($D388,'Maximum Demand Forecast'!$T$68:$T$494,'Maximum Demand Forecast'!X$68:X$494,"NA")</f>
        <v>218.4648918695024</v>
      </c>
      <c r="V388" s="136">
        <f>_xlfn.XLOOKUP($D388,'Maximum Demand Forecast'!$T$68:$T$494,'Maximum Demand Forecast'!Y$68:Y$494,"NA")</f>
        <v>214.90422324820648</v>
      </c>
      <c r="W388" s="136">
        <f>_xlfn.XLOOKUP($D388,'Maximum Demand Forecast'!$T$68:$T$494,'Maximum Demand Forecast'!Z$68:Z$494,"NA")</f>
        <v>214.76778266335856</v>
      </c>
      <c r="X388" s="136">
        <f>_xlfn.XLOOKUP($D388,'Maximum Demand Forecast'!$T$68:$T$494,'Maximum Demand Forecast'!AA$68:AA$494,"NA")</f>
        <v>215.08455504898023</v>
      </c>
      <c r="Y388" s="136">
        <f>_xlfn.XLOOKUP($D388,'Maximum Demand Forecast'!$T$68:$T$494,'Maximum Demand Forecast'!AB$68:AB$494,"NA")</f>
        <v>216.04588675742383</v>
      </c>
      <c r="Z388" s="136">
        <f>_xlfn.XLOOKUP($D388,'Maximum Demand Forecast'!$T$68:$T$494,'Maximum Demand Forecast'!AC$68:AC$494,"NA")</f>
        <v>218.90750791393469</v>
      </c>
      <c r="AA388" s="136">
        <f>_xlfn.XLOOKUP($D388,'Maximum Demand Forecast'!$T$68:$T$494,'Maximum Demand Forecast'!AD$68:AD$494,"NA")</f>
        <v>227.94597070945605</v>
      </c>
      <c r="AB388" s="136">
        <f>_xlfn.XLOOKUP($D388,'Maximum Demand Forecast'!$T$68:$T$494,'Maximum Demand Forecast'!AE$68:AE$494,"NA")</f>
        <v>235.32690239364612</v>
      </c>
      <c r="AC388" s="136">
        <f>_xlfn.XLOOKUP($D388,'Maximum Demand Forecast'!$T$68:$T$494,'Maximum Demand Forecast'!AF$68:AF$494,"NA")</f>
        <v>240.23572865451763</v>
      </c>
      <c r="AD388" s="137"/>
      <c r="AE388" s="138">
        <v>342.48718611075998</v>
      </c>
      <c r="AF388" s="138">
        <v>426.55325308033599</v>
      </c>
      <c r="AG388" s="138">
        <v>507.67119521952401</v>
      </c>
      <c r="AH388" s="138">
        <v>567.87750099730704</v>
      </c>
      <c r="AI388" s="138">
        <v>624.67506962543303</v>
      </c>
      <c r="AJ388" s="138">
        <v>762.58728819261205</v>
      </c>
      <c r="AK388" s="138">
        <v>903.33921365244805</v>
      </c>
      <c r="AL388" s="138">
        <v>1032.9779043103699</v>
      </c>
      <c r="AM388" s="138">
        <v>1148.4351637971599</v>
      </c>
      <c r="AN388" s="138">
        <v>1250.2284910102801</v>
      </c>
      <c r="AO388" s="138">
        <v>1349.3097074713601</v>
      </c>
      <c r="AP388" s="138">
        <v>1446.0082698716601</v>
      </c>
      <c r="AQ388" s="137"/>
      <c r="AR388" s="137"/>
      <c r="AS388" s="137"/>
      <c r="AT388" s="137"/>
      <c r="AU388" s="3"/>
      <c r="AV388" s="3"/>
      <c r="AW388" s="3"/>
      <c r="AX388" s="3"/>
    </row>
    <row r="389" spans="2:50" x14ac:dyDescent="0.25">
      <c r="B389" s="7" t="s">
        <v>17</v>
      </c>
      <c r="C389" s="7" t="s">
        <v>111</v>
      </c>
      <c r="D389" s="48">
        <v>16097</v>
      </c>
      <c r="E389" s="136">
        <f>_xlfn.XLOOKUP($D389,'Maximum Demand Forecast'!$D$68:$D$494,'Maximum Demand Forecast'!E$68:E$494,"NA")</f>
        <v>45.333332059999996</v>
      </c>
      <c r="F389" s="136">
        <f>_xlfn.XLOOKUP($D389,'Maximum Demand Forecast'!$D$68:$D$494,'Maximum Demand Forecast'!F$68:F$494,"NA")</f>
        <v>42.944444339999997</v>
      </c>
      <c r="G389" s="136">
        <f>_xlfn.XLOOKUP($D389,'Maximum Demand Forecast'!$D$68:$D$494,'Maximum Demand Forecast'!G$68:G$494,"NA")</f>
        <v>44.160126749179625</v>
      </c>
      <c r="H389" s="136">
        <f>_xlfn.XLOOKUP($D389,'Maximum Demand Forecast'!$D$68:$D$494,'Maximum Demand Forecast'!H$68:H$494,"NA")</f>
        <v>44.024395883349811</v>
      </c>
      <c r="I389" s="136">
        <f>_xlfn.XLOOKUP($D389,'Maximum Demand Forecast'!$D$68:$D$494,'Maximum Demand Forecast'!I$68:I$494,"NA")</f>
        <v>43.282850785176194</v>
      </c>
      <c r="J389" s="136">
        <f>_xlfn.XLOOKUP($D389,'Maximum Demand Forecast'!$D$68:$D$494,'Maximum Demand Forecast'!J$68:J$494,"NA")</f>
        <v>42.756737762363649</v>
      </c>
      <c r="K389" s="136">
        <f>_xlfn.XLOOKUP($D389,'Maximum Demand Forecast'!$D$68:$D$494,'Maximum Demand Forecast'!K$68:K$494,"NA")</f>
        <v>42.785319463532261</v>
      </c>
      <c r="L389" s="136">
        <f>_xlfn.XLOOKUP($D389,'Maximum Demand Forecast'!$D$68:$D$494,'Maximum Demand Forecast'!L$68:L$494,"NA")</f>
        <v>42.702546213778042</v>
      </c>
      <c r="M389" s="136">
        <f>_xlfn.XLOOKUP($D389,'Maximum Demand Forecast'!$D$68:$D$494,'Maximum Demand Forecast'!M$68:M$494,"NA")</f>
        <v>43.675059426716821</v>
      </c>
      <c r="N389" s="136">
        <f>_xlfn.XLOOKUP($D389,'Maximum Demand Forecast'!$D$68:$D$494,'Maximum Demand Forecast'!N$68:N$494,"NA")</f>
        <v>46.306483203177223</v>
      </c>
      <c r="O389" s="136">
        <f>_xlfn.XLOOKUP($D389,'Maximum Demand Forecast'!$D$68:$D$494,'Maximum Demand Forecast'!O$68:O$494,"NA")</f>
        <v>48.63981927939372</v>
      </c>
      <c r="P389" s="136">
        <f>_xlfn.XLOOKUP($D389,'Maximum Demand Forecast'!$D$68:$D$494,'Maximum Demand Forecast'!P$68:P$494,"NA")</f>
        <v>49.89732291154403</v>
      </c>
      <c r="Q389" s="137"/>
      <c r="R389" s="136">
        <f>_xlfn.XLOOKUP($D389,'Maximum Demand Forecast'!$T$68:$T$494,'Maximum Demand Forecast'!U$68:U$494,"NA")</f>
        <v>62.912162139260502</v>
      </c>
      <c r="S389" s="136">
        <f>_xlfn.XLOOKUP($D389,'Maximum Demand Forecast'!$T$68:$T$494,'Maximum Demand Forecast'!V$68:V$494,"NA")</f>
        <v>50.553214361851602</v>
      </c>
      <c r="T389" s="136">
        <f>_xlfn.XLOOKUP($D389,'Maximum Demand Forecast'!$T$68:$T$494,'Maximum Demand Forecast'!W$68:W$494,"NA")</f>
        <v>48.809389938478652</v>
      </c>
      <c r="U389" s="136">
        <f>_xlfn.XLOOKUP($D389,'Maximum Demand Forecast'!$T$68:$T$494,'Maximum Demand Forecast'!X$68:X$494,"NA")</f>
        <v>49.200685323660458</v>
      </c>
      <c r="V389" s="136">
        <f>_xlfn.XLOOKUP($D389,'Maximum Demand Forecast'!$T$68:$T$494,'Maximum Demand Forecast'!Y$68:Y$494,"NA")</f>
        <v>48.39878376923194</v>
      </c>
      <c r="W389" s="136">
        <f>_xlfn.XLOOKUP($D389,'Maximum Demand Forecast'!$T$68:$T$494,'Maximum Demand Forecast'!Z$68:Z$494,"NA")</f>
        <v>48.368055855821993</v>
      </c>
      <c r="X389" s="136">
        <f>_xlfn.XLOOKUP($D389,'Maximum Demand Forecast'!$T$68:$T$494,'Maximum Demand Forecast'!AA$68:AA$494,"NA")</f>
        <v>48.439396464973541</v>
      </c>
      <c r="Y389" s="136">
        <f>_xlfn.XLOOKUP($D389,'Maximum Demand Forecast'!$T$68:$T$494,'Maximum Demand Forecast'!AB$68:AB$494,"NA")</f>
        <v>48.655898890027004</v>
      </c>
      <c r="Z389" s="136">
        <f>_xlfn.XLOOKUP($D389,'Maximum Demand Forecast'!$T$68:$T$494,'Maximum Demand Forecast'!AC$68:AC$494,"NA")</f>
        <v>49.300367302467038</v>
      </c>
      <c r="AA389" s="136">
        <f>_xlfn.XLOOKUP($D389,'Maximum Demand Forecast'!$T$68:$T$494,'Maximum Demand Forecast'!AD$68:AD$494,"NA")</f>
        <v>51.335928073841202</v>
      </c>
      <c r="AB389" s="136">
        <f>_xlfn.XLOOKUP($D389,'Maximum Demand Forecast'!$T$68:$T$494,'Maximum Demand Forecast'!AE$68:AE$494,"NA")</f>
        <v>52.998194692892255</v>
      </c>
      <c r="AC389" s="136">
        <f>_xlfn.XLOOKUP($D389,'Maximum Demand Forecast'!$T$68:$T$494,'Maximum Demand Forecast'!AF$68:AF$494,"NA")</f>
        <v>54.103716106895597</v>
      </c>
      <c r="AD389" s="137"/>
      <c r="AE389" s="138">
        <v>54.113284700000001</v>
      </c>
      <c r="AF389" s="138">
        <v>61.540660699999997</v>
      </c>
      <c r="AG389" s="138">
        <v>67.364158939999996</v>
      </c>
      <c r="AH389" s="138">
        <v>76.921481521469005</v>
      </c>
      <c r="AI389" s="138">
        <v>91.770519365812206</v>
      </c>
      <c r="AJ389" s="138">
        <v>126.645266428328</v>
      </c>
      <c r="AK389" s="138">
        <v>160.85399745186999</v>
      </c>
      <c r="AL389" s="138">
        <v>190.91039727126301</v>
      </c>
      <c r="AM389" s="138">
        <v>216.221009174259</v>
      </c>
      <c r="AN389" s="138">
        <v>237.113533953836</v>
      </c>
      <c r="AO389" s="138">
        <v>255.968132031024</v>
      </c>
      <c r="AP389" s="138">
        <v>272.89250123796199</v>
      </c>
      <c r="AQ389" s="137"/>
      <c r="AR389" s="137"/>
      <c r="AS389" s="137"/>
      <c r="AT389" s="137"/>
      <c r="AU389" s="3"/>
      <c r="AV389" s="3"/>
      <c r="AW389" s="3"/>
      <c r="AX389" s="3"/>
    </row>
    <row r="390" spans="2:50" x14ac:dyDescent="0.25">
      <c r="B390" s="7" t="s">
        <v>17</v>
      </c>
      <c r="C390" s="7" t="s">
        <v>111</v>
      </c>
      <c r="D390" s="48">
        <v>16098</v>
      </c>
      <c r="E390" s="136">
        <f>_xlfn.XLOOKUP($D390,'Maximum Demand Forecast'!$D$68:$D$494,'Maximum Demand Forecast'!E$68:E$494,"NA")</f>
        <v>125.21473826027101</v>
      </c>
      <c r="F390" s="136">
        <f>_xlfn.XLOOKUP($D390,'Maximum Demand Forecast'!$D$68:$D$494,'Maximum Demand Forecast'!F$68:F$494,"NA")</f>
        <v>97.388888929999993</v>
      </c>
      <c r="G390" s="136">
        <f>_xlfn.XLOOKUP($D390,'Maximum Demand Forecast'!$D$68:$D$494,'Maximum Demand Forecast'!G$68:G$494,"NA")</f>
        <v>100.14579872220501</v>
      </c>
      <c r="H390" s="136">
        <f>_xlfn.XLOOKUP($D390,'Maximum Demand Forecast'!$D$68:$D$494,'Maximum Demand Forecast'!H$68:H$494,"NA")</f>
        <v>99.837989914341136</v>
      </c>
      <c r="I390" s="136">
        <f>_xlfn.XLOOKUP($D390,'Maximum Demand Forecast'!$D$68:$D$494,'Maximum Demand Forecast'!I$68:I$494,"NA")</f>
        <v>98.156322953398529</v>
      </c>
      <c r="J390" s="136">
        <f>_xlfn.XLOOKUP($D390,'Maximum Demand Forecast'!$D$68:$D$494,'Maximum Demand Forecast'!J$68:J$494,"NA")</f>
        <v>96.963210234610983</v>
      </c>
      <c r="K390" s="136">
        <f>_xlfn.XLOOKUP($D390,'Maximum Demand Forecast'!$D$68:$D$494,'Maximum Demand Forecast'!K$68:K$494,"NA")</f>
        <v>97.028027469140852</v>
      </c>
      <c r="L390" s="136">
        <f>_xlfn.XLOOKUP($D390,'Maximum Demand Forecast'!$D$68:$D$494,'Maximum Demand Forecast'!L$68:L$494,"NA")</f>
        <v>96.84031529936945</v>
      </c>
      <c r="M390" s="136">
        <f>_xlfn.XLOOKUP($D390,'Maximum Demand Forecast'!$D$68:$D$494,'Maximum Demand Forecast'!M$68:M$494,"NA")</f>
        <v>99.045768943803594</v>
      </c>
      <c r="N390" s="136">
        <f>_xlfn.XLOOKUP($D390,'Maximum Demand Forecast'!$D$68:$D$494,'Maximum Demand Forecast'!N$68:N$494,"NA")</f>
        <v>105.0132798018906</v>
      </c>
      <c r="O390" s="136">
        <f>_xlfn.XLOOKUP($D390,'Maximum Demand Forecast'!$D$68:$D$494,'Maximum Demand Forecast'!O$68:O$494,"NA")</f>
        <v>110.30479099630487</v>
      </c>
      <c r="P390" s="136">
        <f>_xlfn.XLOOKUP($D390,'Maximum Demand Forecast'!$D$68:$D$494,'Maximum Demand Forecast'!P$68:P$494,"NA")</f>
        <v>113.15654244967011</v>
      </c>
      <c r="Q390" s="137"/>
      <c r="R390" s="136">
        <f>_xlfn.XLOOKUP($D390,'Maximum Demand Forecast'!$T$68:$T$494,'Maximum Demand Forecast'!U$68:U$494,"NA")</f>
        <v>212.763149681605</v>
      </c>
      <c r="S390" s="136">
        <f>_xlfn.XLOOKUP($D390,'Maximum Demand Forecast'!$T$68:$T$494,'Maximum Demand Forecast'!V$68:V$494,"NA")</f>
        <v>205.61937254692501</v>
      </c>
      <c r="T390" s="136">
        <f>_xlfn.XLOOKUP($D390,'Maximum Demand Forecast'!$T$68:$T$494,'Maximum Demand Forecast'!W$68:W$494,"NA")</f>
        <v>198.5265677017295</v>
      </c>
      <c r="U390" s="136">
        <f>_xlfn.XLOOKUP($D390,'Maximum Demand Forecast'!$T$68:$T$494,'Maximum Demand Forecast'!X$68:X$494,"NA")</f>
        <v>200.11811657942667</v>
      </c>
      <c r="V390" s="136">
        <f>_xlfn.XLOOKUP($D390,'Maximum Demand Forecast'!$T$68:$T$494,'Maximum Demand Forecast'!Y$68:Y$494,"NA")</f>
        <v>196.85647443564989</v>
      </c>
      <c r="W390" s="136">
        <f>_xlfn.XLOOKUP($D390,'Maximum Demand Forecast'!$T$68:$T$494,'Maximum Demand Forecast'!Z$68:Z$494,"NA")</f>
        <v>196.73149218961893</v>
      </c>
      <c r="X390" s="136">
        <f>_xlfn.XLOOKUP($D390,'Maximum Demand Forecast'!$T$68:$T$494,'Maximum Demand Forecast'!AA$68:AA$494,"NA")</f>
        <v>197.02166189447408</v>
      </c>
      <c r="Y390" s="136">
        <f>_xlfn.XLOOKUP($D390,'Maximum Demand Forecast'!$T$68:$T$494,'Maximum Demand Forecast'!AB$68:AB$494,"NA")</f>
        <v>197.90226055385378</v>
      </c>
      <c r="Z390" s="136">
        <f>_xlfn.XLOOKUP($D390,'Maximum Demand Forecast'!$T$68:$T$494,'Maximum Demand Forecast'!AC$68:AC$494,"NA")</f>
        <v>200.52356153866771</v>
      </c>
      <c r="AA390" s="136">
        <f>_xlfn.XLOOKUP($D390,'Maximum Demand Forecast'!$T$68:$T$494,'Maximum Demand Forecast'!AD$68:AD$494,"NA")</f>
        <v>208.80297035321257</v>
      </c>
      <c r="AB390" s="136">
        <f>_xlfn.XLOOKUP($D390,'Maximum Demand Forecast'!$T$68:$T$494,'Maximum Demand Forecast'!AE$68:AE$494,"NA")</f>
        <v>215.564048229853</v>
      </c>
      <c r="AC390" s="136">
        <f>_xlfn.XLOOKUP($D390,'Maximum Demand Forecast'!$T$68:$T$494,'Maximum Demand Forecast'!AF$68:AF$494,"NA")</f>
        <v>220.0606291565862</v>
      </c>
      <c r="AD390" s="137"/>
      <c r="AE390" s="138">
        <v>416.24771404474399</v>
      </c>
      <c r="AF390" s="138">
        <v>524.48154676881802</v>
      </c>
      <c r="AG390" s="138">
        <v>567.85695259084002</v>
      </c>
      <c r="AH390" s="138">
        <v>611.15576577450304</v>
      </c>
      <c r="AI390" s="138">
        <v>670.99830112235202</v>
      </c>
      <c r="AJ390" s="138">
        <v>819.51618712566506</v>
      </c>
      <c r="AK390" s="138">
        <v>974.56352644159199</v>
      </c>
      <c r="AL390" s="138">
        <v>1120.21375588046</v>
      </c>
      <c r="AM390" s="138">
        <v>1251.5273671525299</v>
      </c>
      <c r="AN390" s="138">
        <v>1367.34681091487</v>
      </c>
      <c r="AO390" s="138">
        <v>1478.4970891025</v>
      </c>
      <c r="AP390" s="138">
        <v>1583.8921117223399</v>
      </c>
      <c r="AQ390" s="137"/>
      <c r="AR390" s="137"/>
      <c r="AS390" s="137"/>
      <c r="AT390" s="137"/>
      <c r="AU390" s="3"/>
      <c r="AV390" s="3"/>
      <c r="AW390" s="3"/>
      <c r="AX390" s="3"/>
    </row>
    <row r="391" spans="2:50" x14ac:dyDescent="0.25">
      <c r="B391" s="7" t="s">
        <v>20</v>
      </c>
      <c r="C391" s="7" t="s">
        <v>2</v>
      </c>
      <c r="D391" s="48">
        <v>23340</v>
      </c>
      <c r="E391" s="136">
        <f>_xlfn.XLOOKUP($D391,'Maximum Demand Forecast'!$D$68:$D$494,'Maximum Demand Forecast'!E$68:E$494,"NA")</f>
        <v>95.533332819999998</v>
      </c>
      <c r="F391" s="136">
        <f>_xlfn.XLOOKUP($D391,'Maximum Demand Forecast'!$D$68:$D$494,'Maximum Demand Forecast'!F$68:F$494,"NA")</f>
        <v>87.461112470000003</v>
      </c>
      <c r="G391" s="136">
        <f>_xlfn.XLOOKUP($D391,'Maximum Demand Forecast'!$D$68:$D$494,'Maximum Demand Forecast'!G$68:G$494,"NA")</f>
        <v>89.936984205008699</v>
      </c>
      <c r="H391" s="136">
        <f>_xlfn.XLOOKUP($D391,'Maximum Demand Forecast'!$D$68:$D$494,'Maximum Demand Forecast'!H$68:H$494,"NA")</f>
        <v>89.660553278856639</v>
      </c>
      <c r="I391" s="136">
        <f>_xlfn.XLOOKUP($D391,'Maximum Demand Forecast'!$D$68:$D$494,'Maximum Demand Forecast'!I$68:I$494,"NA")</f>
        <v>88.150314638452798</v>
      </c>
      <c r="J391" s="136">
        <f>_xlfn.XLOOKUP($D391,'Maximum Demand Forecast'!$D$68:$D$494,'Maximum Demand Forecast'!J$68:J$494,"NA")</f>
        <v>87.078827255921212</v>
      </c>
      <c r="K391" s="136">
        <f>_xlfn.XLOOKUP($D391,'Maximum Demand Forecast'!$D$68:$D$494,'Maximum Demand Forecast'!K$68:K$494,"NA")</f>
        <v>87.137037052762466</v>
      </c>
      <c r="L391" s="136">
        <f>_xlfn.XLOOKUP($D391,'Maximum Demand Forecast'!$D$68:$D$494,'Maximum Demand Forecast'!L$68:L$494,"NA")</f>
        <v>86.968460171223498</v>
      </c>
      <c r="M391" s="136">
        <f>_xlfn.XLOOKUP($D391,'Maximum Demand Forecast'!$D$68:$D$494,'Maximum Demand Forecast'!M$68:M$494,"NA")</f>
        <v>88.949090932725156</v>
      </c>
      <c r="N391" s="136">
        <f>_xlfn.XLOOKUP($D391,'Maximum Demand Forecast'!$D$68:$D$494,'Maximum Demand Forecast'!N$68:N$494,"NA")</f>
        <v>94.308276606362284</v>
      </c>
      <c r="O391" s="136">
        <f>_xlfn.XLOOKUP($D391,'Maximum Demand Forecast'!$D$68:$D$494,'Maximum Demand Forecast'!O$68:O$494,"NA")</f>
        <v>99.060373696653329</v>
      </c>
      <c r="P391" s="136">
        <f>_xlfn.XLOOKUP($D391,'Maximum Demand Forecast'!$D$68:$D$494,'Maximum Demand Forecast'!P$68:P$494,"NA")</f>
        <v>101.62141897953501</v>
      </c>
      <c r="Q391" s="137"/>
      <c r="R391" s="136">
        <f>_xlfn.XLOOKUP($D391,'Maximum Demand Forecast'!$T$68:$T$494,'Maximum Demand Forecast'!U$68:U$494,"NA")</f>
        <v>88.538788877627994</v>
      </c>
      <c r="S391" s="136">
        <f>_xlfn.XLOOKUP($D391,'Maximum Demand Forecast'!$T$68:$T$494,'Maximum Demand Forecast'!V$68:V$494,"NA")</f>
        <v>76.831403792268901</v>
      </c>
      <c r="T391" s="136">
        <f>_xlfn.XLOOKUP($D391,'Maximum Demand Forecast'!$T$68:$T$494,'Maximum Demand Forecast'!W$68:W$494,"NA")</f>
        <v>74.181117750001107</v>
      </c>
      <c r="U391" s="136">
        <f>_xlfn.XLOOKUP($D391,'Maximum Demand Forecast'!$T$68:$T$494,'Maximum Demand Forecast'!X$68:X$494,"NA")</f>
        <v>74.775813341972025</v>
      </c>
      <c r="V391" s="136">
        <f>_xlfn.XLOOKUP($D391,'Maximum Demand Forecast'!$T$68:$T$494,'Maximum Demand Forecast'!Y$68:Y$494,"NA")</f>
        <v>73.557073388287918</v>
      </c>
      <c r="W391" s="136">
        <f>_xlfn.XLOOKUP($D391,'Maximum Demand Forecast'!$T$68:$T$494,'Maximum Demand Forecast'!Z$68:Z$494,"NA")</f>
        <v>73.510372723400536</v>
      </c>
      <c r="X391" s="136">
        <f>_xlfn.XLOOKUP($D391,'Maximum Demand Forecast'!$T$68:$T$494,'Maximum Demand Forecast'!AA$68:AA$494,"NA")</f>
        <v>73.618797068275526</v>
      </c>
      <c r="Y391" s="136">
        <f>_xlfn.XLOOKUP($D391,'Maximum Demand Forecast'!$T$68:$T$494,'Maximum Demand Forecast'!AB$68:AB$494,"NA")</f>
        <v>73.947840145976258</v>
      </c>
      <c r="Z391" s="136">
        <f>_xlfn.XLOOKUP($D391,'Maximum Demand Forecast'!$T$68:$T$494,'Maximum Demand Forecast'!AC$68:AC$494,"NA")</f>
        <v>74.927311252860164</v>
      </c>
      <c r="AA391" s="136">
        <f>_xlfn.XLOOKUP($D391,'Maximum Demand Forecast'!$T$68:$T$494,'Maximum Demand Forecast'!AD$68:AD$494,"NA")</f>
        <v>78.020981824422662</v>
      </c>
      <c r="AB391" s="136">
        <f>_xlfn.XLOOKUP($D391,'Maximum Demand Forecast'!$T$68:$T$494,'Maximum Demand Forecast'!AE$68:AE$494,"NA")</f>
        <v>80.547315301549617</v>
      </c>
      <c r="AC391" s="136">
        <f>_xlfn.XLOOKUP($D391,'Maximum Demand Forecast'!$T$68:$T$494,'Maximum Demand Forecast'!AF$68:AF$494,"NA")</f>
        <v>82.227500493183783</v>
      </c>
      <c r="AD391" s="137"/>
      <c r="AE391" s="138">
        <v>0</v>
      </c>
      <c r="AF391" s="138">
        <v>0</v>
      </c>
      <c r="AG391" s="138">
        <v>0</v>
      </c>
      <c r="AH391" s="138">
        <v>0</v>
      </c>
      <c r="AI391" s="138">
        <v>0</v>
      </c>
      <c r="AJ391" s="138">
        <v>0</v>
      </c>
      <c r="AK391" s="138">
        <v>0</v>
      </c>
      <c r="AL391" s="138">
        <v>0</v>
      </c>
      <c r="AM391" s="138">
        <v>0</v>
      </c>
      <c r="AN391" s="138">
        <v>0</v>
      </c>
      <c r="AO391" s="138">
        <v>0</v>
      </c>
      <c r="AP391" s="138">
        <v>0</v>
      </c>
      <c r="AQ391" s="137"/>
      <c r="AR391" s="137"/>
      <c r="AS391" s="137"/>
      <c r="AT391" s="137"/>
      <c r="AU391" s="3"/>
      <c r="AV391" s="3"/>
      <c r="AW391" s="3"/>
      <c r="AX391" s="3"/>
    </row>
    <row r="392" spans="2:50" x14ac:dyDescent="0.25">
      <c r="B392" s="7" t="s">
        <v>20</v>
      </c>
      <c r="C392" s="7" t="s">
        <v>2</v>
      </c>
      <c r="D392" s="48">
        <v>23341</v>
      </c>
      <c r="E392" s="136">
        <f>_xlfn.XLOOKUP($D392,'Maximum Demand Forecast'!$D$68:$D$494,'Maximum Demand Forecast'!E$68:E$494,"NA")</f>
        <v>82.954301488256903</v>
      </c>
      <c r="F392" s="136">
        <f>_xlfn.XLOOKUP($D392,'Maximum Demand Forecast'!$D$68:$D$494,'Maximum Demand Forecast'!F$68:F$494,"NA")</f>
        <v>72.036112209999999</v>
      </c>
      <c r="G392" s="136">
        <f>_xlfn.XLOOKUP($D392,'Maximum Demand Forecast'!$D$68:$D$494,'Maximum Demand Forecast'!G$68:G$494,"NA")</f>
        <v>74.075329058308782</v>
      </c>
      <c r="H392" s="136">
        <f>_xlfn.XLOOKUP($D392,'Maximum Demand Forecast'!$D$68:$D$494,'Maximum Demand Forecast'!H$68:H$494,"NA")</f>
        <v>73.847650623262183</v>
      </c>
      <c r="I392" s="136">
        <f>_xlfn.XLOOKUP($D392,'Maximum Demand Forecast'!$D$68:$D$494,'Maximum Demand Forecast'!I$68:I$494,"NA")</f>
        <v>72.603763859286644</v>
      </c>
      <c r="J392" s="136">
        <f>_xlfn.XLOOKUP($D392,'Maximum Demand Forecast'!$D$68:$D$494,'Maximum Demand Forecast'!J$68:J$494,"NA")</f>
        <v>71.721248383095784</v>
      </c>
      <c r="K392" s="136">
        <f>_xlfn.XLOOKUP($D392,'Maximum Demand Forecast'!$D$68:$D$494,'Maximum Demand Forecast'!K$68:K$494,"NA")</f>
        <v>71.769192061589663</v>
      </c>
      <c r="L392" s="136">
        <f>_xlfn.XLOOKUP($D392,'Maximum Demand Forecast'!$D$68:$D$494,'Maximum Demand Forecast'!L$68:L$494,"NA")</f>
        <v>71.630346089801705</v>
      </c>
      <c r="M392" s="136">
        <f>_xlfn.XLOOKUP($D392,'Maximum Demand Forecast'!$D$68:$D$494,'Maximum Demand Forecast'!M$68:M$494,"NA")</f>
        <v>73.261664692466979</v>
      </c>
      <c r="N392" s="136">
        <f>_xlfn.XLOOKUP($D392,'Maximum Demand Forecast'!$D$68:$D$494,'Maximum Demand Forecast'!N$68:N$494,"NA")</f>
        <v>77.675682415746792</v>
      </c>
      <c r="O392" s="136">
        <f>_xlfn.XLOOKUP($D392,'Maximum Demand Forecast'!$D$68:$D$494,'Maximum Demand Forecast'!O$68:O$494,"NA")</f>
        <v>81.589680186429618</v>
      </c>
      <c r="P392" s="136">
        <f>_xlfn.XLOOKUP($D392,'Maximum Demand Forecast'!$D$68:$D$494,'Maximum Demand Forecast'!P$68:P$494,"NA")</f>
        <v>83.699049026619434</v>
      </c>
      <c r="Q392" s="137"/>
      <c r="R392" s="136">
        <f>_xlfn.XLOOKUP($D392,'Maximum Demand Forecast'!$T$68:$T$494,'Maximum Demand Forecast'!U$68:U$494,"NA")</f>
        <v>129.92412534956401</v>
      </c>
      <c r="S392" s="136">
        <f>_xlfn.XLOOKUP($D392,'Maximum Demand Forecast'!$T$68:$T$494,'Maximum Demand Forecast'!V$68:V$494,"NA")</f>
        <v>119.96523710106101</v>
      </c>
      <c r="T392" s="136">
        <f>_xlfn.XLOOKUP($D392,'Maximum Demand Forecast'!$T$68:$T$494,'Maximum Demand Forecast'!W$68:W$494,"NA")</f>
        <v>115.8270569071143</v>
      </c>
      <c r="U392" s="136">
        <f>_xlfn.XLOOKUP($D392,'Maximum Demand Forecast'!$T$68:$T$494,'Maximum Demand Forecast'!X$68:X$494,"NA")</f>
        <v>116.75561989272158</v>
      </c>
      <c r="V392" s="136">
        <f>_xlfn.XLOOKUP($D392,'Maximum Demand Forecast'!$T$68:$T$494,'Maximum Demand Forecast'!Y$68:Y$494,"NA")</f>
        <v>114.85266849144884</v>
      </c>
      <c r="W392" s="136">
        <f>_xlfn.XLOOKUP($D392,'Maximum Demand Forecast'!$T$68:$T$494,'Maximum Demand Forecast'!Z$68:Z$494,"NA")</f>
        <v>114.7797496580101</v>
      </c>
      <c r="X392" s="136">
        <f>_xlfn.XLOOKUP($D392,'Maximum Demand Forecast'!$T$68:$T$494,'Maximum Demand Forecast'!AA$68:AA$494,"NA")</f>
        <v>114.94904439425655</v>
      </c>
      <c r="Y392" s="136">
        <f>_xlfn.XLOOKUP($D392,'Maximum Demand Forecast'!$T$68:$T$494,'Maximum Demand Forecast'!AB$68:AB$494,"NA")</f>
        <v>115.46281518177926</v>
      </c>
      <c r="Z392" s="136">
        <f>_xlfn.XLOOKUP($D392,'Maximum Demand Forecast'!$T$68:$T$494,'Maximum Demand Forecast'!AC$68:AC$494,"NA")</f>
        <v>116.9921700779707</v>
      </c>
      <c r="AA392" s="136">
        <f>_xlfn.XLOOKUP($D392,'Maximum Demand Forecast'!$T$68:$T$494,'Maximum Demand Forecast'!AD$68:AD$494,"NA")</f>
        <v>121.82265481873519</v>
      </c>
      <c r="AB392" s="136">
        <f>_xlfn.XLOOKUP($D392,'Maximum Demand Forecast'!$T$68:$T$494,'Maximum Demand Forecast'!AE$68:AE$494,"NA")</f>
        <v>125.76729437522836</v>
      </c>
      <c r="AC392" s="136">
        <f>_xlfn.XLOOKUP($D392,'Maximum Demand Forecast'!$T$68:$T$494,'Maximum Demand Forecast'!AF$68:AF$494,"NA")</f>
        <v>128.39075047441742</v>
      </c>
      <c r="AD392" s="137"/>
      <c r="AE392" s="138">
        <v>287.311984623608</v>
      </c>
      <c r="AF392" s="138">
        <v>469.84202869451002</v>
      </c>
      <c r="AG392" s="138">
        <v>494.74930647661</v>
      </c>
      <c r="AH392" s="138">
        <v>532.35064861853004</v>
      </c>
      <c r="AI392" s="138">
        <v>568.48171738287897</v>
      </c>
      <c r="AJ392" s="138">
        <v>654.71385227126405</v>
      </c>
      <c r="AK392" s="138">
        <v>740.746066176363</v>
      </c>
      <c r="AL392" s="138">
        <v>817.60597032579199</v>
      </c>
      <c r="AM392" s="138">
        <v>883.32644063255202</v>
      </c>
      <c r="AN392" s="138">
        <v>938.29076079247898</v>
      </c>
      <c r="AO392" s="138">
        <v>988.41970824530199</v>
      </c>
      <c r="AP392" s="138">
        <v>1033.7763853035101</v>
      </c>
      <c r="AQ392" s="137"/>
      <c r="AR392" s="137"/>
      <c r="AS392" s="137"/>
      <c r="AT392" s="137"/>
      <c r="AU392" s="3"/>
      <c r="AV392" s="3"/>
      <c r="AW392" s="3"/>
      <c r="AX392" s="3"/>
    </row>
    <row r="393" spans="2:50" x14ac:dyDescent="0.25">
      <c r="B393" s="7" t="s">
        <v>20</v>
      </c>
      <c r="C393" s="7" t="s">
        <v>2</v>
      </c>
      <c r="D393" s="48">
        <v>23342</v>
      </c>
      <c r="E393" s="136">
        <f>_xlfn.XLOOKUP($D393,'Maximum Demand Forecast'!$D$68:$D$494,'Maximum Demand Forecast'!E$68:E$494,"NA")</f>
        <v>149.358424585324</v>
      </c>
      <c r="F393" s="136">
        <f>_xlfn.XLOOKUP($D393,'Maximum Demand Forecast'!$D$68:$D$494,'Maximum Demand Forecast'!F$68:F$494,"NA")</f>
        <v>90.904446539999995</v>
      </c>
      <c r="G393" s="136">
        <f>_xlfn.XLOOKUP($D393,'Maximum Demand Forecast'!$D$68:$D$494,'Maximum Demand Forecast'!G$68:G$494,"NA")</f>
        <v>93.477793064173184</v>
      </c>
      <c r="H393" s="136">
        <f>_xlfn.XLOOKUP($D393,'Maximum Demand Forecast'!$D$68:$D$494,'Maximum Demand Forecast'!H$68:H$494,"NA")</f>
        <v>93.190479083836934</v>
      </c>
      <c r="I393" s="136">
        <f>_xlfn.XLOOKUP($D393,'Maximum Demand Forecast'!$D$68:$D$494,'Maximum Demand Forecast'!I$68:I$494,"NA")</f>
        <v>91.6207825195916</v>
      </c>
      <c r="J393" s="136">
        <f>_xlfn.XLOOKUP($D393,'Maximum Demand Forecast'!$D$68:$D$494,'Maximum Demand Forecast'!J$68:J$494,"NA")</f>
        <v>90.507110800437133</v>
      </c>
      <c r="K393" s="136">
        <f>_xlfn.XLOOKUP($D393,'Maximum Demand Forecast'!$D$68:$D$494,'Maximum Demand Forecast'!K$68:K$494,"NA")</f>
        <v>90.567612310372482</v>
      </c>
      <c r="L393" s="136">
        <f>_xlfn.XLOOKUP($D393,'Maximum Demand Forecast'!$D$68:$D$494,'Maximum Demand Forecast'!L$68:L$494,"NA")</f>
        <v>90.392398576142924</v>
      </c>
      <c r="M393" s="136">
        <f>_xlfn.XLOOKUP($D393,'Maximum Demand Forecast'!$D$68:$D$494,'Maximum Demand Forecast'!M$68:M$494,"NA")</f>
        <v>92.451006545898238</v>
      </c>
      <c r="N393" s="136">
        <f>_xlfn.XLOOKUP($D393,'Maximum Demand Forecast'!$D$68:$D$494,'Maximum Demand Forecast'!N$68:N$494,"NA")</f>
        <v>98.021182751171011</v>
      </c>
      <c r="O393" s="136">
        <f>_xlfn.XLOOKUP($D393,'Maximum Demand Forecast'!$D$68:$D$494,'Maximum Demand Forecast'!O$68:O$494,"NA")</f>
        <v>102.96036936448361</v>
      </c>
      <c r="P393" s="136">
        <f>_xlfn.XLOOKUP($D393,'Maximum Demand Forecast'!$D$68:$D$494,'Maximum Demand Forecast'!P$68:P$494,"NA")</f>
        <v>105.62224270944127</v>
      </c>
      <c r="Q393" s="137"/>
      <c r="R393" s="136">
        <f>_xlfn.XLOOKUP($D393,'Maximum Demand Forecast'!$T$68:$T$494,'Maximum Demand Forecast'!U$68:U$494,"NA")</f>
        <v>209.96458417630001</v>
      </c>
      <c r="S393" s="136">
        <f>_xlfn.XLOOKUP($D393,'Maximum Demand Forecast'!$T$68:$T$494,'Maximum Demand Forecast'!V$68:V$494,"NA")</f>
        <v>190.230623541391</v>
      </c>
      <c r="T393" s="136">
        <f>_xlfn.XLOOKUP($D393,'Maximum Demand Forecast'!$T$68:$T$494,'Maximum Demand Forecast'!W$68:W$494,"NA")</f>
        <v>183.6686509429627</v>
      </c>
      <c r="U393" s="136">
        <f>_xlfn.XLOOKUP($D393,'Maximum Demand Forecast'!$T$68:$T$494,'Maximum Demand Forecast'!X$68:X$494,"NA")</f>
        <v>185.14108679203056</v>
      </c>
      <c r="V393" s="136">
        <f>_xlfn.XLOOKUP($D393,'Maximum Demand Forecast'!$T$68:$T$494,'Maximum Demand Forecast'!Y$68:Y$494,"NA")</f>
        <v>182.12354904208954</v>
      </c>
      <c r="W393" s="136">
        <f>_xlfn.XLOOKUP($D393,'Maximum Demand Forecast'!$T$68:$T$494,'Maximum Demand Forecast'!Z$68:Z$494,"NA")</f>
        <v>182.00792058597872</v>
      </c>
      <c r="X393" s="136">
        <f>_xlfn.XLOOKUP($D393,'Maximum Demand Forecast'!$T$68:$T$494,'Maximum Demand Forecast'!AA$68:AA$494,"NA")</f>
        <v>182.27637371470723</v>
      </c>
      <c r="Y393" s="136">
        <f>_xlfn.XLOOKUP($D393,'Maximum Demand Forecast'!$T$68:$T$494,'Maximum Demand Forecast'!AB$68:AB$494,"NA")</f>
        <v>183.09106753459662</v>
      </c>
      <c r="Z393" s="136">
        <f>_xlfn.XLOOKUP($D393,'Maximum Demand Forecast'!$T$68:$T$494,'Maximum Demand Forecast'!AC$68:AC$494,"NA")</f>
        <v>185.51618786569296</v>
      </c>
      <c r="AA393" s="136">
        <f>_xlfn.XLOOKUP($D393,'Maximum Demand Forecast'!$T$68:$T$494,'Maximum Demand Forecast'!AD$68:AD$494,"NA")</f>
        <v>193.17595786613649</v>
      </c>
      <c r="AB393" s="136">
        <f>_xlfn.XLOOKUP($D393,'Maximum Demand Forecast'!$T$68:$T$494,'Maximum Demand Forecast'!AE$68:AE$494,"NA")</f>
        <v>199.43103025719583</v>
      </c>
      <c r="AC393" s="136">
        <f>_xlfn.XLOOKUP($D393,'Maximum Demand Forecast'!$T$68:$T$494,'Maximum Demand Forecast'!AF$68:AF$494,"NA")</f>
        <v>203.59108279943169</v>
      </c>
      <c r="AD393" s="137"/>
      <c r="AE393" s="138">
        <v>403.32432674071498</v>
      </c>
      <c r="AF393" s="138">
        <v>516.2009952336</v>
      </c>
      <c r="AG393" s="138">
        <v>640.85879390149705</v>
      </c>
      <c r="AH393" s="138">
        <v>710.10456288594196</v>
      </c>
      <c r="AI393" s="138">
        <v>751.313452611907</v>
      </c>
      <c r="AJ393" s="138">
        <v>850.77941875155</v>
      </c>
      <c r="AK393" s="138">
        <v>951.132124040024</v>
      </c>
      <c r="AL393" s="138">
        <v>1041.78112088735</v>
      </c>
      <c r="AM393" s="138">
        <v>1120.1413923067</v>
      </c>
      <c r="AN393" s="138">
        <v>1186.3845044928701</v>
      </c>
      <c r="AO393" s="138">
        <v>1247.4344403760699</v>
      </c>
      <c r="AP393" s="138">
        <v>1303.2334925423199</v>
      </c>
      <c r="AQ393" s="137"/>
      <c r="AR393" s="137"/>
      <c r="AS393" s="137"/>
      <c r="AT393" s="137"/>
      <c r="AU393" s="3"/>
      <c r="AV393" s="3"/>
      <c r="AW393" s="3"/>
      <c r="AX393" s="3"/>
    </row>
    <row r="394" spans="2:50" x14ac:dyDescent="0.25">
      <c r="B394" s="7" t="s">
        <v>20</v>
      </c>
      <c r="C394" s="7" t="s">
        <v>2</v>
      </c>
      <c r="D394" s="48">
        <v>23343</v>
      </c>
      <c r="E394" s="136">
        <f>_xlfn.XLOOKUP($D394,'Maximum Demand Forecast'!$D$68:$D$494,'Maximum Demand Forecast'!E$68:E$494,"NA")</f>
        <v>121.707918789358</v>
      </c>
      <c r="F394" s="136">
        <f>_xlfn.XLOOKUP($D394,'Maximum Demand Forecast'!$D$68:$D$494,'Maximum Demand Forecast'!F$68:F$494,"NA")</f>
        <v>129.82333679999999</v>
      </c>
      <c r="G394" s="136">
        <f>_xlfn.XLOOKUP($D394,'Maximum Demand Forecast'!$D$68:$D$494,'Maximum Demand Forecast'!G$68:G$494,"NA")</f>
        <v>133.49840930994418</v>
      </c>
      <c r="H394" s="136">
        <f>_xlfn.XLOOKUP($D394,'Maximum Demand Forecast'!$D$68:$D$494,'Maximum Demand Forecast'!H$68:H$494,"NA")</f>
        <v>133.08808769140674</v>
      </c>
      <c r="I394" s="136">
        <f>_xlfn.XLOOKUP($D394,'Maximum Demand Forecast'!$D$68:$D$494,'Maximum Demand Forecast'!I$68:I$494,"NA")</f>
        <v>130.84635746268626</v>
      </c>
      <c r="J394" s="136">
        <f>_xlfn.XLOOKUP($D394,'Maximum Demand Forecast'!$D$68:$D$494,'Maximum Demand Forecast'!J$68:J$494,"NA")</f>
        <v>129.25588984329642</v>
      </c>
      <c r="K394" s="136">
        <f>_xlfn.XLOOKUP($D394,'Maximum Demand Forecast'!$D$68:$D$494,'Maximum Demand Forecast'!K$68:K$494,"NA")</f>
        <v>129.3422938444229</v>
      </c>
      <c r="L394" s="136">
        <f>_xlfn.XLOOKUP($D394,'Maximum Demand Forecast'!$D$68:$D$494,'Maximum Demand Forecast'!L$68:L$494,"NA")</f>
        <v>129.09206591282376</v>
      </c>
      <c r="M394" s="136">
        <f>_xlfn.XLOOKUP($D394,'Maximum Demand Forecast'!$D$68:$D$494,'Maximum Demand Forecast'!M$68:M$494,"NA")</f>
        <v>132.03202502339497</v>
      </c>
      <c r="N394" s="136">
        <f>_xlfn.XLOOKUP($D394,'Maximum Demand Forecast'!$D$68:$D$494,'Maximum Demand Forecast'!N$68:N$494,"NA")</f>
        <v>139.98695890239151</v>
      </c>
      <c r="O394" s="136">
        <f>_xlfn.XLOOKUP($D394,'Maximum Demand Forecast'!$D$68:$D$494,'Maximum Demand Forecast'!O$68:O$494,"NA")</f>
        <v>147.04075782669364</v>
      </c>
      <c r="P394" s="136">
        <f>_xlfn.XLOOKUP($D394,'Maximum Demand Forecast'!$D$68:$D$494,'Maximum Demand Forecast'!P$68:P$494,"NA")</f>
        <v>150.84225811556368</v>
      </c>
      <c r="Q394" s="137"/>
      <c r="R394" s="136">
        <f>_xlfn.XLOOKUP($D394,'Maximum Demand Forecast'!$T$68:$T$494,'Maximum Demand Forecast'!U$68:U$494,"NA")</f>
        <v>189.92663769907301</v>
      </c>
      <c r="S394" s="136">
        <f>_xlfn.XLOOKUP($D394,'Maximum Demand Forecast'!$T$68:$T$494,'Maximum Demand Forecast'!V$68:V$494,"NA")</f>
        <v>176.79340152422299</v>
      </c>
      <c r="T394" s="136">
        <f>_xlfn.XLOOKUP($D394,'Maximum Demand Forecast'!$T$68:$T$494,'Maximum Demand Forecast'!W$68:W$494,"NA")</f>
        <v>170.69494358518111</v>
      </c>
      <c r="U394" s="136">
        <f>_xlfn.XLOOKUP($D394,'Maximum Demand Forecast'!$T$68:$T$494,'Maximum Demand Forecast'!X$68:X$494,"NA")</f>
        <v>172.06337174588825</v>
      </c>
      <c r="V394" s="136">
        <f>_xlfn.XLOOKUP($D394,'Maximum Demand Forecast'!$T$68:$T$494,'Maximum Demand Forecast'!Y$68:Y$494,"NA")</f>
        <v>169.25898224692963</v>
      </c>
      <c r="W394" s="136">
        <f>_xlfn.XLOOKUP($D394,'Maximum Demand Forecast'!$T$68:$T$494,'Maximum Demand Forecast'!Z$68:Z$494,"NA")</f>
        <v>169.15152137817853</v>
      </c>
      <c r="X394" s="136">
        <f>_xlfn.XLOOKUP($D394,'Maximum Demand Forecast'!$T$68:$T$494,'Maximum Demand Forecast'!AA$68:AA$494,"NA")</f>
        <v>169.40101192230958</v>
      </c>
      <c r="Y394" s="136">
        <f>_xlfn.XLOOKUP($D394,'Maximum Demand Forecast'!$T$68:$T$494,'Maximum Demand Forecast'!AB$68:AB$494,"NA")</f>
        <v>170.15815863684824</v>
      </c>
      <c r="Z394" s="136">
        <f>_xlfn.XLOOKUP($D394,'Maximum Demand Forecast'!$T$68:$T$494,'Maximum Demand Forecast'!AC$68:AC$494,"NA")</f>
        <v>172.41197699930964</v>
      </c>
      <c r="AA394" s="136">
        <f>_xlfn.XLOOKUP($D394,'Maximum Demand Forecast'!$T$68:$T$494,'Maximum Demand Forecast'!AD$68:AD$494,"NA")</f>
        <v>179.53068779393081</v>
      </c>
      <c r="AB394" s="136">
        <f>_xlfn.XLOOKUP($D394,'Maximum Demand Forecast'!$T$68:$T$494,'Maximum Demand Forecast'!AE$68:AE$494,"NA")</f>
        <v>185.34392387657982</v>
      </c>
      <c r="AC394" s="136">
        <f>_xlfn.XLOOKUP($D394,'Maximum Demand Forecast'!$T$68:$T$494,'Maximum Demand Forecast'!AF$68:AF$494,"NA")</f>
        <v>189.21012494226335</v>
      </c>
      <c r="AD394" s="137"/>
      <c r="AE394" s="138">
        <v>150.86883137457599</v>
      </c>
      <c r="AF394" s="138">
        <v>167.11033132239601</v>
      </c>
      <c r="AG394" s="138">
        <v>195.07277566955699</v>
      </c>
      <c r="AH394" s="138">
        <v>226.800764244889</v>
      </c>
      <c r="AI394" s="138">
        <v>260.610369801552</v>
      </c>
      <c r="AJ394" s="138">
        <v>342.21239184211902</v>
      </c>
      <c r="AK394" s="138">
        <v>424.53456459304499</v>
      </c>
      <c r="AL394" s="138">
        <v>498.88675619556602</v>
      </c>
      <c r="AM394" s="138">
        <v>563.14806247960303</v>
      </c>
      <c r="AN394" s="138">
        <v>617.459992646724</v>
      </c>
      <c r="AO394" s="138">
        <v>667.49978749426498</v>
      </c>
      <c r="AP394" s="138">
        <v>713.21984947487897</v>
      </c>
      <c r="AQ394" s="137"/>
      <c r="AR394" s="137"/>
      <c r="AS394" s="137"/>
      <c r="AT394" s="137"/>
      <c r="AU394" s="3"/>
      <c r="AV394" s="3"/>
      <c r="AW394" s="3"/>
      <c r="AX394" s="3"/>
    </row>
    <row r="395" spans="2:50" x14ac:dyDescent="0.25">
      <c r="B395" s="7" t="s">
        <v>20</v>
      </c>
      <c r="C395" s="7" t="s">
        <v>2</v>
      </c>
      <c r="D395" s="48">
        <v>23346</v>
      </c>
      <c r="E395" s="136">
        <f>_xlfn.XLOOKUP($D395,'Maximum Demand Forecast'!$D$68:$D$494,'Maximum Demand Forecast'!E$68:E$494,"NA")</f>
        <v>0</v>
      </c>
      <c r="F395" s="136">
        <f>_xlfn.XLOOKUP($D395,'Maximum Demand Forecast'!$D$68:$D$494,'Maximum Demand Forecast'!F$68:F$494,"NA")</f>
        <v>0</v>
      </c>
      <c r="G395" s="136">
        <f>_xlfn.XLOOKUP($D395,'Maximum Demand Forecast'!$D$68:$D$494,'Maximum Demand Forecast'!G$68:G$494,"NA")</f>
        <v>0</v>
      </c>
      <c r="H395" s="136">
        <f>_xlfn.XLOOKUP($D395,'Maximum Demand Forecast'!$D$68:$D$494,'Maximum Demand Forecast'!H$68:H$494,"NA")</f>
        <v>0</v>
      </c>
      <c r="I395" s="136">
        <f>_xlfn.XLOOKUP($D395,'Maximum Demand Forecast'!$D$68:$D$494,'Maximum Demand Forecast'!I$68:I$494,"NA")</f>
        <v>0</v>
      </c>
      <c r="J395" s="136">
        <f>_xlfn.XLOOKUP($D395,'Maximum Demand Forecast'!$D$68:$D$494,'Maximum Demand Forecast'!J$68:J$494,"NA")</f>
        <v>0</v>
      </c>
      <c r="K395" s="136">
        <f>_xlfn.XLOOKUP($D395,'Maximum Demand Forecast'!$D$68:$D$494,'Maximum Demand Forecast'!K$68:K$494,"NA")</f>
        <v>0</v>
      </c>
      <c r="L395" s="136">
        <f>_xlfn.XLOOKUP($D395,'Maximum Demand Forecast'!$D$68:$D$494,'Maximum Demand Forecast'!L$68:L$494,"NA")</f>
        <v>0</v>
      </c>
      <c r="M395" s="136">
        <f>_xlfn.XLOOKUP($D395,'Maximum Demand Forecast'!$D$68:$D$494,'Maximum Demand Forecast'!M$68:M$494,"NA")</f>
        <v>0</v>
      </c>
      <c r="N395" s="136">
        <f>_xlfn.XLOOKUP($D395,'Maximum Demand Forecast'!$D$68:$D$494,'Maximum Demand Forecast'!N$68:N$494,"NA")</f>
        <v>0</v>
      </c>
      <c r="O395" s="136">
        <f>_xlfn.XLOOKUP($D395,'Maximum Demand Forecast'!$D$68:$D$494,'Maximum Demand Forecast'!O$68:O$494,"NA")</f>
        <v>0</v>
      </c>
      <c r="P395" s="136">
        <f>_xlfn.XLOOKUP($D395,'Maximum Demand Forecast'!$D$68:$D$494,'Maximum Demand Forecast'!P$68:P$494,"NA")</f>
        <v>0</v>
      </c>
      <c r="Q395" s="137"/>
      <c r="R395" s="136">
        <f>_xlfn.XLOOKUP($D395,'Maximum Demand Forecast'!$T$68:$T$494,'Maximum Demand Forecast'!U$68:U$494,"NA")</f>
        <v>0</v>
      </c>
      <c r="S395" s="136">
        <f>_xlfn.XLOOKUP($D395,'Maximum Demand Forecast'!$T$68:$T$494,'Maximum Demand Forecast'!V$68:V$494,"NA")</f>
        <v>0</v>
      </c>
      <c r="T395" s="136">
        <f>_xlfn.XLOOKUP($D395,'Maximum Demand Forecast'!$T$68:$T$494,'Maximum Demand Forecast'!W$68:W$494,"NA")</f>
        <v>0</v>
      </c>
      <c r="U395" s="136">
        <f>_xlfn.XLOOKUP($D395,'Maximum Demand Forecast'!$T$68:$T$494,'Maximum Demand Forecast'!X$68:X$494,"NA")</f>
        <v>0</v>
      </c>
      <c r="V395" s="136">
        <f>_xlfn.XLOOKUP($D395,'Maximum Demand Forecast'!$T$68:$T$494,'Maximum Demand Forecast'!Y$68:Y$494,"NA")</f>
        <v>0</v>
      </c>
      <c r="W395" s="136">
        <f>_xlfn.XLOOKUP($D395,'Maximum Demand Forecast'!$T$68:$T$494,'Maximum Demand Forecast'!Z$68:Z$494,"NA")</f>
        <v>0</v>
      </c>
      <c r="X395" s="136">
        <f>_xlfn.XLOOKUP($D395,'Maximum Demand Forecast'!$T$68:$T$494,'Maximum Demand Forecast'!AA$68:AA$494,"NA")</f>
        <v>0</v>
      </c>
      <c r="Y395" s="136">
        <f>_xlfn.XLOOKUP($D395,'Maximum Demand Forecast'!$T$68:$T$494,'Maximum Demand Forecast'!AB$68:AB$494,"NA")</f>
        <v>0</v>
      </c>
      <c r="Z395" s="136">
        <f>_xlfn.XLOOKUP($D395,'Maximum Demand Forecast'!$T$68:$T$494,'Maximum Demand Forecast'!AC$68:AC$494,"NA")</f>
        <v>0</v>
      </c>
      <c r="AA395" s="136">
        <f>_xlfn.XLOOKUP($D395,'Maximum Demand Forecast'!$T$68:$T$494,'Maximum Demand Forecast'!AD$68:AD$494,"NA")</f>
        <v>0</v>
      </c>
      <c r="AB395" s="136">
        <f>_xlfn.XLOOKUP($D395,'Maximum Demand Forecast'!$T$68:$T$494,'Maximum Demand Forecast'!AE$68:AE$494,"NA")</f>
        <v>0</v>
      </c>
      <c r="AC395" s="136">
        <f>_xlfn.XLOOKUP($D395,'Maximum Demand Forecast'!$T$68:$T$494,'Maximum Demand Forecast'!AF$68:AF$494,"NA")</f>
        <v>0</v>
      </c>
      <c r="AD395" s="137"/>
      <c r="AE395" s="138">
        <v>0</v>
      </c>
      <c r="AF395" s="138">
        <v>0</v>
      </c>
      <c r="AG395" s="138">
        <v>0</v>
      </c>
      <c r="AH395" s="138">
        <v>0</v>
      </c>
      <c r="AI395" s="138">
        <v>0</v>
      </c>
      <c r="AJ395" s="138">
        <v>0</v>
      </c>
      <c r="AK395" s="138">
        <v>0</v>
      </c>
      <c r="AL395" s="138">
        <v>0</v>
      </c>
      <c r="AM395" s="138">
        <v>0</v>
      </c>
      <c r="AN395" s="138">
        <v>0</v>
      </c>
      <c r="AO395" s="138">
        <v>0</v>
      </c>
      <c r="AP395" s="138">
        <v>0</v>
      </c>
      <c r="AQ395" s="137"/>
      <c r="AR395" s="137"/>
      <c r="AS395" s="137"/>
      <c r="AT395" s="137"/>
      <c r="AU395" s="3"/>
      <c r="AV395" s="3"/>
      <c r="AW395" s="3"/>
      <c r="AX395" s="3"/>
    </row>
    <row r="396" spans="2:50" x14ac:dyDescent="0.25">
      <c r="B396" s="7" t="s">
        <v>20</v>
      </c>
      <c r="C396" s="98" t="s">
        <v>2</v>
      </c>
      <c r="D396" s="97">
        <v>23347</v>
      </c>
      <c r="E396" s="136">
        <f>_xlfn.XLOOKUP($D396,'Maximum Demand Forecast'!$D$68:$D$494,'Maximum Demand Forecast'!E$68:E$494,"NA")</f>
        <v>81.510773855073495</v>
      </c>
      <c r="F396" s="136">
        <f>_xlfn.XLOOKUP($D396,'Maximum Demand Forecast'!$D$68:$D$494,'Maximum Demand Forecast'!F$68:F$494,"NA")</f>
        <v>61.016224571782097</v>
      </c>
      <c r="G396" s="136">
        <f>_xlfn.XLOOKUP($D396,'Maximum Demand Forecast'!$D$68:$D$494,'Maximum Demand Forecast'!G$68:G$494,"NA")</f>
        <v>62.743487597918836</v>
      </c>
      <c r="H396" s="136">
        <f>_xlfn.XLOOKUP($D396,'Maximum Demand Forecast'!$D$68:$D$494,'Maximum Demand Forecast'!H$68:H$494,"NA")</f>
        <v>62.550638787832355</v>
      </c>
      <c r="I396" s="136">
        <f>_xlfn.XLOOKUP($D396,'Maximum Demand Forecast'!$D$68:$D$494,'Maximum Demand Forecast'!I$68:I$494,"NA")</f>
        <v>61.497038422624655</v>
      </c>
      <c r="J396" s="136">
        <f>_xlfn.XLOOKUP($D396,'Maximum Demand Forecast'!$D$68:$D$494,'Maximum Demand Forecast'!J$68:J$494,"NA")</f>
        <v>60.749527752887822</v>
      </c>
      <c r="K396" s="136">
        <f>_xlfn.XLOOKUP($D396,'Maximum Demand Forecast'!$D$68:$D$494,'Maximum Demand Forecast'!K$68:K$494,"NA")</f>
        <v>60.79013713843117</v>
      </c>
      <c r="L396" s="136">
        <f>_xlfn.XLOOKUP($D396,'Maximum Demand Forecast'!$D$68:$D$494,'Maximum Demand Forecast'!L$68:L$494,"NA")</f>
        <v>60.672531444070472</v>
      </c>
      <c r="M396" s="136">
        <f>_xlfn.XLOOKUP($D396,'Maximum Demand Forecast'!$D$68:$D$494,'Maximum Demand Forecast'!M$68:M$494,"NA")</f>
        <v>62.05429538377588</v>
      </c>
      <c r="N396" s="136">
        <f>_xlfn.XLOOKUP($D396,'Maximum Demand Forecast'!$D$68:$D$494,'Maximum Demand Forecast'!N$68:N$494,"NA")</f>
        <v>65.793068735151721</v>
      </c>
      <c r="O396" s="136">
        <f>_xlfn.XLOOKUP($D396,'Maximum Demand Forecast'!$D$68:$D$494,'Maximum Demand Forecast'!O$68:O$494,"NA")</f>
        <v>69.108313820189579</v>
      </c>
      <c r="P396" s="136">
        <f>_xlfn.XLOOKUP($D396,'Maximum Demand Forecast'!$D$68:$D$494,'Maximum Demand Forecast'!P$68:P$494,"NA")</f>
        <v>70.894997178149509</v>
      </c>
      <c r="Q396" s="140"/>
      <c r="R396" s="136">
        <f>_xlfn.XLOOKUP($D396,'Maximum Demand Forecast'!$T$68:$T$494,'Maximum Demand Forecast'!U$68:U$494,"NA")</f>
        <v>121.62548474976001</v>
      </c>
      <c r="S396" s="136">
        <f>_xlfn.XLOOKUP($D396,'Maximum Demand Forecast'!$T$68:$T$494,'Maximum Demand Forecast'!V$68:V$494,"NA")</f>
        <v>132.626451217663</v>
      </c>
      <c r="T396" s="136">
        <f>_xlfn.XLOOKUP($D396,'Maximum Demand Forecast'!$T$68:$T$494,'Maximum Demand Forecast'!W$68:W$494,"NA")</f>
        <v>128.05152462321945</v>
      </c>
      <c r="U396" s="136">
        <f>_xlfn.XLOOKUP($D396,'Maximum Demand Forecast'!$T$68:$T$494,'Maximum Demand Forecast'!X$68:X$494,"NA")</f>
        <v>129.07808878871538</v>
      </c>
      <c r="V396" s="136">
        <f>_xlfn.XLOOKUP($D396,'Maximum Demand Forecast'!$T$68:$T$494,'Maximum Demand Forecast'!Y$68:Y$494,"NA")</f>
        <v>126.97429858007457</v>
      </c>
      <c r="W396" s="136">
        <f>_xlfn.XLOOKUP($D396,'Maximum Demand Forecast'!$T$68:$T$494,'Maximum Demand Forecast'!Z$68:Z$494,"NA")</f>
        <v>126.89368384250885</v>
      </c>
      <c r="X396" s="136">
        <f>_xlfn.XLOOKUP($D396,'Maximum Demand Forecast'!$T$68:$T$494,'Maximum Demand Forecast'!AA$68:AA$494,"NA")</f>
        <v>127.08084606233827</v>
      </c>
      <c r="Y396" s="136">
        <f>_xlfn.XLOOKUP($D396,'Maximum Demand Forecast'!$T$68:$T$494,'Maximum Demand Forecast'!AB$68:AB$494,"NA")</f>
        <v>127.64884057420707</v>
      </c>
      <c r="Z396" s="136">
        <f>_xlfn.XLOOKUP($D396,'Maximum Demand Forecast'!$T$68:$T$494,'Maximum Demand Forecast'!AC$68:AC$494,"NA")</f>
        <v>129.33960464416307</v>
      </c>
      <c r="AA396" s="136">
        <f>_xlfn.XLOOKUP($D396,'Maximum Demand Forecast'!$T$68:$T$494,'Maximum Demand Forecast'!AD$68:AD$494,"NA")</f>
        <v>134.67990208623766</v>
      </c>
      <c r="AB396" s="136">
        <f>_xlfn.XLOOKUP($D396,'Maximum Demand Forecast'!$T$68:$T$494,'Maximum Demand Forecast'!AE$68:AE$494,"NA")</f>
        <v>139.04086163045781</v>
      </c>
      <c r="AC396" s="136">
        <f>_xlfn.XLOOKUP($D396,'Maximum Demand Forecast'!$T$68:$T$494,'Maximum Demand Forecast'!AF$68:AF$494,"NA")</f>
        <v>141.94119910128418</v>
      </c>
      <c r="AD396" s="137"/>
      <c r="AE396" s="138">
        <v>392.78656106875701</v>
      </c>
      <c r="AF396" s="138">
        <v>480.38510324508002</v>
      </c>
      <c r="AG396" s="138">
        <v>577.71743229308004</v>
      </c>
      <c r="AH396" s="138">
        <v>623.86923841321504</v>
      </c>
      <c r="AI396" s="138">
        <v>652.45555522154905</v>
      </c>
      <c r="AJ396" s="138">
        <v>722.04801307833395</v>
      </c>
      <c r="AK396" s="138">
        <v>792.83707955726095</v>
      </c>
      <c r="AL396" s="138">
        <v>857.24240047388503</v>
      </c>
      <c r="AM396" s="138">
        <v>913.24082730176406</v>
      </c>
      <c r="AN396" s="138">
        <v>960.781920845679</v>
      </c>
      <c r="AO396" s="138">
        <v>1004.71620468507</v>
      </c>
      <c r="AP396" s="138">
        <v>1044.92736353493</v>
      </c>
      <c r="AQ396" s="137"/>
      <c r="AR396" s="137"/>
      <c r="AS396" s="137"/>
      <c r="AT396" s="137"/>
      <c r="AU396" s="3"/>
      <c r="AV396" s="3"/>
      <c r="AW396" s="3"/>
      <c r="AX396" s="3"/>
    </row>
    <row r="397" spans="2:50" x14ac:dyDescent="0.25">
      <c r="B397" s="7" t="s">
        <v>20</v>
      </c>
      <c r="C397" s="7" t="s">
        <v>2</v>
      </c>
      <c r="D397" s="48">
        <v>23348</v>
      </c>
      <c r="E397" s="136">
        <f>_xlfn.XLOOKUP($D397,'Maximum Demand Forecast'!$D$68:$D$494,'Maximum Demand Forecast'!E$68:E$494,"NA")</f>
        <v>92.692753548771194</v>
      </c>
      <c r="F397" s="136">
        <f>_xlfn.XLOOKUP($D397,'Maximum Demand Forecast'!$D$68:$D$494,'Maximum Demand Forecast'!F$68:F$494,"NA")</f>
        <v>77.877223839999999</v>
      </c>
      <c r="G397" s="136">
        <f>_xlfn.XLOOKUP($D397,'Maximum Demand Forecast'!$D$68:$D$494,'Maximum Demand Forecast'!G$68:G$494,"NA")</f>
        <v>80.081792383220147</v>
      </c>
      <c r="H397" s="136">
        <f>_xlfn.XLOOKUP($D397,'Maximum Demand Forecast'!$D$68:$D$494,'Maximum Demand Forecast'!H$68:H$494,"NA")</f>
        <v>79.835652441658951</v>
      </c>
      <c r="I397" s="136">
        <f>_xlfn.XLOOKUP($D397,'Maximum Demand Forecast'!$D$68:$D$494,'Maximum Demand Forecast'!I$68:I$494,"NA")</f>
        <v>78.490904023430346</v>
      </c>
      <c r="J397" s="136">
        <f>_xlfn.XLOOKUP($D397,'Maximum Demand Forecast'!$D$68:$D$494,'Maximum Demand Forecast'!J$68:J$494,"NA")</f>
        <v>77.536829002262849</v>
      </c>
      <c r="K397" s="136">
        <f>_xlfn.XLOOKUP($D397,'Maximum Demand Forecast'!$D$68:$D$494,'Maximum Demand Forecast'!K$68:K$494,"NA")</f>
        <v>77.588660236170867</v>
      </c>
      <c r="L397" s="136">
        <f>_xlfn.XLOOKUP($D397,'Maximum Demand Forecast'!$D$68:$D$494,'Maximum Demand Forecast'!L$68:L$494,"NA")</f>
        <v>77.438555816422451</v>
      </c>
      <c r="M397" s="136">
        <f>_xlfn.XLOOKUP($D397,'Maximum Demand Forecast'!$D$68:$D$494,'Maximum Demand Forecast'!M$68:M$494,"NA")</f>
        <v>79.202151325349476</v>
      </c>
      <c r="N397" s="136">
        <f>_xlfn.XLOOKUP($D397,'Maximum Demand Forecast'!$D$68:$D$494,'Maximum Demand Forecast'!N$68:N$494,"NA")</f>
        <v>83.974083564939022</v>
      </c>
      <c r="O397" s="136">
        <f>_xlfn.XLOOKUP($D397,'Maximum Demand Forecast'!$D$68:$D$494,'Maximum Demand Forecast'!O$68:O$494,"NA")</f>
        <v>88.20545129350468</v>
      </c>
      <c r="P397" s="136">
        <f>_xlfn.XLOOKUP($D397,'Maximum Demand Forecast'!$D$68:$D$494,'Maximum Demand Forecast'!P$68:P$494,"NA")</f>
        <v>90.485860164678869</v>
      </c>
      <c r="Q397" s="140"/>
      <c r="R397" s="136">
        <f>_xlfn.XLOOKUP($D397,'Maximum Demand Forecast'!$T$68:$T$494,'Maximum Demand Forecast'!U$68:U$494,"NA")</f>
        <v>150.69276086567399</v>
      </c>
      <c r="S397" s="136">
        <f>_xlfn.XLOOKUP($D397,'Maximum Demand Forecast'!$T$68:$T$494,'Maximum Demand Forecast'!V$68:V$494,"NA")</f>
        <v>149.00957107214001</v>
      </c>
      <c r="T397" s="136">
        <f>_xlfn.XLOOKUP($D397,'Maximum Demand Forecast'!$T$68:$T$494,'Maximum Demand Forecast'!W$68:W$494,"NA")</f>
        <v>143.86951157974084</v>
      </c>
      <c r="U397" s="136">
        <f>_xlfn.XLOOKUP($D397,'Maximum Demand Forecast'!$T$68:$T$494,'Maximum Demand Forecast'!X$68:X$494,"NA")</f>
        <v>145.02288546989743</v>
      </c>
      <c r="V397" s="136">
        <f>_xlfn.XLOOKUP($D397,'Maximum Demand Forecast'!$T$68:$T$494,'Maximum Demand Forecast'!Y$68:Y$494,"NA")</f>
        <v>142.65921763639076</v>
      </c>
      <c r="W397" s="136">
        <f>_xlfn.XLOOKUP($D397,'Maximum Demand Forecast'!$T$68:$T$494,'Maximum Demand Forecast'!Z$68:Z$494,"NA")</f>
        <v>142.56864469745983</v>
      </c>
      <c r="X397" s="136">
        <f>_xlfn.XLOOKUP($D397,'Maximum Demand Forecast'!$T$68:$T$494,'Maximum Demand Forecast'!AA$68:AA$494,"NA")</f>
        <v>142.77892674784752</v>
      </c>
      <c r="Y397" s="136">
        <f>_xlfn.XLOOKUP($D397,'Maximum Demand Forecast'!$T$68:$T$494,'Maximum Demand Forecast'!AB$68:AB$494,"NA")</f>
        <v>143.41708465532253</v>
      </c>
      <c r="Z397" s="136">
        <f>_xlfn.XLOOKUP($D397,'Maximum Demand Forecast'!$T$68:$T$494,'Maximum Demand Forecast'!AC$68:AC$494,"NA")</f>
        <v>145.31670593399829</v>
      </c>
      <c r="AA397" s="136">
        <f>_xlfn.XLOOKUP($D397,'Maximum Demand Forecast'!$T$68:$T$494,'Maximum Demand Forecast'!AD$68:AD$494,"NA")</f>
        <v>151.31668123255474</v>
      </c>
      <c r="AB397" s="136">
        <f>_xlfn.XLOOKUP($D397,'Maximum Demand Forecast'!$T$68:$T$494,'Maximum Demand Forecast'!AE$68:AE$494,"NA")</f>
        <v>156.21634268908221</v>
      </c>
      <c r="AC397" s="136">
        <f>_xlfn.XLOOKUP($D397,'Maximum Demand Forecast'!$T$68:$T$494,'Maximum Demand Forecast'!AF$68:AF$494,"NA")</f>
        <v>159.47495391274384</v>
      </c>
      <c r="AD397" s="137"/>
      <c r="AE397" s="138">
        <v>418.46056330528</v>
      </c>
      <c r="AF397" s="138">
        <v>472.18436436400901</v>
      </c>
      <c r="AG397" s="138">
        <v>532.68080308897299</v>
      </c>
      <c r="AH397" s="138">
        <v>588.20250329047201</v>
      </c>
      <c r="AI397" s="138">
        <v>629.03908496948497</v>
      </c>
      <c r="AJ397" s="138">
        <v>727.22146934411501</v>
      </c>
      <c r="AK397" s="138">
        <v>825.943254260564</v>
      </c>
      <c r="AL397" s="138">
        <v>914.89483995072305</v>
      </c>
      <c r="AM397" s="138">
        <v>991.70485247019894</v>
      </c>
      <c r="AN397" s="138">
        <v>1056.7197818809</v>
      </c>
      <c r="AO397" s="138">
        <v>1116.94371242279</v>
      </c>
      <c r="AP397" s="138">
        <v>1172.6107671049899</v>
      </c>
      <c r="AQ397" s="137"/>
      <c r="AR397" s="137"/>
      <c r="AS397" s="137"/>
      <c r="AT397" s="137"/>
      <c r="AU397" s="3"/>
      <c r="AV397" s="3"/>
      <c r="AW397" s="3"/>
      <c r="AX397" s="3"/>
    </row>
    <row r="398" spans="2:50" x14ac:dyDescent="0.25">
      <c r="B398" s="7" t="s">
        <v>18</v>
      </c>
      <c r="C398" s="7" t="s">
        <v>4</v>
      </c>
      <c r="D398" s="48">
        <v>12017</v>
      </c>
      <c r="E398" s="136">
        <f>_xlfn.XLOOKUP($D398,'Maximum Demand Forecast'!$D$68:$D$494,'Maximum Demand Forecast'!E$68:E$494,"NA")</f>
        <v>116.259926402217</v>
      </c>
      <c r="F398" s="136">
        <f>_xlfn.XLOOKUP($D398,'Maximum Demand Forecast'!$D$68:$D$494,'Maximum Demand Forecast'!F$68:F$494,"NA")</f>
        <v>69.4849952882727</v>
      </c>
      <c r="G398" s="136">
        <f>_xlfn.XLOOKUP($D398,'Maximum Demand Forecast'!$D$68:$D$494,'Maximum Demand Forecast'!G$68:G$494,"NA")</f>
        <v>71.451994460624377</v>
      </c>
      <c r="H398" s="136">
        <f>_xlfn.XLOOKUP($D398,'Maximum Demand Forecast'!$D$68:$D$494,'Maximum Demand Forecast'!H$68:H$494,"NA")</f>
        <v>71.232379124633795</v>
      </c>
      <c r="I398" s="136">
        <f>_xlfn.XLOOKUP($D398,'Maximum Demand Forecast'!$D$68:$D$494,'Maximum Demand Forecast'!I$68:I$494,"NA")</f>
        <v>70.032543885302445</v>
      </c>
      <c r="J398" s="136">
        <f>_xlfn.XLOOKUP($D398,'Maximum Demand Forecast'!$D$68:$D$494,'Maximum Demand Forecast'!J$68:J$494,"NA")</f>
        <v>69.181282180253945</v>
      </c>
      <c r="K398" s="136">
        <f>_xlfn.XLOOKUP($D398,'Maximum Demand Forecast'!$D$68:$D$494,'Maximum Demand Forecast'!K$68:K$494,"NA")</f>
        <v>69.227527961321897</v>
      </c>
      <c r="L398" s="136">
        <f>_xlfn.XLOOKUP($D398,'Maximum Demand Forecast'!$D$68:$D$494,'Maximum Demand Forecast'!L$68:L$494,"NA")</f>
        <v>69.093599138686969</v>
      </c>
      <c r="M398" s="136">
        <f>_xlfn.XLOOKUP($D398,'Maximum Demand Forecast'!$D$68:$D$494,'Maximum Demand Forecast'!M$68:M$494,"NA")</f>
        <v>70.667145543987459</v>
      </c>
      <c r="N398" s="136">
        <f>_xlfn.XLOOKUP($D398,'Maximum Demand Forecast'!$D$68:$D$494,'Maximum Demand Forecast'!N$68:N$494,"NA")</f>
        <v>74.924843402671641</v>
      </c>
      <c r="O398" s="136">
        <f>_xlfn.XLOOKUP($D398,'Maximum Demand Forecast'!$D$68:$D$494,'Maximum Demand Forecast'!O$68:O$494,"NA")</f>
        <v>78.700229223902184</v>
      </c>
      <c r="P398" s="136">
        <f>_xlfn.XLOOKUP($D398,'Maximum Demand Forecast'!$D$68:$D$494,'Maximum Demand Forecast'!P$68:P$494,"NA")</f>
        <v>80.734895996236304</v>
      </c>
      <c r="Q398" s="140"/>
      <c r="R398" s="136">
        <f>_xlfn.XLOOKUP($D398,'Maximum Demand Forecast'!$T$68:$T$494,'Maximum Demand Forecast'!U$68:U$494,"NA")</f>
        <v>169.519641744615</v>
      </c>
      <c r="S398" s="136">
        <f>_xlfn.XLOOKUP($D398,'Maximum Demand Forecast'!$T$68:$T$494,'Maximum Demand Forecast'!V$68:V$494,"NA")</f>
        <v>156.28927295075101</v>
      </c>
      <c r="T398" s="136">
        <f>_xlfn.XLOOKUP($D398,'Maximum Demand Forecast'!$T$68:$T$494,'Maximum Demand Forecast'!W$68:W$494,"NA")</f>
        <v>150.89810139572552</v>
      </c>
      <c r="U398" s="136">
        <f>_xlfn.XLOOKUP($D398,'Maximum Demand Forecast'!$T$68:$T$494,'Maximum Demand Forecast'!X$68:X$494,"NA")</f>
        <v>152.1078221233</v>
      </c>
      <c r="V398" s="136">
        <f>_xlfn.XLOOKUP($D398,'Maximum Demand Forecast'!$T$68:$T$494,'Maximum Demand Forecast'!Y$68:Y$494,"NA")</f>
        <v>149.62867984715058</v>
      </c>
      <c r="W398" s="136">
        <f>_xlfn.XLOOKUP($D398,'Maximum Demand Forecast'!$T$68:$T$494,'Maximum Demand Forecast'!Z$68:Z$494,"NA")</f>
        <v>149.53368206497674</v>
      </c>
      <c r="X398" s="136">
        <f>_xlfn.XLOOKUP($D398,'Maximum Demand Forecast'!$T$68:$T$494,'Maximum Demand Forecast'!AA$68:AA$494,"NA")</f>
        <v>149.75423721813382</v>
      </c>
      <c r="Y398" s="136">
        <f>_xlfn.XLOOKUP($D398,'Maximum Demand Forecast'!$T$68:$T$494,'Maximum Demand Forecast'!AB$68:AB$494,"NA")</f>
        <v>150.42357164188539</v>
      </c>
      <c r="Z398" s="136">
        <f>_xlfn.XLOOKUP($D398,'Maximum Demand Forecast'!$T$68:$T$494,'Maximum Demand Forecast'!AC$68:AC$494,"NA")</f>
        <v>152.41599686927083</v>
      </c>
      <c r="AA398" s="136">
        <f>_xlfn.XLOOKUP($D398,'Maximum Demand Forecast'!$T$68:$T$494,'Maximum Demand Forecast'!AD$68:AD$494,"NA")</f>
        <v>158.70909448969059</v>
      </c>
      <c r="AB398" s="136">
        <f>_xlfn.XLOOKUP($D398,'Maximum Demand Forecast'!$T$68:$T$494,'Maximum Demand Forecast'!AE$68:AE$494,"NA")</f>
        <v>163.84812362208615</v>
      </c>
      <c r="AC398" s="136">
        <f>_xlfn.XLOOKUP($D398,'Maximum Demand Forecast'!$T$68:$T$494,'Maximum Demand Forecast'!AF$68:AF$494,"NA")</f>
        <v>167.2659307824643</v>
      </c>
      <c r="AD398" s="137"/>
      <c r="AE398" s="138">
        <v>658.695515060807</v>
      </c>
      <c r="AF398" s="138">
        <v>749.32541141655395</v>
      </c>
      <c r="AG398" s="138">
        <v>884.48960466073504</v>
      </c>
      <c r="AH398" s="138">
        <v>953.95633852868502</v>
      </c>
      <c r="AI398" s="138">
        <v>1007.2854936490201</v>
      </c>
      <c r="AJ398" s="138">
        <v>1137.9241223295701</v>
      </c>
      <c r="AK398" s="138">
        <v>1272.3069258440601</v>
      </c>
      <c r="AL398" s="138">
        <v>1396.55646080679</v>
      </c>
      <c r="AM398" s="138">
        <v>1506.80862655188</v>
      </c>
      <c r="AN398" s="138">
        <v>1602.6637169426999</v>
      </c>
      <c r="AO398" s="138">
        <v>1693.65903755453</v>
      </c>
      <c r="AP398" s="138">
        <v>1779.5215232404801</v>
      </c>
      <c r="AQ398" s="137"/>
      <c r="AR398" s="137"/>
      <c r="AS398" s="137"/>
      <c r="AT398" s="137"/>
      <c r="AU398" s="3"/>
      <c r="AV398" s="3"/>
      <c r="AW398" s="3"/>
      <c r="AX398" s="3"/>
    </row>
    <row r="399" spans="2:50" x14ac:dyDescent="0.25">
      <c r="B399" s="7" t="s">
        <v>18</v>
      </c>
      <c r="C399" s="7" t="s">
        <v>4</v>
      </c>
      <c r="D399" s="48">
        <v>12018</v>
      </c>
      <c r="E399" s="136">
        <f>_xlfn.XLOOKUP($D399,'Maximum Demand Forecast'!$D$68:$D$494,'Maximum Demand Forecast'!E$68:E$494,"NA")</f>
        <v>99.467852827618401</v>
      </c>
      <c r="F399" s="136">
        <f>_xlfn.XLOOKUP($D399,'Maximum Demand Forecast'!$D$68:$D$494,'Maximum Demand Forecast'!F$68:F$494,"NA")</f>
        <v>63.3858744190347</v>
      </c>
      <c r="G399" s="136">
        <f>_xlfn.XLOOKUP($D399,'Maximum Demand Forecast'!$D$68:$D$494,'Maximum Demand Forecast'!G$68:G$494,"NA")</f>
        <v>65.180218104369473</v>
      </c>
      <c r="H399" s="136">
        <f>_xlfn.XLOOKUP($D399,'Maximum Demand Forecast'!$D$68:$D$494,'Maximum Demand Forecast'!H$68:H$494,"NA")</f>
        <v>64.979879742830533</v>
      </c>
      <c r="I399" s="136">
        <f>_xlfn.XLOOKUP($D399,'Maximum Demand Forecast'!$D$68:$D$494,'Maximum Demand Forecast'!I$68:I$494,"NA")</f>
        <v>63.885361343739199</v>
      </c>
      <c r="J399" s="136">
        <f>_xlfn.XLOOKUP($D399,'Maximum Demand Forecast'!$D$68:$D$494,'Maximum Demand Forecast'!J$68:J$494,"NA")</f>
        <v>63.10882005867353</v>
      </c>
      <c r="K399" s="136">
        <f>_xlfn.XLOOKUP($D399,'Maximum Demand Forecast'!$D$68:$D$494,'Maximum Demand Forecast'!K$68:K$494,"NA")</f>
        <v>63.151006566120522</v>
      </c>
      <c r="L399" s="136">
        <f>_xlfn.XLOOKUP($D399,'Maximum Demand Forecast'!$D$68:$D$494,'Maximum Demand Forecast'!L$68:L$494,"NA")</f>
        <v>63.02883349123713</v>
      </c>
      <c r="M399" s="136">
        <f>_xlfn.XLOOKUP($D399,'Maximum Demand Forecast'!$D$68:$D$494,'Maximum Demand Forecast'!M$68:M$494,"NA")</f>
        <v>64.464260153138824</v>
      </c>
      <c r="N399" s="136">
        <f>_xlfn.XLOOKUP($D399,'Maximum Demand Forecast'!$D$68:$D$494,'Maximum Demand Forecast'!N$68:N$494,"NA")</f>
        <v>68.348233961658266</v>
      </c>
      <c r="O399" s="136">
        <f>_xlfn.XLOOKUP($D399,'Maximum Demand Forecast'!$D$68:$D$494,'Maximum Demand Forecast'!O$68:O$494,"NA")</f>
        <v>71.792231195235289</v>
      </c>
      <c r="P399" s="136">
        <f>_xlfn.XLOOKUP($D399,'Maximum Demand Forecast'!$D$68:$D$494,'Maximum Demand Forecast'!P$68:P$494,"NA")</f>
        <v>73.648302883528544</v>
      </c>
      <c r="Q399" s="140"/>
      <c r="R399" s="136">
        <f>_xlfn.XLOOKUP($D399,'Maximum Demand Forecast'!$T$68:$T$494,'Maximum Demand Forecast'!U$68:U$494,"NA")</f>
        <v>158.075045646761</v>
      </c>
      <c r="S399" s="136">
        <f>_xlfn.XLOOKUP($D399,'Maximum Demand Forecast'!$T$68:$T$494,'Maximum Demand Forecast'!V$68:V$494,"NA")</f>
        <v>151.98676153401601</v>
      </c>
      <c r="T399" s="136">
        <f>_xlfn.XLOOKUP($D399,'Maximum Demand Forecast'!$T$68:$T$494,'Maximum Demand Forecast'!W$68:W$494,"NA")</f>
        <v>146.74400436935233</v>
      </c>
      <c r="U399" s="136">
        <f>_xlfn.XLOOKUP($D399,'Maximum Demand Forecast'!$T$68:$T$494,'Maximum Demand Forecast'!X$68:X$494,"NA")</f>
        <v>147.92042250908324</v>
      </c>
      <c r="V399" s="136">
        <f>_xlfn.XLOOKUP($D399,'Maximum Demand Forecast'!$T$68:$T$494,'Maximum Demand Forecast'!Y$68:Y$494,"NA")</f>
        <v>145.50952892169829</v>
      </c>
      <c r="W399" s="136">
        <f>_xlfn.XLOOKUP($D399,'Maximum Demand Forecast'!$T$68:$T$494,'Maximum Demand Forecast'!Z$68:Z$494,"NA")</f>
        <v>145.4171463480711</v>
      </c>
      <c r="X399" s="136">
        <f>_xlfn.XLOOKUP($D399,'Maximum Demand Forecast'!$T$68:$T$494,'Maximum Demand Forecast'!AA$68:AA$494,"NA")</f>
        <v>145.63162980451756</v>
      </c>
      <c r="Y399" s="136">
        <f>_xlfn.XLOOKUP($D399,'Maximum Demand Forecast'!$T$68:$T$494,'Maximum Demand Forecast'!AB$68:AB$494,"NA")</f>
        <v>146.28253801804092</v>
      </c>
      <c r="Z399" s="136">
        <f>_xlfn.XLOOKUP($D399,'Maximum Demand Forecast'!$T$68:$T$494,'Maximum Demand Forecast'!AC$68:AC$494,"NA")</f>
        <v>148.22011346510573</v>
      </c>
      <c r="AA399" s="136">
        <f>_xlfn.XLOOKUP($D399,'Maximum Demand Forecast'!$T$68:$T$494,'Maximum Demand Forecast'!AD$68:AD$494,"NA")</f>
        <v>154.33996743388334</v>
      </c>
      <c r="AB399" s="136">
        <f>_xlfn.XLOOKUP($D399,'Maximum Demand Forecast'!$T$68:$T$494,'Maximum Demand Forecast'!AE$68:AE$494,"NA")</f>
        <v>159.337523443424</v>
      </c>
      <c r="AC399" s="136">
        <f>_xlfn.XLOOKUP($D399,'Maximum Demand Forecast'!$T$68:$T$494,'Maximum Demand Forecast'!AF$68:AF$494,"NA")</f>
        <v>162.66124126516686</v>
      </c>
      <c r="AD399" s="137"/>
      <c r="AE399" s="138">
        <v>617.04201986292503</v>
      </c>
      <c r="AF399" s="138">
        <v>731.46579116319401</v>
      </c>
      <c r="AG399" s="138">
        <v>799.75847614749603</v>
      </c>
      <c r="AH399" s="138">
        <v>853.22823815316497</v>
      </c>
      <c r="AI399" s="138">
        <v>900.50926793938299</v>
      </c>
      <c r="AJ399" s="138">
        <v>1014.62558403332</v>
      </c>
      <c r="AK399" s="138">
        <v>1129.74899460903</v>
      </c>
      <c r="AL399" s="138">
        <v>1233.7267881369</v>
      </c>
      <c r="AM399" s="138">
        <v>1323.5929870023299</v>
      </c>
      <c r="AN399" s="138">
        <v>1399.5454846934001</v>
      </c>
      <c r="AO399" s="138">
        <v>1469.5236164026701</v>
      </c>
      <c r="AP399" s="138">
        <v>1533.46081935851</v>
      </c>
      <c r="AQ399" s="137"/>
      <c r="AR399" s="137"/>
      <c r="AS399" s="137"/>
      <c r="AT399" s="137"/>
      <c r="AU399" s="3"/>
      <c r="AV399" s="3"/>
      <c r="AW399" s="3"/>
      <c r="AX399" s="3"/>
    </row>
    <row r="400" spans="2:50" x14ac:dyDescent="0.25">
      <c r="B400" s="7" t="s">
        <v>18</v>
      </c>
      <c r="C400" s="7" t="s">
        <v>4</v>
      </c>
      <c r="D400" s="48">
        <v>12019</v>
      </c>
      <c r="E400" s="136">
        <f>_xlfn.XLOOKUP($D400,'Maximum Demand Forecast'!$D$68:$D$494,'Maximum Demand Forecast'!E$68:E$494,"NA")</f>
        <v>121.13657102210099</v>
      </c>
      <c r="F400" s="136">
        <f>_xlfn.XLOOKUP($D400,'Maximum Demand Forecast'!$D$68:$D$494,'Maximum Demand Forecast'!F$68:F$494,"NA")</f>
        <v>88.221055918641497</v>
      </c>
      <c r="G400" s="136">
        <f>_xlfn.XLOOKUP($D400,'Maximum Demand Forecast'!$D$68:$D$494,'Maximum Demand Forecast'!G$68:G$494,"NA")</f>
        <v>90.718440328844451</v>
      </c>
      <c r="H400" s="136">
        <f>_xlfn.XLOOKUP($D400,'Maximum Demand Forecast'!$D$68:$D$494,'Maximum Demand Forecast'!H$68:H$494,"NA")</f>
        <v>90.439607513836904</v>
      </c>
      <c r="I400" s="136">
        <f>_xlfn.XLOOKUP($D400,'Maximum Demand Forecast'!$D$68:$D$494,'Maximum Demand Forecast'!I$68:I$494,"NA")</f>
        <v>88.916246516213391</v>
      </c>
      <c r="J400" s="136">
        <f>_xlfn.XLOOKUP($D400,'Maximum Demand Forecast'!$D$68:$D$494,'Maximum Demand Forecast'!J$68:J$494,"NA")</f>
        <v>87.835449055251971</v>
      </c>
      <c r="K400" s="136">
        <f>_xlfn.XLOOKUP($D400,'Maximum Demand Forecast'!$D$68:$D$494,'Maximum Demand Forecast'!K$68:K$494,"NA")</f>
        <v>87.894164632919782</v>
      </c>
      <c r="L400" s="136">
        <f>_xlfn.XLOOKUP($D400,'Maximum Demand Forecast'!$D$68:$D$494,'Maximum Demand Forecast'!L$68:L$494,"NA")</f>
        <v>87.724122998725605</v>
      </c>
      <c r="M400" s="136">
        <f>_xlfn.XLOOKUP($D400,'Maximum Demand Forecast'!$D$68:$D$494,'Maximum Demand Forecast'!M$68:M$494,"NA")</f>
        <v>89.721963321469659</v>
      </c>
      <c r="N400" s="136">
        <f>_xlfn.XLOOKUP($D400,'Maximum Demand Forecast'!$D$68:$D$494,'Maximum Demand Forecast'!N$68:N$494,"NA")</f>
        <v>95.127714582117022</v>
      </c>
      <c r="O400" s="136">
        <f>_xlfn.XLOOKUP($D400,'Maximum Demand Forecast'!$D$68:$D$494,'Maximum Demand Forecast'!O$68:O$494,"NA")</f>
        <v>99.921102309459073</v>
      </c>
      <c r="P400" s="136">
        <f>_xlfn.XLOOKUP($D400,'Maximum Demand Forecast'!$D$68:$D$494,'Maximum Demand Forecast'!P$68:P$494,"NA")</f>
        <v>102.50440033449593</v>
      </c>
      <c r="Q400" s="140"/>
      <c r="R400" s="136">
        <f>_xlfn.XLOOKUP($D400,'Maximum Demand Forecast'!$T$68:$T$494,'Maximum Demand Forecast'!U$68:U$494,"NA")</f>
        <v>215.086790375421</v>
      </c>
      <c r="S400" s="136">
        <f>_xlfn.XLOOKUP($D400,'Maximum Demand Forecast'!$T$68:$T$494,'Maximum Demand Forecast'!V$68:V$494,"NA")</f>
        <v>187.99838474204299</v>
      </c>
      <c r="T400" s="136">
        <f>_xlfn.XLOOKUP($D400,'Maximum Demand Forecast'!$T$68:$T$494,'Maximum Demand Forecast'!W$68:W$494,"NA")</f>
        <v>181.51341283657243</v>
      </c>
      <c r="U400" s="136">
        <f>_xlfn.XLOOKUP($D400,'Maximum Demand Forecast'!$T$68:$T$494,'Maximum Demand Forecast'!X$68:X$494,"NA")</f>
        <v>182.96857056095851</v>
      </c>
      <c r="V400" s="136">
        <f>_xlfn.XLOOKUP($D400,'Maximum Demand Forecast'!$T$68:$T$494,'Maximum Demand Forecast'!Y$68:Y$494,"NA")</f>
        <v>179.9864417515893</v>
      </c>
      <c r="W400" s="136">
        <f>_xlfn.XLOOKUP($D400,'Maximum Demand Forecast'!$T$68:$T$494,'Maximum Demand Forecast'!Z$68:Z$494,"NA")</f>
        <v>179.8721701239493</v>
      </c>
      <c r="X400" s="136">
        <f>_xlfn.XLOOKUP($D400,'Maximum Demand Forecast'!$T$68:$T$494,'Maximum Demand Forecast'!AA$68:AA$494,"NA")</f>
        <v>180.1374731211238</v>
      </c>
      <c r="Y400" s="136">
        <f>_xlfn.XLOOKUP($D400,'Maximum Demand Forecast'!$T$68:$T$494,'Maximum Demand Forecast'!AB$68:AB$494,"NA")</f>
        <v>180.94260701254063</v>
      </c>
      <c r="Z400" s="136">
        <f>_xlfn.XLOOKUP($D400,'Maximum Demand Forecast'!$T$68:$T$494,'Maximum Demand Forecast'!AC$68:AC$494,"NA")</f>
        <v>183.33927005534454</v>
      </c>
      <c r="AA400" s="136">
        <f>_xlfn.XLOOKUP($D400,'Maximum Demand Forecast'!$T$68:$T$494,'Maximum Demand Forecast'!AD$68:AD$494,"NA")</f>
        <v>190.90915738878758</v>
      </c>
      <c r="AB400" s="136">
        <f>_xlfn.XLOOKUP($D400,'Maximum Demand Forecast'!$T$68:$T$494,'Maximum Demand Forecast'!AE$68:AE$494,"NA")</f>
        <v>197.09083037114962</v>
      </c>
      <c r="AC400" s="136">
        <f>_xlfn.XLOOKUP($D400,'Maximum Demand Forecast'!$T$68:$T$494,'Maximum Demand Forecast'!AF$68:AF$494,"NA")</f>
        <v>201.20206726783258</v>
      </c>
      <c r="AD400" s="137"/>
      <c r="AE400" s="138">
        <v>247.1878792</v>
      </c>
      <c r="AF400" s="138">
        <v>277.89284199999997</v>
      </c>
      <c r="AG400" s="138">
        <v>322.97471403600002</v>
      </c>
      <c r="AH400" s="138">
        <v>401.40280662580301</v>
      </c>
      <c r="AI400" s="138">
        <v>459.50060666357098</v>
      </c>
      <c r="AJ400" s="138">
        <v>607.75681843709697</v>
      </c>
      <c r="AK400" s="138">
        <v>766.32107759828898</v>
      </c>
      <c r="AL400" s="138">
        <v>918.08874773378705</v>
      </c>
      <c r="AM400" s="138">
        <v>1056.63665766861</v>
      </c>
      <c r="AN400" s="138">
        <v>1179.6496519878599</v>
      </c>
      <c r="AO400" s="138">
        <v>1297.92885509904</v>
      </c>
      <c r="AP400" s="138">
        <v>1409.9311873438901</v>
      </c>
      <c r="AQ400" s="137"/>
      <c r="AR400" s="137"/>
      <c r="AS400" s="137"/>
      <c r="AT400" s="137"/>
      <c r="AU400" s="3"/>
      <c r="AV400" s="3"/>
      <c r="AW400" s="3"/>
      <c r="AX400" s="3"/>
    </row>
    <row r="401" spans="2:50" x14ac:dyDescent="0.25">
      <c r="B401" s="7" t="s">
        <v>18</v>
      </c>
      <c r="C401" s="7" t="s">
        <v>4</v>
      </c>
      <c r="D401" s="48">
        <v>12030</v>
      </c>
      <c r="E401" s="136">
        <f>_xlfn.XLOOKUP($D401,'Maximum Demand Forecast'!$D$68:$D$494,'Maximum Demand Forecast'!E$68:E$494,"NA")</f>
        <v>112.707861450541</v>
      </c>
      <c r="F401" s="136">
        <f>_xlfn.XLOOKUP($D401,'Maximum Demand Forecast'!$D$68:$D$494,'Maximum Demand Forecast'!F$68:F$494,"NA")</f>
        <v>66.956111910000004</v>
      </c>
      <c r="G401" s="136">
        <f>_xlfn.XLOOKUP($D401,'Maximum Demand Forecast'!$D$68:$D$494,'Maximum Demand Forecast'!G$68:G$494,"NA")</f>
        <v>68.851522799278484</v>
      </c>
      <c r="H401" s="136">
        <f>_xlfn.XLOOKUP($D401,'Maximum Demand Forecast'!$D$68:$D$494,'Maximum Demand Forecast'!H$68:H$494,"NA")</f>
        <v>68.639900290667342</v>
      </c>
      <c r="I401" s="136">
        <f>_xlfn.XLOOKUP($D401,'Maximum Demand Forecast'!$D$68:$D$494,'Maximum Demand Forecast'!I$68:I$494,"NA")</f>
        <v>67.483732657282033</v>
      </c>
      <c r="J401" s="136">
        <f>_xlfn.XLOOKUP($D401,'Maximum Demand Forecast'!$D$68:$D$494,'Maximum Demand Forecast'!J$68:J$494,"NA")</f>
        <v>66.663452339906186</v>
      </c>
      <c r="K401" s="136">
        <f>_xlfn.XLOOKUP($D401,'Maximum Demand Forecast'!$D$68:$D$494,'Maximum Demand Forecast'!K$68:K$494,"NA")</f>
        <v>66.708015021096614</v>
      </c>
      <c r="L401" s="136">
        <f>_xlfn.XLOOKUP($D401,'Maximum Demand Forecast'!$D$68:$D$494,'Maximum Demand Forecast'!L$68:L$494,"NA")</f>
        <v>66.578960493581505</v>
      </c>
      <c r="M401" s="136">
        <f>_xlfn.XLOOKUP($D401,'Maximum Demand Forecast'!$D$68:$D$494,'Maximum Demand Forecast'!M$68:M$494,"NA")</f>
        <v>68.095238198887174</v>
      </c>
      <c r="N401" s="136">
        <f>_xlfn.XLOOKUP($D401,'Maximum Demand Forecast'!$D$68:$D$494,'Maximum Demand Forecast'!N$68:N$494,"NA")</f>
        <v>72.197978554877949</v>
      </c>
      <c r="O401" s="136">
        <f>_xlfn.XLOOKUP($D401,'Maximum Demand Forecast'!$D$68:$D$494,'Maximum Demand Forecast'!O$68:O$494,"NA")</f>
        <v>75.835960460194471</v>
      </c>
      <c r="P401" s="136">
        <f>_xlfn.XLOOKUP($D401,'Maximum Demand Forecast'!$D$68:$D$494,'Maximum Demand Forecast'!P$68:P$494,"NA")</f>
        <v>77.79657620957704</v>
      </c>
      <c r="Q401" s="140"/>
      <c r="R401" s="136">
        <f>_xlfn.XLOOKUP($D401,'Maximum Demand Forecast'!$T$68:$T$494,'Maximum Demand Forecast'!U$68:U$494,"NA")</f>
        <v>171.639815078384</v>
      </c>
      <c r="S401" s="136">
        <f>_xlfn.XLOOKUP($D401,'Maximum Demand Forecast'!$T$68:$T$494,'Maximum Demand Forecast'!V$68:V$494,"NA")</f>
        <v>169.31394409003499</v>
      </c>
      <c r="T401" s="136">
        <f>_xlfn.XLOOKUP($D401,'Maximum Demand Forecast'!$T$68:$T$494,'Maximum Demand Forecast'!W$68:W$494,"NA")</f>
        <v>163.47348874710809</v>
      </c>
      <c r="U401" s="136">
        <f>_xlfn.XLOOKUP($D401,'Maximum Demand Forecast'!$T$68:$T$494,'Maximum Demand Forecast'!X$68:X$494,"NA")</f>
        <v>164.78402390902957</v>
      </c>
      <c r="V401" s="136">
        <f>_xlfn.XLOOKUP($D401,'Maximum Demand Forecast'!$T$68:$T$494,'Maximum Demand Forecast'!Y$68:Y$494,"NA")</f>
        <v>162.09827747992261</v>
      </c>
      <c r="W401" s="136">
        <f>_xlfn.XLOOKUP($D401,'Maximum Demand Forecast'!$T$68:$T$494,'Maximum Demand Forecast'!Z$68:Z$494,"NA")</f>
        <v>161.99536287243879</v>
      </c>
      <c r="X401" s="136">
        <f>_xlfn.XLOOKUP($D401,'Maximum Demand Forecast'!$T$68:$T$494,'Maximum Demand Forecast'!AA$68:AA$494,"NA")</f>
        <v>162.23429841910405</v>
      </c>
      <c r="Y401" s="136">
        <f>_xlfn.XLOOKUP($D401,'Maximum Demand Forecast'!$T$68:$T$494,'Maximum Demand Forecast'!AB$68:AB$494,"NA")</f>
        <v>162.95941313146389</v>
      </c>
      <c r="Z401" s="136">
        <f>_xlfn.XLOOKUP($D401,'Maximum Demand Forecast'!$T$68:$T$494,'Maximum Demand Forecast'!AC$68:AC$494,"NA")</f>
        <v>165.11788099802959</v>
      </c>
      <c r="AA401" s="136">
        <f>_xlfn.XLOOKUP($D401,'Maximum Demand Forecast'!$T$68:$T$494,'Maximum Demand Forecast'!AD$68:AD$494,"NA")</f>
        <v>171.93542617269196</v>
      </c>
      <c r="AB401" s="136">
        <f>_xlfn.XLOOKUP($D401,'Maximum Demand Forecast'!$T$68:$T$494,'Maximum Demand Forecast'!AE$68:AE$494,"NA")</f>
        <v>177.50272631282164</v>
      </c>
      <c r="AC401" s="136">
        <f>_xlfn.XLOOKUP($D401,'Maximum Demand Forecast'!$T$68:$T$494,'Maximum Demand Forecast'!AF$68:AF$494,"NA")</f>
        <v>181.20536309356305</v>
      </c>
      <c r="AD401" s="137"/>
      <c r="AE401" s="138">
        <v>585.09615062397199</v>
      </c>
      <c r="AF401" s="138">
        <v>722.34009526988905</v>
      </c>
      <c r="AG401" s="138">
        <v>826.57322565068</v>
      </c>
      <c r="AH401" s="138">
        <v>881.66117058468899</v>
      </c>
      <c r="AI401" s="138">
        <v>929.44218801553905</v>
      </c>
      <c r="AJ401" s="138">
        <v>1046.6964434348899</v>
      </c>
      <c r="AK401" s="138">
        <v>1168.14744034973</v>
      </c>
      <c r="AL401" s="138">
        <v>1282.01435966599</v>
      </c>
      <c r="AM401" s="138">
        <v>1385.3256030105499</v>
      </c>
      <c r="AN401" s="138">
        <v>1477.9642254560699</v>
      </c>
      <c r="AO401" s="138">
        <v>1569.37881555749</v>
      </c>
      <c r="AP401" s="138">
        <v>1659.5627389963399</v>
      </c>
      <c r="AQ401" s="137"/>
      <c r="AR401" s="137"/>
      <c r="AS401" s="137"/>
      <c r="AT401" s="137"/>
      <c r="AU401" s="3"/>
      <c r="AV401" s="3"/>
      <c r="AW401" s="3"/>
      <c r="AX401" s="3"/>
    </row>
    <row r="402" spans="2:50" x14ac:dyDescent="0.25">
      <c r="B402" s="7" t="s">
        <v>18</v>
      </c>
      <c r="C402" s="7" t="s">
        <v>4</v>
      </c>
      <c r="D402" s="48">
        <v>12031</v>
      </c>
      <c r="E402" s="136">
        <f>_xlfn.XLOOKUP($D402,'Maximum Demand Forecast'!$D$68:$D$494,'Maximum Demand Forecast'!E$68:E$494,"NA")</f>
        <v>146.48170129943799</v>
      </c>
      <c r="F402" s="136">
        <f>_xlfn.XLOOKUP($D402,'Maximum Demand Forecast'!$D$68:$D$494,'Maximum Demand Forecast'!F$68:F$494,"NA")</f>
        <v>93.440977620569797</v>
      </c>
      <c r="G402" s="136">
        <f>_xlfn.XLOOKUP($D402,'Maximum Demand Forecast'!$D$68:$D$494,'Maximum Demand Forecast'!G$68:G$494,"NA")</f>
        <v>96.086128920945754</v>
      </c>
      <c r="H402" s="136">
        <f>_xlfn.XLOOKUP($D402,'Maximum Demand Forecast'!$D$68:$D$494,'Maximum Demand Forecast'!H$68:H$494,"NA")</f>
        <v>95.790797941785527</v>
      </c>
      <c r="I402" s="136">
        <f>_xlfn.XLOOKUP($D402,'Maximum Demand Forecast'!$D$68:$D$494,'Maximum Demand Forecast'!I$68:I$494,"NA")</f>
        <v>94.177301714555398</v>
      </c>
      <c r="J402" s="136">
        <f>_xlfn.XLOOKUP($D402,'Maximum Demand Forecast'!$D$68:$D$494,'Maximum Demand Forecast'!J$68:J$494,"NA")</f>
        <v>93.032554915614341</v>
      </c>
      <c r="K402" s="136">
        <f>_xlfn.XLOOKUP($D402,'Maximum Demand Forecast'!$D$68:$D$494,'Maximum Demand Forecast'!K$68:K$494,"NA")</f>
        <v>93.094744615360128</v>
      </c>
      <c r="L402" s="136">
        <f>_xlfn.XLOOKUP($D402,'Maximum Demand Forecast'!$D$68:$D$494,'Maximum Demand Forecast'!L$68:L$494,"NA")</f>
        <v>92.914641845450447</v>
      </c>
      <c r="M402" s="136">
        <f>_xlfn.XLOOKUP($D402,'Maximum Demand Forecast'!$D$68:$D$494,'Maximum Demand Forecast'!M$68:M$494,"NA")</f>
        <v>95.030691703878333</v>
      </c>
      <c r="N402" s="136">
        <f>_xlfn.XLOOKUP($D402,'Maximum Demand Forecast'!$D$68:$D$494,'Maximum Demand Forecast'!N$68:N$494,"NA")</f>
        <v>100.75629402532803</v>
      </c>
      <c r="O402" s="136">
        <f>_xlfn.XLOOKUP($D402,'Maximum Demand Forecast'!$D$68:$D$494,'Maximum Demand Forecast'!O$68:O$494,"NA")</f>
        <v>105.83330008350012</v>
      </c>
      <c r="P402" s="136">
        <f>_xlfn.XLOOKUP($D402,'Maximum Demand Forecast'!$D$68:$D$494,'Maximum Demand Forecast'!P$68:P$494,"NA")</f>
        <v>108.56944839221386</v>
      </c>
      <c r="Q402" s="140"/>
      <c r="R402" s="136">
        <f>_xlfn.XLOOKUP($D402,'Maximum Demand Forecast'!$T$68:$T$494,'Maximum Demand Forecast'!U$68:U$494,"NA")</f>
        <v>244.60773745131701</v>
      </c>
      <c r="S402" s="136">
        <f>_xlfn.XLOOKUP($D402,'Maximum Demand Forecast'!$T$68:$T$494,'Maximum Demand Forecast'!V$68:V$494,"NA")</f>
        <v>202.633526049251</v>
      </c>
      <c r="T402" s="136">
        <f>_xlfn.XLOOKUP($D402,'Maximum Demand Forecast'!$T$68:$T$494,'Maximum Demand Forecast'!W$68:W$494,"NA")</f>
        <v>195.64371746478417</v>
      </c>
      <c r="U402" s="136">
        <f>_xlfn.XLOOKUP($D402,'Maximum Demand Forecast'!$T$68:$T$494,'Maximum Demand Forecast'!X$68:X$494,"NA")</f>
        <v>197.21215509287734</v>
      </c>
      <c r="V402" s="136">
        <f>_xlfn.XLOOKUP($D402,'Maximum Demand Forecast'!$T$68:$T$494,'Maximum Demand Forecast'!Y$68:Y$494,"NA")</f>
        <v>193.99787600955074</v>
      </c>
      <c r="W402" s="136">
        <f>_xlfn.XLOOKUP($D402,'Maximum Demand Forecast'!$T$68:$T$494,'Maximum Demand Forecast'!Z$68:Z$494,"NA")</f>
        <v>193.8747086596405</v>
      </c>
      <c r="X402" s="136">
        <f>_xlfn.XLOOKUP($D402,'Maximum Demand Forecast'!$T$68:$T$494,'Maximum Demand Forecast'!AA$68:AA$494,"NA")</f>
        <v>194.16066474305404</v>
      </c>
      <c r="Y402" s="136">
        <f>_xlfn.XLOOKUP($D402,'Maximum Demand Forecast'!$T$68:$T$494,'Maximum Demand Forecast'!AB$68:AB$494,"NA")</f>
        <v>195.02847602549352</v>
      </c>
      <c r="Z402" s="136">
        <f>_xlfn.XLOOKUP($D402,'Maximum Demand Forecast'!$T$68:$T$494,'Maximum Demand Forecast'!AC$68:AC$494,"NA")</f>
        <v>197.61171249202832</v>
      </c>
      <c r="AA402" s="136">
        <f>_xlfn.XLOOKUP($D402,'Maximum Demand Forecast'!$T$68:$T$494,'Maximum Demand Forecast'!AD$68:AD$494,"NA")</f>
        <v>205.77089409497583</v>
      </c>
      <c r="AB402" s="136">
        <f>_xlfn.XLOOKUP($D402,'Maximum Demand Forecast'!$T$68:$T$494,'Maximum Demand Forecast'!AE$68:AE$494,"NA")</f>
        <v>212.43379279497344</v>
      </c>
      <c r="AC402" s="136">
        <f>_xlfn.XLOOKUP($D402,'Maximum Demand Forecast'!$T$68:$T$494,'Maximum Demand Forecast'!AF$68:AF$494,"NA")</f>
        <v>216.86507782937269</v>
      </c>
      <c r="AD402" s="137"/>
      <c r="AE402" s="138">
        <v>225.393671707632</v>
      </c>
      <c r="AF402" s="138">
        <v>256.43868709904802</v>
      </c>
      <c r="AG402" s="138">
        <v>303.06669154085802</v>
      </c>
      <c r="AH402" s="138">
        <v>325.44652980185998</v>
      </c>
      <c r="AI402" s="138">
        <v>342.15671431048202</v>
      </c>
      <c r="AJ402" s="138">
        <v>381.92709292458699</v>
      </c>
      <c r="AK402" s="138">
        <v>421.50679972809297</v>
      </c>
      <c r="AL402" s="138">
        <v>456.79384921480403</v>
      </c>
      <c r="AM402" s="138">
        <v>486.92049646607097</v>
      </c>
      <c r="AN402" s="138">
        <v>512.09182665083802</v>
      </c>
      <c r="AO402" s="138">
        <v>535.03593212460805</v>
      </c>
      <c r="AP402" s="138">
        <v>555.79128453847397</v>
      </c>
      <c r="AQ402" s="137"/>
      <c r="AR402" s="137"/>
      <c r="AS402" s="137"/>
      <c r="AT402" s="137"/>
      <c r="AU402" s="3"/>
      <c r="AV402" s="3"/>
      <c r="AW402" s="3"/>
      <c r="AX402" s="3"/>
    </row>
    <row r="403" spans="2:50" x14ac:dyDescent="0.25">
      <c r="B403" s="7" t="s">
        <v>18</v>
      </c>
      <c r="C403" s="7" t="s">
        <v>4</v>
      </c>
      <c r="D403" s="48">
        <v>12032</v>
      </c>
      <c r="E403" s="136">
        <f>_xlfn.XLOOKUP($D403,'Maximum Demand Forecast'!$D$68:$D$494,'Maximum Demand Forecast'!E$68:E$494,"NA")</f>
        <v>66.750320868909498</v>
      </c>
      <c r="F403" s="136">
        <f>_xlfn.XLOOKUP($D403,'Maximum Demand Forecast'!$D$68:$D$494,'Maximum Demand Forecast'!F$68:F$494,"NA")</f>
        <v>65.698334759999995</v>
      </c>
      <c r="G403" s="136">
        <f>_xlfn.XLOOKUP($D403,'Maximum Demand Forecast'!$D$68:$D$494,'Maximum Demand Forecast'!G$68:G$494,"NA")</f>
        <v>67.558140169235074</v>
      </c>
      <c r="H403" s="136">
        <f>_xlfn.XLOOKUP($D403,'Maximum Demand Forecast'!$D$68:$D$494,'Maximum Demand Forecast'!H$68:H$494,"NA")</f>
        <v>67.350493010269602</v>
      </c>
      <c r="I403" s="136">
        <f>_xlfn.XLOOKUP($D403,'Maximum Demand Forecast'!$D$68:$D$494,'Maximum Demand Forecast'!I$68:I$494,"NA")</f>
        <v>66.216044099632057</v>
      </c>
      <c r="J403" s="136">
        <f>_xlfn.XLOOKUP($D403,'Maximum Demand Forecast'!$D$68:$D$494,'Maximum Demand Forecast'!J$68:J$494,"NA")</f>
        <v>65.411172828724972</v>
      </c>
      <c r="K403" s="136">
        <f>_xlfn.XLOOKUP($D403,'Maximum Demand Forecast'!$D$68:$D$494,'Maximum Demand Forecast'!K$68:K$494,"NA")</f>
        <v>65.454898395564754</v>
      </c>
      <c r="L403" s="136">
        <f>_xlfn.XLOOKUP($D403,'Maximum Demand Forecast'!$D$68:$D$494,'Maximum Demand Forecast'!L$68:L$494,"NA")</f>
        <v>65.328268170046613</v>
      </c>
      <c r="M403" s="136">
        <f>_xlfn.XLOOKUP($D403,'Maximum Demand Forecast'!$D$68:$D$494,'Maximum Demand Forecast'!M$68:M$494,"NA")</f>
        <v>66.816062449472483</v>
      </c>
      <c r="N403" s="136">
        <f>_xlfn.XLOOKUP($D403,'Maximum Demand Forecast'!$D$68:$D$494,'Maximum Demand Forecast'!N$68:N$494,"NA")</f>
        <v>70.841732424209866</v>
      </c>
      <c r="O403" s="136">
        <f>_xlfn.XLOOKUP($D403,'Maximum Demand Forecast'!$D$68:$D$494,'Maximum Demand Forecast'!O$68:O$494,"NA")</f>
        <v>74.41137448149621</v>
      </c>
      <c r="P403" s="136">
        <f>_xlfn.XLOOKUP($D403,'Maximum Demand Forecast'!$D$68:$D$494,'Maximum Demand Forecast'!P$68:P$494,"NA")</f>
        <v>76.335159871122869</v>
      </c>
      <c r="Q403" s="140"/>
      <c r="R403" s="136">
        <f>_xlfn.XLOOKUP($D403,'Maximum Demand Forecast'!$T$68:$T$494,'Maximum Demand Forecast'!U$68:U$494,"NA")</f>
        <v>111.05594948253901</v>
      </c>
      <c r="S403" s="136">
        <f>_xlfn.XLOOKUP($D403,'Maximum Demand Forecast'!$T$68:$T$494,'Maximum Demand Forecast'!V$68:V$494,"NA")</f>
        <v>103.75678550948</v>
      </c>
      <c r="T403" s="136">
        <f>_xlfn.XLOOKUP($D403,'Maximum Demand Forecast'!$T$68:$T$494,'Maximum Demand Forecast'!W$68:W$494,"NA")</f>
        <v>100.17771306184083</v>
      </c>
      <c r="U403" s="136">
        <f>_xlfn.XLOOKUP($D403,'Maximum Demand Forecast'!$T$68:$T$494,'Maximum Demand Forecast'!X$68:X$494,"NA")</f>
        <v>100.98081830180743</v>
      </c>
      <c r="V403" s="136">
        <f>_xlfn.XLOOKUP($D403,'Maximum Demand Forecast'!$T$68:$T$494,'Maximum Demand Forecast'!Y$68:Y$494,"NA")</f>
        <v>99.334973845963191</v>
      </c>
      <c r="W403" s="136">
        <f>_xlfn.XLOOKUP($D403,'Maximum Demand Forecast'!$T$68:$T$494,'Maximum Demand Forecast'!Z$68:Z$494,"NA")</f>
        <v>99.27190704475035</v>
      </c>
      <c r="X403" s="136">
        <f>_xlfn.XLOOKUP($D403,'Maximum Demand Forecast'!$T$68:$T$494,'Maximum Demand Forecast'!AA$68:AA$494,"NA")</f>
        <v>99.418328441990695</v>
      </c>
      <c r="Y403" s="136">
        <f>_xlfn.XLOOKUP($D403,'Maximum Demand Forecast'!$T$68:$T$494,'Maximum Demand Forecast'!AB$68:AB$494,"NA")</f>
        <v>99.86268387936731</v>
      </c>
      <c r="Z403" s="136">
        <f>_xlfn.XLOOKUP($D403,'Maximum Demand Forecast'!$T$68:$T$494,'Maximum Demand Forecast'!AC$68:AC$494,"NA")</f>
        <v>101.18540829326007</v>
      </c>
      <c r="AA403" s="136">
        <f>_xlfn.XLOOKUP($D403,'Maximum Demand Forecast'!$T$68:$T$494,'Maximum Demand Forecast'!AD$68:AD$494,"NA")</f>
        <v>105.36324831813411</v>
      </c>
      <c r="AB403" s="136">
        <f>_xlfn.XLOOKUP($D403,'Maximum Demand Forecast'!$T$68:$T$494,'Maximum Demand Forecast'!AE$68:AE$494,"NA")</f>
        <v>108.77492932061057</v>
      </c>
      <c r="AC403" s="136">
        <f>_xlfn.XLOOKUP($D403,'Maximum Demand Forecast'!$T$68:$T$494,'Maximum Demand Forecast'!AF$68:AF$494,"NA")</f>
        <v>111.04393139450124</v>
      </c>
      <c r="AD403" s="137"/>
      <c r="AE403" s="138">
        <v>362.69050215943997</v>
      </c>
      <c r="AF403" s="138">
        <v>467.78551726488001</v>
      </c>
      <c r="AG403" s="138">
        <v>559.91768005695803</v>
      </c>
      <c r="AH403" s="138">
        <v>607.56437714387596</v>
      </c>
      <c r="AI403" s="138">
        <v>639.08060029967396</v>
      </c>
      <c r="AJ403" s="138">
        <v>714.87547082224205</v>
      </c>
      <c r="AK403" s="138">
        <v>791.21076111969501</v>
      </c>
      <c r="AL403" s="138">
        <v>860.24056497253105</v>
      </c>
      <c r="AM403" s="138">
        <v>920.22814227438198</v>
      </c>
      <c r="AN403" s="138">
        <v>971.50239952736194</v>
      </c>
      <c r="AO403" s="138">
        <v>1019.63706721428</v>
      </c>
      <c r="AP403" s="138">
        <v>1064.8435409159999</v>
      </c>
      <c r="AQ403" s="137"/>
      <c r="AR403" s="137"/>
      <c r="AS403" s="137"/>
      <c r="AT403" s="137"/>
      <c r="AU403" s="3"/>
      <c r="AV403" s="3"/>
      <c r="AW403" s="3"/>
      <c r="AX403" s="3"/>
    </row>
    <row r="404" spans="2:50" x14ac:dyDescent="0.25">
      <c r="B404" s="7" t="s">
        <v>18</v>
      </c>
      <c r="C404" s="7" t="s">
        <v>4</v>
      </c>
      <c r="D404" s="48">
        <v>12033</v>
      </c>
      <c r="E404" s="136">
        <f>_xlfn.XLOOKUP($D404,'Maximum Demand Forecast'!$D$68:$D$494,'Maximum Demand Forecast'!E$68:E$494,"NA")</f>
        <v>42.543592204235999</v>
      </c>
      <c r="F404" s="136">
        <f>_xlfn.XLOOKUP($D404,'Maximum Demand Forecast'!$D$68:$D$494,'Maximum Demand Forecast'!F$68:F$494,"NA")</f>
        <v>22.5738815927381</v>
      </c>
      <c r="G404" s="136">
        <f>_xlfn.XLOOKUP($D404,'Maximum Demand Forecast'!$D$68:$D$494,'Maximum Demand Forecast'!G$68:G$494,"NA")</f>
        <v>23.212908856472758</v>
      </c>
      <c r="H404" s="136">
        <f>_xlfn.XLOOKUP($D404,'Maximum Demand Forecast'!$D$68:$D$494,'Maximum Demand Forecast'!H$68:H$494,"NA")</f>
        <v>23.141561501982295</v>
      </c>
      <c r="I404" s="136">
        <f>_xlfn.XLOOKUP($D404,'Maximum Demand Forecast'!$D$68:$D$494,'Maximum Demand Forecast'!I$68:I$494,"NA")</f>
        <v>22.751765999930477</v>
      </c>
      <c r="J404" s="136">
        <f>_xlfn.XLOOKUP($D404,'Maximum Demand Forecast'!$D$68:$D$494,'Maximum Demand Forecast'!J$68:J$494,"NA")</f>
        <v>22.47521304264129</v>
      </c>
      <c r="K404" s="136">
        <f>_xlfn.XLOOKUP($D404,'Maximum Demand Forecast'!$D$68:$D$494,'Maximum Demand Forecast'!K$68:K$494,"NA")</f>
        <v>22.490237103327487</v>
      </c>
      <c r="L404" s="136">
        <f>_xlfn.XLOOKUP($D404,'Maximum Demand Forecast'!$D$68:$D$494,'Maximum Demand Forecast'!L$68:L$494,"NA")</f>
        <v>22.446727085495972</v>
      </c>
      <c r="M404" s="136">
        <f>_xlfn.XLOOKUP($D404,'Maximum Demand Forecast'!$D$68:$D$494,'Maximum Demand Forecast'!M$68:M$494,"NA")</f>
        <v>22.957931700054349</v>
      </c>
      <c r="N404" s="136">
        <f>_xlfn.XLOOKUP($D404,'Maximum Demand Forecast'!$D$68:$D$494,'Maximum Demand Forecast'!N$68:N$494,"NA")</f>
        <v>24.341147845077423</v>
      </c>
      <c r="O404" s="136">
        <f>_xlfn.XLOOKUP($D404,'Maximum Demand Forecast'!$D$68:$D$494,'Maximum Demand Forecast'!O$68:O$494,"NA")</f>
        <v>25.567673257388194</v>
      </c>
      <c r="P404" s="136">
        <f>_xlfn.XLOOKUP($D404,'Maximum Demand Forecast'!$D$68:$D$494,'Maximum Demand Forecast'!P$68:P$494,"NA")</f>
        <v>26.228683977886881</v>
      </c>
      <c r="Q404" s="140"/>
      <c r="R404" s="136">
        <f>_xlfn.XLOOKUP($D404,'Maximum Demand Forecast'!$T$68:$T$494,'Maximum Demand Forecast'!U$68:U$494,"NA")</f>
        <v>67.062130713697996</v>
      </c>
      <c r="S404" s="136">
        <f>_xlfn.XLOOKUP($D404,'Maximum Demand Forecast'!$T$68:$T$494,'Maximum Demand Forecast'!V$68:V$494,"NA")</f>
        <v>64.707503850876705</v>
      </c>
      <c r="T404" s="136">
        <f>_xlfn.XLOOKUP($D404,'Maximum Demand Forecast'!$T$68:$T$494,'Maximum Demand Forecast'!W$68:W$494,"NA")</f>
        <v>62.475429649165648</v>
      </c>
      <c r="U404" s="136">
        <f>_xlfn.XLOOKUP($D404,'Maximum Demand Forecast'!$T$68:$T$494,'Maximum Demand Forecast'!X$68:X$494,"NA")</f>
        <v>62.976283016515296</v>
      </c>
      <c r="V404" s="136">
        <f>_xlfn.XLOOKUP($D404,'Maximum Demand Forecast'!$T$68:$T$494,'Maximum Demand Forecast'!Y$68:Y$494,"NA")</f>
        <v>61.949858711429684</v>
      </c>
      <c r="W404" s="136">
        <f>_xlfn.XLOOKUP($D404,'Maximum Demand Forecast'!$T$68:$T$494,'Maximum Demand Forecast'!Z$68:Z$494,"NA")</f>
        <v>61.910527353366646</v>
      </c>
      <c r="X404" s="136">
        <f>_xlfn.XLOOKUP($D404,'Maximum Demand Forecast'!$T$68:$T$494,'Maximum Demand Forecast'!AA$68:AA$494,"NA")</f>
        <v>62.001842471498513</v>
      </c>
      <c r="Y404" s="136">
        <f>_xlfn.XLOOKUP($D404,'Maximum Demand Forecast'!$T$68:$T$494,'Maximum Demand Forecast'!AB$68:AB$494,"NA")</f>
        <v>62.278962960862344</v>
      </c>
      <c r="Z404" s="136">
        <f>_xlfn.XLOOKUP($D404,'Maximum Demand Forecast'!$T$68:$T$494,'Maximum Demand Forecast'!AC$68:AC$494,"NA")</f>
        <v>63.103874745526241</v>
      </c>
      <c r="AA404" s="136">
        <f>_xlfn.XLOOKUP($D404,'Maximum Demand Forecast'!$T$68:$T$494,'Maximum Demand Forecast'!AD$68:AD$494,"NA")</f>
        <v>65.709367949372492</v>
      </c>
      <c r="AB404" s="136">
        <f>_xlfn.XLOOKUP($D404,'Maximum Demand Forecast'!$T$68:$T$494,'Maximum Demand Forecast'!AE$68:AE$494,"NA")</f>
        <v>67.837049146526951</v>
      </c>
      <c r="AC404" s="136">
        <f>_xlfn.XLOOKUP($D404,'Maximum Demand Forecast'!$T$68:$T$494,'Maximum Demand Forecast'!AF$68:AF$494,"NA")</f>
        <v>69.252103205044534</v>
      </c>
      <c r="AD404" s="137"/>
      <c r="AE404" s="138">
        <v>384.98878105649999</v>
      </c>
      <c r="AF404" s="138">
        <v>427.8191823189</v>
      </c>
      <c r="AG404" s="138">
        <v>478.70814402583198</v>
      </c>
      <c r="AH404" s="138">
        <v>510.12036484488698</v>
      </c>
      <c r="AI404" s="138">
        <v>526.30854995334403</v>
      </c>
      <c r="AJ404" s="138">
        <v>565.30280274550603</v>
      </c>
      <c r="AK404" s="138">
        <v>604.565869918967</v>
      </c>
      <c r="AL404" s="138">
        <v>639.96273500507698</v>
      </c>
      <c r="AM404" s="138">
        <v>670.50236377713998</v>
      </c>
      <c r="AN404" s="138">
        <v>696.27102734640903</v>
      </c>
      <c r="AO404" s="138">
        <v>719.975563222657</v>
      </c>
      <c r="AP404" s="138">
        <v>741.60152350364399</v>
      </c>
      <c r="AQ404" s="137"/>
      <c r="AR404" s="137"/>
      <c r="AS404" s="137"/>
      <c r="AT404" s="137"/>
      <c r="AU404" s="3"/>
      <c r="AV404" s="3"/>
      <c r="AW404" s="3"/>
      <c r="AX404" s="3"/>
    </row>
    <row r="405" spans="2:50" x14ac:dyDescent="0.25">
      <c r="B405" s="7" t="s">
        <v>18</v>
      </c>
      <c r="C405" s="98" t="s">
        <v>4</v>
      </c>
      <c r="D405" s="97">
        <v>12034</v>
      </c>
      <c r="E405" s="136">
        <f>_xlfn.XLOOKUP($D405,'Maximum Demand Forecast'!$D$68:$D$494,'Maximum Demand Forecast'!E$68:E$494,"NA")</f>
        <v>2.2891091096281801</v>
      </c>
      <c r="F405" s="136">
        <f>_xlfn.XLOOKUP($D405,'Maximum Demand Forecast'!$D$68:$D$494,'Maximum Demand Forecast'!F$68:F$494,"NA")</f>
        <v>0</v>
      </c>
      <c r="G405" s="136">
        <f>_xlfn.XLOOKUP($D405,'Maximum Demand Forecast'!$D$68:$D$494,'Maximum Demand Forecast'!G$68:G$494,"NA")</f>
        <v>0</v>
      </c>
      <c r="H405" s="136">
        <f>_xlfn.XLOOKUP($D405,'Maximum Demand Forecast'!$D$68:$D$494,'Maximum Demand Forecast'!H$68:H$494,"NA")</f>
        <v>0</v>
      </c>
      <c r="I405" s="136">
        <f>_xlfn.XLOOKUP($D405,'Maximum Demand Forecast'!$D$68:$D$494,'Maximum Demand Forecast'!I$68:I$494,"NA")</f>
        <v>0</v>
      </c>
      <c r="J405" s="136">
        <f>_xlfn.XLOOKUP($D405,'Maximum Demand Forecast'!$D$68:$D$494,'Maximum Demand Forecast'!J$68:J$494,"NA")</f>
        <v>0</v>
      </c>
      <c r="K405" s="136">
        <f>_xlfn.XLOOKUP($D405,'Maximum Demand Forecast'!$D$68:$D$494,'Maximum Demand Forecast'!K$68:K$494,"NA")</f>
        <v>0</v>
      </c>
      <c r="L405" s="136">
        <f>_xlfn.XLOOKUP($D405,'Maximum Demand Forecast'!$D$68:$D$494,'Maximum Demand Forecast'!L$68:L$494,"NA")</f>
        <v>0</v>
      </c>
      <c r="M405" s="136">
        <f>_xlfn.XLOOKUP($D405,'Maximum Demand Forecast'!$D$68:$D$494,'Maximum Demand Forecast'!M$68:M$494,"NA")</f>
        <v>0</v>
      </c>
      <c r="N405" s="136">
        <f>_xlfn.XLOOKUP($D405,'Maximum Demand Forecast'!$D$68:$D$494,'Maximum Demand Forecast'!N$68:N$494,"NA")</f>
        <v>0</v>
      </c>
      <c r="O405" s="136">
        <f>_xlfn.XLOOKUP($D405,'Maximum Demand Forecast'!$D$68:$D$494,'Maximum Demand Forecast'!O$68:O$494,"NA")</f>
        <v>0</v>
      </c>
      <c r="P405" s="136">
        <f>_xlfn.XLOOKUP($D405,'Maximum Demand Forecast'!$D$68:$D$494,'Maximum Demand Forecast'!P$68:P$494,"NA")</f>
        <v>0</v>
      </c>
      <c r="Q405" s="140"/>
      <c r="R405" s="136">
        <f>_xlfn.XLOOKUP($D405,'Maximum Demand Forecast'!$T$68:$T$494,'Maximum Demand Forecast'!U$68:U$494,"NA")</f>
        <v>2.5012149024168799</v>
      </c>
      <c r="S405" s="136">
        <f>_xlfn.XLOOKUP($D405,'Maximum Demand Forecast'!$T$68:$T$494,'Maximum Demand Forecast'!V$68:V$494,"NA")</f>
        <v>0</v>
      </c>
      <c r="T405" s="136">
        <f>_xlfn.XLOOKUP($D405,'Maximum Demand Forecast'!$T$68:$T$494,'Maximum Demand Forecast'!W$68:W$494,"NA")</f>
        <v>0</v>
      </c>
      <c r="U405" s="136">
        <f>_xlfn.XLOOKUP($D405,'Maximum Demand Forecast'!$T$68:$T$494,'Maximum Demand Forecast'!X$68:X$494,"NA")</f>
        <v>0</v>
      </c>
      <c r="V405" s="136">
        <f>_xlfn.XLOOKUP($D405,'Maximum Demand Forecast'!$T$68:$T$494,'Maximum Demand Forecast'!Y$68:Y$494,"NA")</f>
        <v>0</v>
      </c>
      <c r="W405" s="136">
        <f>_xlfn.XLOOKUP($D405,'Maximum Demand Forecast'!$T$68:$T$494,'Maximum Demand Forecast'!Z$68:Z$494,"NA")</f>
        <v>0</v>
      </c>
      <c r="X405" s="136">
        <f>_xlfn.XLOOKUP($D405,'Maximum Demand Forecast'!$T$68:$T$494,'Maximum Demand Forecast'!AA$68:AA$494,"NA")</f>
        <v>0</v>
      </c>
      <c r="Y405" s="136">
        <f>_xlfn.XLOOKUP($D405,'Maximum Demand Forecast'!$T$68:$T$494,'Maximum Demand Forecast'!AB$68:AB$494,"NA")</f>
        <v>0</v>
      </c>
      <c r="Z405" s="136">
        <f>_xlfn.XLOOKUP($D405,'Maximum Demand Forecast'!$T$68:$T$494,'Maximum Demand Forecast'!AC$68:AC$494,"NA")</f>
        <v>0</v>
      </c>
      <c r="AA405" s="136">
        <f>_xlfn.XLOOKUP($D405,'Maximum Demand Forecast'!$T$68:$T$494,'Maximum Demand Forecast'!AD$68:AD$494,"NA")</f>
        <v>0</v>
      </c>
      <c r="AB405" s="136">
        <f>_xlfn.XLOOKUP($D405,'Maximum Demand Forecast'!$T$68:$T$494,'Maximum Demand Forecast'!AE$68:AE$494,"NA")</f>
        <v>0</v>
      </c>
      <c r="AC405" s="136">
        <f>_xlfn.XLOOKUP($D405,'Maximum Demand Forecast'!$T$68:$T$494,'Maximum Demand Forecast'!AF$68:AF$494,"NA")</f>
        <v>0</v>
      </c>
      <c r="AD405" s="137"/>
      <c r="AE405" s="138">
        <v>0</v>
      </c>
      <c r="AF405" s="138">
        <v>0</v>
      </c>
      <c r="AG405" s="138">
        <v>0</v>
      </c>
      <c r="AH405" s="138">
        <v>0</v>
      </c>
      <c r="AI405" s="138">
        <v>0</v>
      </c>
      <c r="AJ405" s="138">
        <v>0</v>
      </c>
      <c r="AK405" s="138">
        <v>0</v>
      </c>
      <c r="AL405" s="138">
        <v>0</v>
      </c>
      <c r="AM405" s="138">
        <v>0</v>
      </c>
      <c r="AN405" s="138">
        <v>0</v>
      </c>
      <c r="AO405" s="138">
        <v>0</v>
      </c>
      <c r="AP405" s="138">
        <v>0</v>
      </c>
      <c r="AQ405" s="137"/>
      <c r="AR405" s="137"/>
      <c r="AS405" s="137"/>
      <c r="AT405" s="137"/>
      <c r="AU405" s="3"/>
      <c r="AV405" s="3"/>
      <c r="AW405" s="3"/>
      <c r="AX405" s="3"/>
    </row>
    <row r="406" spans="2:50" x14ac:dyDescent="0.25">
      <c r="B406" s="7" t="s">
        <v>18</v>
      </c>
      <c r="C406" s="7" t="s">
        <v>4</v>
      </c>
      <c r="D406" s="48">
        <v>12035</v>
      </c>
      <c r="E406" s="136">
        <f>_xlfn.XLOOKUP($D406,'Maximum Demand Forecast'!$D$68:$D$494,'Maximum Demand Forecast'!E$68:E$494,"NA")</f>
        <v>100.51425203321099</v>
      </c>
      <c r="F406" s="136">
        <f>_xlfn.XLOOKUP($D406,'Maximum Demand Forecast'!$D$68:$D$494,'Maximum Demand Forecast'!F$68:F$494,"NA")</f>
        <v>68.273471582828805</v>
      </c>
      <c r="G406" s="136">
        <f>_xlfn.XLOOKUP($D406,'Maximum Demand Forecast'!$D$68:$D$494,'Maximum Demand Forecast'!G$68:G$494,"NA")</f>
        <v>70.206174629578015</v>
      </c>
      <c r="H406" s="136">
        <f>_xlfn.XLOOKUP($D406,'Maximum Demand Forecast'!$D$68:$D$494,'Maximum Demand Forecast'!H$68:H$494,"NA")</f>
        <v>69.990388453890731</v>
      </c>
      <c r="I406" s="136">
        <f>_xlfn.XLOOKUP($D406,'Maximum Demand Forecast'!$D$68:$D$494,'Maximum Demand Forecast'!I$68:I$494,"NA")</f>
        <v>68.811473253900914</v>
      </c>
      <c r="J406" s="136">
        <f>_xlfn.XLOOKUP($D406,'Maximum Demand Forecast'!$D$68:$D$494,'Maximum Demand Forecast'!J$68:J$494,"NA")</f>
        <v>67.975053943687797</v>
      </c>
      <c r="K406" s="136">
        <f>_xlfn.XLOOKUP($D406,'Maximum Demand Forecast'!$D$68:$D$494,'Maximum Demand Forecast'!K$68:K$494,"NA")</f>
        <v>68.020493394413364</v>
      </c>
      <c r="L406" s="136">
        <f>_xlfn.XLOOKUP($D406,'Maximum Demand Forecast'!$D$68:$D$494,'Maximum Demand Forecast'!L$68:L$494,"NA")</f>
        <v>67.888899722594687</v>
      </c>
      <c r="M406" s="136">
        <f>_xlfn.XLOOKUP($D406,'Maximum Demand Forecast'!$D$68:$D$494,'Maximum Demand Forecast'!M$68:M$494,"NA")</f>
        <v>69.435010150333</v>
      </c>
      <c r="N406" s="136">
        <f>_xlfn.XLOOKUP($D406,'Maximum Demand Forecast'!$D$68:$D$494,'Maximum Demand Forecast'!N$68:N$494,"NA")</f>
        <v>73.61847181075575</v>
      </c>
      <c r="O406" s="136">
        <f>_xlfn.XLOOKUP($D406,'Maximum Demand Forecast'!$D$68:$D$494,'Maximum Demand Forecast'!O$68:O$494,"NA")</f>
        <v>77.328030910682784</v>
      </c>
      <c r="P406" s="136">
        <f>_xlfn.XLOOKUP($D406,'Maximum Demand Forecast'!$D$68:$D$494,'Maximum Demand Forecast'!P$68:P$494,"NA")</f>
        <v>79.327221721377484</v>
      </c>
      <c r="Q406" s="140"/>
      <c r="R406" s="136">
        <f>_xlfn.XLOOKUP($D406,'Maximum Demand Forecast'!$T$68:$T$494,'Maximum Demand Forecast'!U$68:U$494,"NA")</f>
        <v>177.66982453532199</v>
      </c>
      <c r="S406" s="136">
        <f>_xlfn.XLOOKUP($D406,'Maximum Demand Forecast'!$T$68:$T$494,'Maximum Demand Forecast'!V$68:V$494,"NA")</f>
        <v>174.590388307121</v>
      </c>
      <c r="T406" s="136">
        <f>_xlfn.XLOOKUP($D406,'Maximum Demand Forecast'!$T$68:$T$494,'Maximum Demand Forecast'!W$68:W$494,"NA")</f>
        <v>168.56792292961038</v>
      </c>
      <c r="U406" s="136">
        <f>_xlfn.XLOOKUP($D406,'Maximum Demand Forecast'!$T$68:$T$494,'Maximum Demand Forecast'!X$68:X$494,"NA")</f>
        <v>169.91929917945035</v>
      </c>
      <c r="V406" s="136">
        <f>_xlfn.XLOOKUP($D406,'Maximum Demand Forecast'!$T$68:$T$494,'Maximum Demand Forecast'!Y$68:Y$494,"NA")</f>
        <v>167.14985502957629</v>
      </c>
      <c r="W406" s="136">
        <f>_xlfn.XLOOKUP($D406,'Maximum Demand Forecast'!$T$68:$T$494,'Maximum Demand Forecast'!Z$68:Z$494,"NA")</f>
        <v>167.04373322502181</v>
      </c>
      <c r="X406" s="136">
        <f>_xlfn.XLOOKUP($D406,'Maximum Demand Forecast'!$T$68:$T$494,'Maximum Demand Forecast'!AA$68:AA$494,"NA")</f>
        <v>167.29011488069025</v>
      </c>
      <c r="Y406" s="136">
        <f>_xlfn.XLOOKUP($D406,'Maximum Demand Forecast'!$T$68:$T$494,'Maximum Demand Forecast'!AB$68:AB$494,"NA")</f>
        <v>168.03782683010175</v>
      </c>
      <c r="Z406" s="136">
        <f>_xlfn.XLOOKUP($D406,'Maximum Demand Forecast'!$T$68:$T$494,'Maximum Demand Forecast'!AC$68:AC$494,"NA")</f>
        <v>170.26356048126374</v>
      </c>
      <c r="AA406" s="136">
        <f>_xlfn.XLOOKUP($D406,'Maximum Demand Forecast'!$T$68:$T$494,'Maximum Demand Forecast'!AD$68:AD$494,"NA")</f>
        <v>177.29356539753158</v>
      </c>
      <c r="AB406" s="136">
        <f>_xlfn.XLOOKUP($D406,'Maximum Demand Forecast'!$T$68:$T$494,'Maximum Demand Forecast'!AE$68:AE$494,"NA")</f>
        <v>183.03436305310245</v>
      </c>
      <c r="AC406" s="136">
        <f>_xlfn.XLOOKUP($D406,'Maximum Demand Forecast'!$T$68:$T$494,'Maximum Demand Forecast'!AF$68:AF$494,"NA")</f>
        <v>186.85238759197986</v>
      </c>
      <c r="AD406" s="137"/>
      <c r="AE406" s="138">
        <v>403.69172809906797</v>
      </c>
      <c r="AF406" s="138">
        <v>510.54955522144502</v>
      </c>
      <c r="AG406" s="138">
        <v>581.99404877059101</v>
      </c>
      <c r="AH406" s="138">
        <v>640.14919234173306</v>
      </c>
      <c r="AI406" s="138">
        <v>687.89475556386799</v>
      </c>
      <c r="AJ406" s="138">
        <v>803.13835552643695</v>
      </c>
      <c r="AK406" s="138">
        <v>919.409444863163</v>
      </c>
      <c r="AL406" s="138">
        <v>1024.4377043879599</v>
      </c>
      <c r="AM406" s="138">
        <v>1115.22807475069</v>
      </c>
      <c r="AN406" s="138">
        <v>1191.97932701589</v>
      </c>
      <c r="AO406" s="138">
        <v>1262.71379059537</v>
      </c>
      <c r="AP406" s="138">
        <v>1327.3646075389199</v>
      </c>
      <c r="AQ406" s="137"/>
      <c r="AR406" s="137"/>
      <c r="AS406" s="137"/>
      <c r="AT406" s="137"/>
      <c r="AU406" s="3"/>
      <c r="AV406" s="3"/>
      <c r="AW406" s="3"/>
      <c r="AX406" s="3"/>
    </row>
    <row r="407" spans="2:50" x14ac:dyDescent="0.25">
      <c r="B407" s="7" t="s">
        <v>18</v>
      </c>
      <c r="C407" s="7" t="s">
        <v>4</v>
      </c>
      <c r="D407" s="48">
        <v>12036</v>
      </c>
      <c r="E407" s="136">
        <f>_xlfn.XLOOKUP($D407,'Maximum Demand Forecast'!$D$68:$D$494,'Maximum Demand Forecast'!E$68:E$494,"NA")</f>
        <v>149.76600736732399</v>
      </c>
      <c r="F407" s="136">
        <f>_xlfn.XLOOKUP($D407,'Maximum Demand Forecast'!$D$68:$D$494,'Maximum Demand Forecast'!F$68:F$494,"NA")</f>
        <v>138.8355588</v>
      </c>
      <c r="G407" s="136">
        <f>_xlfn.XLOOKUP($D407,'Maximum Demand Forecast'!$D$68:$D$494,'Maximum Demand Forecast'!G$68:G$494,"NA")</f>
        <v>142.7657516152922</v>
      </c>
      <c r="H407" s="136">
        <f>_xlfn.XLOOKUP($D407,'Maximum Demand Forecast'!$D$68:$D$494,'Maximum Demand Forecast'!H$68:H$494,"NA")</f>
        <v>142.32694583043454</v>
      </c>
      <c r="I407" s="136">
        <f>_xlfn.XLOOKUP($D407,'Maximum Demand Forecast'!$D$68:$D$494,'Maximum Demand Forecast'!I$68:I$494,"NA")</f>
        <v>139.92959665843836</v>
      </c>
      <c r="J407" s="136">
        <f>_xlfn.XLOOKUP($D407,'Maximum Demand Forecast'!$D$68:$D$494,'Maximum Demand Forecast'!J$68:J$494,"NA")</f>
        <v>138.22872017402423</v>
      </c>
      <c r="K407" s="136">
        <f>_xlfn.XLOOKUP($D407,'Maximum Demand Forecast'!$D$68:$D$494,'Maximum Demand Forecast'!K$68:K$494,"NA")</f>
        <v>138.32112226500911</v>
      </c>
      <c r="L407" s="136">
        <f>_xlfn.XLOOKUP($D407,'Maximum Demand Forecast'!$D$68:$D$494,'Maximum Demand Forecast'!L$68:L$494,"NA")</f>
        <v>138.05352373020597</v>
      </c>
      <c r="M407" s="136">
        <f>_xlfn.XLOOKUP($D407,'Maximum Demand Forecast'!$D$68:$D$494,'Maximum Demand Forecast'!M$68:M$494,"NA")</f>
        <v>141.19757221968604</v>
      </c>
      <c r="N407" s="136">
        <f>_xlfn.XLOOKUP($D407,'Maximum Demand Forecast'!$D$68:$D$494,'Maximum Demand Forecast'!N$68:N$494,"NA")</f>
        <v>149.70473062071349</v>
      </c>
      <c r="O407" s="136">
        <f>_xlfn.XLOOKUP($D407,'Maximum Demand Forecast'!$D$68:$D$494,'Maximum Demand Forecast'!O$68:O$494,"NA")</f>
        <v>157.24819807007523</v>
      </c>
      <c r="P407" s="136">
        <f>_xlfn.XLOOKUP($D407,'Maximum Demand Forecast'!$D$68:$D$494,'Maximum Demand Forecast'!P$68:P$494,"NA")</f>
        <v>161.31359516964841</v>
      </c>
      <c r="Q407" s="140"/>
      <c r="R407" s="136">
        <f>_xlfn.XLOOKUP($D407,'Maximum Demand Forecast'!$T$68:$T$494,'Maximum Demand Forecast'!U$68:U$494,"NA")</f>
        <v>220.51275354022101</v>
      </c>
      <c r="S407" s="136">
        <f>_xlfn.XLOOKUP($D407,'Maximum Demand Forecast'!$T$68:$T$494,'Maximum Demand Forecast'!V$68:V$494,"NA")</f>
        <v>224.05970379001599</v>
      </c>
      <c r="T407" s="136">
        <f>_xlfn.XLOOKUP($D407,'Maximum Demand Forecast'!$T$68:$T$494,'Maximum Demand Forecast'!W$68:W$494,"NA")</f>
        <v>216.33080289429802</v>
      </c>
      <c r="U407" s="136">
        <f>_xlfn.XLOOKUP($D407,'Maximum Demand Forecast'!$T$68:$T$494,'Maximum Demand Forecast'!X$68:X$494,"NA")</f>
        <v>218.06508486241742</v>
      </c>
      <c r="V407" s="136">
        <f>_xlfn.XLOOKUP($D407,'Maximum Demand Forecast'!$T$68:$T$494,'Maximum Demand Forecast'!Y$68:Y$494,"NA")</f>
        <v>214.51093252963139</v>
      </c>
      <c r="W407" s="136">
        <f>_xlfn.XLOOKUP($D407,'Maximum Demand Forecast'!$T$68:$T$494,'Maximum Demand Forecast'!Z$68:Z$494,"NA")</f>
        <v>214.37474164120565</v>
      </c>
      <c r="X407" s="136">
        <f>_xlfn.XLOOKUP($D407,'Maximum Demand Forecast'!$T$68:$T$494,'Maximum Demand Forecast'!AA$68:AA$494,"NA")</f>
        <v>214.69093430979208</v>
      </c>
      <c r="Y407" s="136">
        <f>_xlfn.XLOOKUP($D407,'Maximum Demand Forecast'!$T$68:$T$494,'Maximum Demand Forecast'!AB$68:AB$494,"NA")</f>
        <v>215.65050670968097</v>
      </c>
      <c r="Z407" s="136">
        <f>_xlfn.XLOOKUP($D407,'Maximum Demand Forecast'!$T$68:$T$494,'Maximum Demand Forecast'!AC$68:AC$494,"NA")</f>
        <v>218.5068908865554</v>
      </c>
      <c r="AA407" s="136">
        <f>_xlfn.XLOOKUP($D407,'Maximum Demand Forecast'!$T$68:$T$494,'Maximum Demand Forecast'!AD$68:AD$494,"NA")</f>
        <v>227.52881262265066</v>
      </c>
      <c r="AB407" s="136">
        <f>_xlfn.XLOOKUP($D407,'Maximum Demand Forecast'!$T$68:$T$494,'Maximum Demand Forecast'!AE$68:AE$494,"NA")</f>
        <v>234.89623665267766</v>
      </c>
      <c r="AC407" s="136">
        <f>_xlfn.XLOOKUP($D407,'Maximum Demand Forecast'!$T$68:$T$494,'Maximum Demand Forecast'!AF$68:AF$494,"NA")</f>
        <v>239.79607939624864</v>
      </c>
      <c r="AD407" s="137"/>
      <c r="AE407" s="138">
        <v>0</v>
      </c>
      <c r="AF407" s="138">
        <v>0</v>
      </c>
      <c r="AG407" s="138">
        <v>0</v>
      </c>
      <c r="AH407" s="138">
        <v>0</v>
      </c>
      <c r="AI407" s="138">
        <v>0</v>
      </c>
      <c r="AJ407" s="138">
        <v>0</v>
      </c>
      <c r="AK407" s="138">
        <v>0</v>
      </c>
      <c r="AL407" s="138">
        <v>0</v>
      </c>
      <c r="AM407" s="138">
        <v>0</v>
      </c>
      <c r="AN407" s="138">
        <v>0</v>
      </c>
      <c r="AO407" s="138">
        <v>0</v>
      </c>
      <c r="AP407" s="138">
        <v>0</v>
      </c>
      <c r="AQ407" s="137"/>
      <c r="AR407" s="137"/>
      <c r="AS407" s="137"/>
      <c r="AT407" s="137"/>
      <c r="AU407" s="3"/>
      <c r="AV407" s="3"/>
      <c r="AW407" s="3"/>
      <c r="AX407" s="3"/>
    </row>
    <row r="408" spans="2:50" x14ac:dyDescent="0.25">
      <c r="B408" s="7" t="s">
        <v>18</v>
      </c>
      <c r="C408" s="7" t="s">
        <v>4</v>
      </c>
      <c r="D408" s="48">
        <v>12037</v>
      </c>
      <c r="E408" s="136">
        <f>_xlfn.XLOOKUP($D408,'Maximum Demand Forecast'!$D$68:$D$494,'Maximum Demand Forecast'!E$68:E$494,"NA")</f>
        <v>121.817105417964</v>
      </c>
      <c r="F408" s="136">
        <f>_xlfn.XLOOKUP($D408,'Maximum Demand Forecast'!$D$68:$D$494,'Maximum Demand Forecast'!F$68:F$494,"NA")</f>
        <v>106.3938904</v>
      </c>
      <c r="G408" s="136">
        <f>_xlfn.XLOOKUP($D408,'Maximum Demand Forecast'!$D$68:$D$494,'Maximum Demand Forecast'!G$68:G$494,"NA")</f>
        <v>109.40571609692705</v>
      </c>
      <c r="H408" s="136">
        <f>_xlfn.XLOOKUP($D408,'Maximum Demand Forecast'!$D$68:$D$494,'Maximum Demand Forecast'!H$68:H$494,"NA")</f>
        <v>109.06944594406019</v>
      </c>
      <c r="I408" s="136">
        <f>_xlfn.XLOOKUP($D408,'Maximum Demand Forecast'!$D$68:$D$494,'Maximum Demand Forecast'!I$68:I$494,"NA")</f>
        <v>107.23228472066405</v>
      </c>
      <c r="J408" s="136">
        <f>_xlfn.XLOOKUP($D408,'Maximum Demand Forecast'!$D$68:$D$494,'Maximum Demand Forecast'!J$68:J$494,"NA")</f>
        <v>105.92885159567207</v>
      </c>
      <c r="K408" s="136">
        <f>_xlfn.XLOOKUP($D408,'Maximum Demand Forecast'!$D$68:$D$494,'Maximum Demand Forecast'!K$68:K$494,"NA")</f>
        <v>105.99966211443217</v>
      </c>
      <c r="L408" s="136">
        <f>_xlfn.XLOOKUP($D408,'Maximum Demand Forecast'!$D$68:$D$494,'Maximum Demand Forecast'!L$68:L$494,"NA")</f>
        <v>105.79459325866402</v>
      </c>
      <c r="M408" s="136">
        <f>_xlfn.XLOOKUP($D408,'Maximum Demand Forecast'!$D$68:$D$494,'Maximum Demand Forecast'!M$68:M$494,"NA")</f>
        <v>108.20397276700673</v>
      </c>
      <c r="N408" s="136">
        <f>_xlfn.XLOOKUP($D408,'Maximum Demand Forecast'!$D$68:$D$494,'Maximum Demand Forecast'!N$68:N$494,"NA")</f>
        <v>114.72326570865299</v>
      </c>
      <c r="O408" s="136">
        <f>_xlfn.XLOOKUP($D408,'Maximum Demand Forecast'!$D$68:$D$494,'Maximum Demand Forecast'!O$68:O$494,"NA")</f>
        <v>120.50405310908775</v>
      </c>
      <c r="P408" s="136">
        <f>_xlfn.XLOOKUP($D408,'Maximum Demand Forecast'!$D$68:$D$494,'Maximum Demand Forecast'!P$68:P$494,"NA")</f>
        <v>123.61948994085471</v>
      </c>
      <c r="Q408" s="140"/>
      <c r="R408" s="136">
        <f>_xlfn.XLOOKUP($D408,'Maximum Demand Forecast'!$T$68:$T$494,'Maximum Demand Forecast'!U$68:U$494,"NA")</f>
        <v>160.16288380787</v>
      </c>
      <c r="S408" s="136">
        <f>_xlfn.XLOOKUP($D408,'Maximum Demand Forecast'!$T$68:$T$494,'Maximum Demand Forecast'!V$68:V$494,"NA")</f>
        <v>154.85220936194901</v>
      </c>
      <c r="T408" s="136">
        <f>_xlfn.XLOOKUP($D408,'Maximum Demand Forecast'!$T$68:$T$494,'Maximum Demand Forecast'!W$68:W$494,"NA")</f>
        <v>149.51060906793484</v>
      </c>
      <c r="U408" s="136">
        <f>_xlfn.XLOOKUP($D408,'Maximum Demand Forecast'!$T$68:$T$494,'Maximum Demand Forecast'!X$68:X$494,"NA")</f>
        <v>150.7092065393997</v>
      </c>
      <c r="V408" s="136">
        <f>_xlfn.XLOOKUP($D408,'Maximum Demand Forecast'!$T$68:$T$494,'Maximum Demand Forecast'!Y$68:Y$494,"NA")</f>
        <v>148.25285971830138</v>
      </c>
      <c r="W408" s="136">
        <f>_xlfn.XLOOKUP($D408,'Maximum Demand Forecast'!$T$68:$T$494,'Maximum Demand Forecast'!Z$68:Z$494,"NA")</f>
        <v>148.15873543084155</v>
      </c>
      <c r="X408" s="136">
        <f>_xlfn.XLOOKUP($D408,'Maximum Demand Forecast'!$T$68:$T$494,'Maximum Demand Forecast'!AA$68:AA$494,"NA")</f>
        <v>148.37726260233396</v>
      </c>
      <c r="Y408" s="136">
        <f>_xlfn.XLOOKUP($D408,'Maximum Demand Forecast'!$T$68:$T$494,'Maximum Demand Forecast'!AB$68:AB$494,"NA")</f>
        <v>149.0404425657637</v>
      </c>
      <c r="Z408" s="136">
        <f>_xlfn.XLOOKUP($D408,'Maximum Demand Forecast'!$T$68:$T$494,'Maximum Demand Forecast'!AC$68:AC$494,"NA")</f>
        <v>151.01454765067467</v>
      </c>
      <c r="AA408" s="136">
        <f>_xlfn.XLOOKUP($D408,'Maximum Demand Forecast'!$T$68:$T$494,'Maximum Demand Forecast'!AD$68:AD$494,"NA")</f>
        <v>157.24978089383848</v>
      </c>
      <c r="AB408" s="136">
        <f>_xlfn.XLOOKUP($D408,'Maximum Demand Forecast'!$T$68:$T$494,'Maximum Demand Forecast'!AE$68:AE$494,"NA")</f>
        <v>162.34155718854066</v>
      </c>
      <c r="AC408" s="136">
        <f>_xlfn.XLOOKUP($D408,'Maximum Demand Forecast'!$T$68:$T$494,'Maximum Demand Forecast'!AF$68:AF$494,"NA")</f>
        <v>165.72793796800988</v>
      </c>
      <c r="AD408" s="137"/>
      <c r="AE408" s="138">
        <v>48.800699999999999</v>
      </c>
      <c r="AF408" s="138">
        <v>61.261896</v>
      </c>
      <c r="AG408" s="138">
        <v>73.462262080000002</v>
      </c>
      <c r="AH408" s="138">
        <v>82.389246966246205</v>
      </c>
      <c r="AI408" s="138">
        <v>92.286550436627195</v>
      </c>
      <c r="AJ408" s="138">
        <v>115.766356648789</v>
      </c>
      <c r="AK408" s="138">
        <v>139.05488932658599</v>
      </c>
      <c r="AL408" s="138">
        <v>159.75940442321999</v>
      </c>
      <c r="AM408" s="138">
        <v>177.40775457203401</v>
      </c>
      <c r="AN408" s="138">
        <v>192.154513646693</v>
      </c>
      <c r="AO408" s="138">
        <v>205.625243411269</v>
      </c>
      <c r="AP408" s="138">
        <v>217.862792757081</v>
      </c>
      <c r="AQ408" s="137"/>
      <c r="AR408" s="137"/>
      <c r="AS408" s="137"/>
      <c r="AT408" s="137"/>
      <c r="AU408" s="3"/>
      <c r="AV408" s="3"/>
      <c r="AW408" s="3"/>
      <c r="AX408" s="3"/>
    </row>
    <row r="409" spans="2:50" x14ac:dyDescent="0.25">
      <c r="B409" s="7" t="s">
        <v>18</v>
      </c>
      <c r="C409" s="7" t="s">
        <v>4</v>
      </c>
      <c r="D409" s="48">
        <v>12038</v>
      </c>
      <c r="E409" s="136">
        <f>_xlfn.XLOOKUP($D409,'Maximum Demand Forecast'!$D$68:$D$494,'Maximum Demand Forecast'!E$68:E$494,"NA")</f>
        <v>106.30017380359401</v>
      </c>
      <c r="F409" s="136">
        <f>_xlfn.XLOOKUP($D409,'Maximum Demand Forecast'!$D$68:$D$494,'Maximum Demand Forecast'!F$68:F$494,"NA")</f>
        <v>70.766803847603995</v>
      </c>
      <c r="G409" s="136">
        <f>_xlfn.XLOOKUP($D409,'Maximum Demand Forecast'!$D$68:$D$494,'Maximum Demand Forecast'!G$68:G$494,"NA")</f>
        <v>72.770088787334046</v>
      </c>
      <c r="H409" s="136">
        <f>_xlfn.XLOOKUP($D409,'Maximum Demand Forecast'!$D$68:$D$494,'Maximum Demand Forecast'!H$68:H$494,"NA")</f>
        <v>72.546422147658902</v>
      </c>
      <c r="I409" s="136">
        <f>_xlfn.XLOOKUP($D409,'Maximum Demand Forecast'!$D$68:$D$494,'Maximum Demand Forecast'!I$68:I$494,"NA")</f>
        <v>71.32445322215284</v>
      </c>
      <c r="J409" s="136">
        <f>_xlfn.XLOOKUP($D409,'Maximum Demand Forecast'!$D$68:$D$494,'Maximum Demand Forecast'!J$68:J$494,"NA")</f>
        <v>70.457488061484398</v>
      </c>
      <c r="K409" s="136">
        <f>_xlfn.XLOOKUP($D409,'Maximum Demand Forecast'!$D$68:$D$494,'Maximum Demand Forecast'!K$68:K$494,"NA")</f>
        <v>70.504586951022148</v>
      </c>
      <c r="L409" s="136">
        <f>_xlfn.XLOOKUP($D409,'Maximum Demand Forecast'!$D$68:$D$494,'Maximum Demand Forecast'!L$68:L$494,"NA")</f>
        <v>70.368187507061251</v>
      </c>
      <c r="M409" s="136">
        <f>_xlfn.XLOOKUP($D409,'Maximum Demand Forecast'!$D$68:$D$494,'Maximum Demand Forecast'!M$68:M$494,"NA")</f>
        <v>71.970761549802774</v>
      </c>
      <c r="N409" s="136">
        <f>_xlfn.XLOOKUP($D409,'Maximum Demand Forecast'!$D$68:$D$494,'Maximum Demand Forecast'!N$68:N$494,"NA")</f>
        <v>76.307002315997636</v>
      </c>
      <c r="O409" s="136">
        <f>_xlfn.XLOOKUP($D409,'Maximum Demand Forecast'!$D$68:$D$494,'Maximum Demand Forecast'!O$68:O$494,"NA")</f>
        <v>80.152033703732926</v>
      </c>
      <c r="P409" s="136">
        <f>_xlfn.XLOOKUP($D409,'Maximum Demand Forecast'!$D$68:$D$494,'Maximum Demand Forecast'!P$68:P$494,"NA")</f>
        <v>82.224234526020496</v>
      </c>
      <c r="Q409" s="140"/>
      <c r="R409" s="136">
        <f>_xlfn.XLOOKUP($D409,'Maximum Demand Forecast'!$T$68:$T$494,'Maximum Demand Forecast'!U$68:U$494,"NA")</f>
        <v>157.69485590702001</v>
      </c>
      <c r="S409" s="136">
        <f>_xlfn.XLOOKUP($D409,'Maximum Demand Forecast'!$T$68:$T$494,'Maximum Demand Forecast'!V$68:V$494,"NA")</f>
        <v>146.36078914230001</v>
      </c>
      <c r="T409" s="136">
        <f>_xlfn.XLOOKUP($D409,'Maximum Demand Forecast'!$T$68:$T$494,'Maximum Demand Forecast'!W$68:W$494,"NA")</f>
        <v>141.31209892640979</v>
      </c>
      <c r="U409" s="136">
        <f>_xlfn.XLOOKUP($D409,'Maximum Demand Forecast'!$T$68:$T$494,'Maximum Demand Forecast'!X$68:X$494,"NA")</f>
        <v>142.44497053676906</v>
      </c>
      <c r="V409" s="136">
        <f>_xlfn.XLOOKUP($D409,'Maximum Demand Forecast'!$T$68:$T$494,'Maximum Demand Forecast'!Y$68:Y$494,"NA")</f>
        <v>140.12331906906019</v>
      </c>
      <c r="W409" s="136">
        <f>_xlfn.XLOOKUP($D409,'Maximum Demand Forecast'!$T$68:$T$494,'Maximum Demand Forecast'!Z$68:Z$494,"NA")</f>
        <v>140.03435614727277</v>
      </c>
      <c r="X409" s="136">
        <f>_xlfn.XLOOKUP($D409,'Maximum Demand Forecast'!$T$68:$T$494,'Maximum Demand Forecast'!AA$68:AA$494,"NA")</f>
        <v>140.24090024115719</v>
      </c>
      <c r="Y409" s="136">
        <f>_xlfn.XLOOKUP($D409,'Maximum Demand Forecast'!$T$68:$T$494,'Maximum Demand Forecast'!AB$68:AB$494,"NA")</f>
        <v>140.86771430594112</v>
      </c>
      <c r="Z409" s="136">
        <f>_xlfn.XLOOKUP($D409,'Maximum Demand Forecast'!$T$68:$T$494,'Maximum Demand Forecast'!AC$68:AC$494,"NA")</f>
        <v>142.73356807236726</v>
      </c>
      <c r="AA409" s="136">
        <f>_xlfn.XLOOKUP($D409,'Maximum Demand Forecast'!$T$68:$T$494,'Maximum Demand Forecast'!AD$68:AD$494,"NA")</f>
        <v>148.62688830148116</v>
      </c>
      <c r="AB409" s="136">
        <f>_xlfn.XLOOKUP($D409,'Maximum Demand Forecast'!$T$68:$T$494,'Maximum Demand Forecast'!AE$68:AE$494,"NA")</f>
        <v>153.43945377729406</v>
      </c>
      <c r="AC409" s="136">
        <f>_xlfn.XLOOKUP($D409,'Maximum Demand Forecast'!$T$68:$T$494,'Maximum Demand Forecast'!AF$68:AF$494,"NA")</f>
        <v>156.64014019476033</v>
      </c>
      <c r="AD409" s="137"/>
      <c r="AE409" s="138">
        <v>411.62350201366399</v>
      </c>
      <c r="AF409" s="138">
        <v>466.13094476505</v>
      </c>
      <c r="AG409" s="138">
        <v>541.42373784040399</v>
      </c>
      <c r="AH409" s="138">
        <v>600.82152477481804</v>
      </c>
      <c r="AI409" s="138">
        <v>630.90096368469005</v>
      </c>
      <c r="AJ409" s="138">
        <v>703.48741005260604</v>
      </c>
      <c r="AK409" s="138">
        <v>776.75162634175103</v>
      </c>
      <c r="AL409" s="138">
        <v>843.00706974424497</v>
      </c>
      <c r="AM409" s="138">
        <v>900.39063444190106</v>
      </c>
      <c r="AN409" s="138">
        <v>949.03383715664995</v>
      </c>
      <c r="AO409" s="138">
        <v>994.02755148148299</v>
      </c>
      <c r="AP409" s="138">
        <v>1035.33994359454</v>
      </c>
      <c r="AQ409" s="137"/>
      <c r="AR409" s="137"/>
      <c r="AS409" s="137"/>
      <c r="AT409" s="137"/>
      <c r="AU409" s="3"/>
      <c r="AV409" s="3"/>
      <c r="AW409" s="3"/>
      <c r="AX409" s="3"/>
    </row>
    <row r="410" spans="2:50" x14ac:dyDescent="0.25">
      <c r="B410" s="7" t="s">
        <v>18</v>
      </c>
      <c r="C410" s="7" t="s">
        <v>4</v>
      </c>
      <c r="D410" s="48">
        <v>12039</v>
      </c>
      <c r="E410" s="136">
        <f>_xlfn.XLOOKUP($D410,'Maximum Demand Forecast'!$D$68:$D$494,'Maximum Demand Forecast'!E$68:E$494,"NA")</f>
        <v>108.12858758206499</v>
      </c>
      <c r="F410" s="136">
        <f>_xlfn.XLOOKUP($D410,'Maximum Demand Forecast'!$D$68:$D$494,'Maximum Demand Forecast'!F$68:F$494,"NA")</f>
        <v>107.18722320000001</v>
      </c>
      <c r="G410" s="136">
        <f>_xlfn.XLOOKUP($D410,'Maximum Demand Forecast'!$D$68:$D$494,'Maximum Demand Forecast'!G$68:G$494,"NA")</f>
        <v>110.22150676649336</v>
      </c>
      <c r="H410" s="136">
        <f>_xlfn.XLOOKUP($D410,'Maximum Demand Forecast'!$D$68:$D$494,'Maximum Demand Forecast'!H$68:H$494,"NA")</f>
        <v>109.88272919387779</v>
      </c>
      <c r="I410" s="136">
        <f>_xlfn.XLOOKUP($D410,'Maximum Demand Forecast'!$D$68:$D$494,'Maximum Demand Forecast'!I$68:I$494,"NA")</f>
        <v>108.03186906115587</v>
      </c>
      <c r="J410" s="136">
        <f>_xlfn.XLOOKUP($D410,'Maximum Demand Forecast'!$D$68:$D$494,'Maximum Demand Forecast'!J$68:J$494,"NA")</f>
        <v>106.71871680429668</v>
      </c>
      <c r="K410" s="136">
        <f>_xlfn.XLOOKUP($D410,'Maximum Demand Forecast'!$D$68:$D$494,'Maximum Demand Forecast'!K$68:K$494,"NA")</f>
        <v>106.79005532618652</v>
      </c>
      <c r="L410" s="136">
        <f>_xlfn.XLOOKUP($D410,'Maximum Demand Forecast'!$D$68:$D$494,'Maximum Demand Forecast'!L$68:L$494,"NA")</f>
        <v>106.58345736147304</v>
      </c>
      <c r="M410" s="136">
        <f>_xlfn.XLOOKUP($D410,'Maximum Demand Forecast'!$D$68:$D$494,'Maximum Demand Forecast'!M$68:M$494,"NA")</f>
        <v>109.0108025611203</v>
      </c>
      <c r="N410" s="136">
        <f>_xlfn.XLOOKUP($D410,'Maximum Demand Forecast'!$D$68:$D$494,'Maximum Demand Forecast'!N$68:N$494,"NA")</f>
        <v>115.57870702457454</v>
      </c>
      <c r="O410" s="136">
        <f>_xlfn.XLOOKUP($D410,'Maximum Demand Forecast'!$D$68:$D$494,'Maximum Demand Forecast'!O$68:O$494,"NA")</f>
        <v>121.40259923335263</v>
      </c>
      <c r="P410" s="136">
        <f>_xlfn.XLOOKUP($D410,'Maximum Demand Forecast'!$D$68:$D$494,'Maximum Demand Forecast'!P$68:P$494,"NA")</f>
        <v>124.54126651769234</v>
      </c>
      <c r="Q410" s="140"/>
      <c r="R410" s="136">
        <f>_xlfn.XLOOKUP($D410,'Maximum Demand Forecast'!$T$68:$T$494,'Maximum Demand Forecast'!U$68:U$494,"NA")</f>
        <v>202.95510537574199</v>
      </c>
      <c r="S410" s="136">
        <f>_xlfn.XLOOKUP($D410,'Maximum Demand Forecast'!$T$68:$T$494,'Maximum Demand Forecast'!V$68:V$494,"NA")</f>
        <v>185.681105089911</v>
      </c>
      <c r="T410" s="136">
        <f>_xlfn.XLOOKUP($D410,'Maximum Demand Forecast'!$T$68:$T$494,'Maximum Demand Forecast'!W$68:W$494,"NA")</f>
        <v>179.27606734696963</v>
      </c>
      <c r="U410" s="136">
        <f>_xlfn.XLOOKUP($D410,'Maximum Demand Forecast'!$T$68:$T$494,'Maximum Demand Forecast'!X$68:X$494,"NA")</f>
        <v>180.71328870775349</v>
      </c>
      <c r="V410" s="136">
        <f>_xlfn.XLOOKUP($D410,'Maximum Demand Forecast'!$T$68:$T$494,'Maximum Demand Forecast'!Y$68:Y$494,"NA")</f>
        <v>177.76791780148793</v>
      </c>
      <c r="W410" s="136">
        <f>_xlfn.XLOOKUP($D410,'Maximum Demand Forecast'!$T$68:$T$494,'Maximum Demand Forecast'!Z$68:Z$494,"NA")</f>
        <v>177.65505469295786</v>
      </c>
      <c r="X410" s="136">
        <f>_xlfn.XLOOKUP($D410,'Maximum Demand Forecast'!$T$68:$T$494,'Maximum Demand Forecast'!AA$68:AA$494,"NA")</f>
        <v>177.91708754907319</v>
      </c>
      <c r="Y410" s="136">
        <f>_xlfn.XLOOKUP($D410,'Maximum Demand Forecast'!$T$68:$T$494,'Maximum Demand Forecast'!AB$68:AB$494,"NA")</f>
        <v>178.71229731062911</v>
      </c>
      <c r="Z410" s="136">
        <f>_xlfn.XLOOKUP($D410,'Maximum Demand Forecast'!$T$68:$T$494,'Maximum Demand Forecast'!AC$68:AC$494,"NA")</f>
        <v>181.0794189373739</v>
      </c>
      <c r="AA410" s="136">
        <f>_xlfn.XLOOKUP($D410,'Maximum Demand Forecast'!$T$68:$T$494,'Maximum Demand Forecast'!AD$68:AD$494,"NA")</f>
        <v>188.55599937400083</v>
      </c>
      <c r="AB410" s="136">
        <f>_xlfn.XLOOKUP($D410,'Maximum Demand Forecast'!$T$68:$T$494,'Maximum Demand Forecast'!AE$68:AE$494,"NA")</f>
        <v>194.66147667501266</v>
      </c>
      <c r="AC410" s="136">
        <f>_xlfn.XLOOKUP($D410,'Maximum Demand Forecast'!$T$68:$T$494,'Maximum Demand Forecast'!AF$68:AF$494,"NA")</f>
        <v>198.7220382128682</v>
      </c>
      <c r="AD410" s="137"/>
      <c r="AE410" s="138">
        <v>121.46408496741699</v>
      </c>
      <c r="AF410" s="138">
        <v>165.03300226024899</v>
      </c>
      <c r="AG410" s="138">
        <v>194.87219241813099</v>
      </c>
      <c r="AH410" s="138">
        <v>236.77981777506099</v>
      </c>
      <c r="AI410" s="138">
        <v>301.32951115963999</v>
      </c>
      <c r="AJ410" s="138">
        <v>459.44182137583402</v>
      </c>
      <c r="AK410" s="138">
        <v>620.566777865532</v>
      </c>
      <c r="AL410" s="138">
        <v>766.71507504383601</v>
      </c>
      <c r="AM410" s="138">
        <v>892.81581231634402</v>
      </c>
      <c r="AN410" s="138">
        <v>998.66774459368605</v>
      </c>
      <c r="AO410" s="138">
        <v>1095.18225947828</v>
      </c>
      <c r="AP410" s="138">
        <v>1182.26505546096</v>
      </c>
      <c r="AQ410" s="137"/>
      <c r="AR410" s="137"/>
      <c r="AS410" s="137"/>
      <c r="AT410" s="137"/>
      <c r="AU410" s="3"/>
      <c r="AV410" s="3"/>
      <c r="AW410" s="3"/>
      <c r="AX410" s="3"/>
    </row>
    <row r="411" spans="2:50" x14ac:dyDescent="0.25">
      <c r="B411" s="7" t="s">
        <v>10</v>
      </c>
      <c r="C411" s="7" t="s">
        <v>8</v>
      </c>
      <c r="D411" s="48">
        <v>32374</v>
      </c>
      <c r="E411" s="136">
        <f>_xlfn.XLOOKUP($D411,'Maximum Demand Forecast'!$D$68:$D$494,'Maximum Demand Forecast'!E$68:E$494,"NA")</f>
        <v>131.714427509122</v>
      </c>
      <c r="F411" s="136">
        <f>_xlfn.XLOOKUP($D411,'Maximum Demand Forecast'!$D$68:$D$494,'Maximum Demand Forecast'!F$68:F$494,"NA")</f>
        <v>106.6611115</v>
      </c>
      <c r="G411" s="136">
        <f>_xlfn.XLOOKUP($D411,'Maximum Demand Forecast'!$D$68:$D$494,'Maximum Demand Forecast'!G$68:G$494,"NA")</f>
        <v>109.68050176076352</v>
      </c>
      <c r="H411" s="136">
        <f>_xlfn.XLOOKUP($D411,'Maximum Demand Forecast'!$D$68:$D$494,'Maximum Demand Forecast'!H$68:H$494,"NA")</f>
        <v>109.34338702481197</v>
      </c>
      <c r="I411" s="136">
        <f>_xlfn.XLOOKUP($D411,'Maximum Demand Forecast'!$D$68:$D$494,'Maximum Demand Forecast'!I$68:I$494,"NA")</f>
        <v>107.50161154921445</v>
      </c>
      <c r="J411" s="136">
        <f>_xlfn.XLOOKUP($D411,'Maximum Demand Forecast'!$D$68:$D$494,'Maximum Demand Forecast'!J$68:J$494,"NA")</f>
        <v>106.19490469457382</v>
      </c>
      <c r="K411" s="136">
        <f>_xlfn.XLOOKUP($D411,'Maximum Demand Forecast'!$D$68:$D$494,'Maximum Demand Forecast'!K$68:K$494,"NA")</f>
        <v>106.26589306250028</v>
      </c>
      <c r="L411" s="136">
        <f>_xlfn.XLOOKUP($D411,'Maximum Demand Forecast'!$D$68:$D$494,'Maximum Demand Forecast'!L$68:L$494,"NA")</f>
        <v>106.0603091515442</v>
      </c>
      <c r="M411" s="136">
        <f>_xlfn.XLOOKUP($D411,'Maximum Demand Forecast'!$D$68:$D$494,'Maximum Demand Forecast'!M$68:M$494,"NA")</f>
        <v>108.47574010739125</v>
      </c>
      <c r="N411" s="136">
        <f>_xlfn.XLOOKUP($D411,'Maximum Demand Forecast'!$D$68:$D$494,'Maximum Demand Forecast'!N$68:N$494,"NA")</f>
        <v>115.01140704029338</v>
      </c>
      <c r="O411" s="136">
        <f>_xlfn.XLOOKUP($D411,'Maximum Demand Forecast'!$D$68:$D$494,'Maximum Demand Forecast'!O$68:O$494,"NA")</f>
        <v>120.80671358616219</v>
      </c>
      <c r="P411" s="136">
        <f>_xlfn.XLOOKUP($D411,'Maximum Demand Forecast'!$D$68:$D$494,'Maximum Demand Forecast'!P$68:P$494,"NA")</f>
        <v>123.92997521363908</v>
      </c>
      <c r="Q411" s="140"/>
      <c r="R411" s="136">
        <f>_xlfn.XLOOKUP($D411,'Maximum Demand Forecast'!$T$68:$T$494,'Maximum Demand Forecast'!U$68:U$494,"NA")</f>
        <v>244.26690937604101</v>
      </c>
      <c r="S411" s="136">
        <f>_xlfn.XLOOKUP($D411,'Maximum Demand Forecast'!$T$68:$T$494,'Maximum Demand Forecast'!V$68:V$494,"NA")</f>
        <v>214.15228321916501</v>
      </c>
      <c r="T411" s="136">
        <f>_xlfn.XLOOKUP($D411,'Maximum Demand Forecast'!$T$68:$T$494,'Maximum Demand Forecast'!W$68:W$494,"NA")</f>
        <v>206.76513708982873</v>
      </c>
      <c r="U411" s="136">
        <f>_xlfn.XLOOKUP($D411,'Maximum Demand Forecast'!$T$68:$T$494,'Maximum Demand Forecast'!X$68:X$494,"NA")</f>
        <v>208.42273297581929</v>
      </c>
      <c r="V411" s="136">
        <f>_xlfn.XLOOKUP($D411,'Maximum Demand Forecast'!$T$68:$T$494,'Maximum Demand Forecast'!Y$68:Y$494,"NA")</f>
        <v>205.02573733537088</v>
      </c>
      <c r="W411" s="136">
        <f>_xlfn.XLOOKUP($D411,'Maximum Demand Forecast'!$T$68:$T$494,'Maximum Demand Forecast'!Z$68:Z$494,"NA")</f>
        <v>204.89556850440002</v>
      </c>
      <c r="X411" s="136">
        <f>_xlfn.XLOOKUP($D411,'Maximum Demand Forecast'!$T$68:$T$494,'Maximum Demand Forecast'!AA$68:AA$494,"NA")</f>
        <v>205.19777983811849</v>
      </c>
      <c r="Y411" s="136">
        <f>_xlfn.XLOOKUP($D411,'Maximum Demand Forecast'!$T$68:$T$494,'Maximum Demand Forecast'!AB$68:AB$494,"NA")</f>
        <v>206.11492208580657</v>
      </c>
      <c r="Z411" s="136">
        <f>_xlfn.XLOOKUP($D411,'Maximum Demand Forecast'!$T$68:$T$494,'Maximum Demand Forecast'!AC$68:AC$494,"NA")</f>
        <v>208.84500332255598</v>
      </c>
      <c r="AA411" s="136">
        <f>_xlfn.XLOOKUP($D411,'Maximum Demand Forecast'!$T$68:$T$494,'Maximum Demand Forecast'!AD$68:AD$494,"NA")</f>
        <v>217.46799579343823</v>
      </c>
      <c r="AB411" s="136">
        <f>_xlfn.XLOOKUP($D411,'Maximum Demand Forecast'!$T$68:$T$494,'Maximum Demand Forecast'!AE$68:AE$494,"NA")</f>
        <v>224.50964875818843</v>
      </c>
      <c r="AC411" s="136">
        <f>_xlfn.XLOOKUP($D411,'Maximum Demand Forecast'!$T$68:$T$494,'Maximum Demand Forecast'!AF$68:AF$494,"NA")</f>
        <v>229.19283137961145</v>
      </c>
      <c r="AD411" s="137"/>
      <c r="AE411" s="138">
        <v>813.91349181498697</v>
      </c>
      <c r="AF411" s="138">
        <v>914.99372841027105</v>
      </c>
      <c r="AG411" s="138">
        <v>1054.4873767562301</v>
      </c>
      <c r="AH411" s="138">
        <v>1173.55645560885</v>
      </c>
      <c r="AI411" s="138">
        <v>1233.9229471573001</v>
      </c>
      <c r="AJ411" s="138">
        <v>1379.6113392249799</v>
      </c>
      <c r="AK411" s="138">
        <v>1526.5908661101701</v>
      </c>
      <c r="AL411" s="138">
        <v>1659.3625262906601</v>
      </c>
      <c r="AM411" s="138">
        <v>1774.1498809101299</v>
      </c>
      <c r="AN411" s="138">
        <v>1871.20955017488</v>
      </c>
      <c r="AO411" s="138">
        <v>1960.69096063457</v>
      </c>
      <c r="AP411" s="138">
        <v>2042.51386721412</v>
      </c>
      <c r="AQ411" s="137"/>
      <c r="AR411" s="137"/>
      <c r="AS411" s="137"/>
      <c r="AT411" s="137"/>
      <c r="AU411" s="3"/>
      <c r="AV411" s="3"/>
      <c r="AW411" s="3"/>
      <c r="AX411" s="3"/>
    </row>
    <row r="412" spans="2:50" x14ac:dyDescent="0.25">
      <c r="B412" s="7" t="s">
        <v>10</v>
      </c>
      <c r="C412" s="7" t="s">
        <v>8</v>
      </c>
      <c r="D412" s="48">
        <v>32377</v>
      </c>
      <c r="E412" s="136">
        <f>_xlfn.XLOOKUP($D412,'Maximum Demand Forecast'!$D$68:$D$494,'Maximum Demand Forecast'!E$68:E$494,"NA")</f>
        <v>118.70854275304799</v>
      </c>
      <c r="F412" s="136">
        <f>_xlfn.XLOOKUP($D412,'Maximum Demand Forecast'!$D$68:$D$494,'Maximum Demand Forecast'!F$68:F$494,"NA")</f>
        <v>119.8166667</v>
      </c>
      <c r="G412" s="136">
        <f>_xlfn.XLOOKUP($D412,'Maximum Demand Forecast'!$D$68:$D$494,'Maximum Demand Forecast'!G$68:G$494,"NA")</f>
        <v>123.20846781123376</v>
      </c>
      <c r="H412" s="136">
        <f>_xlfn.XLOOKUP($D412,'Maximum Demand Forecast'!$D$68:$D$494,'Maximum Demand Forecast'!H$68:H$494,"NA")</f>
        <v>122.82977342685014</v>
      </c>
      <c r="I412" s="136">
        <f>_xlfn.XLOOKUP($D412,'Maximum Demand Forecast'!$D$68:$D$494,'Maximum Demand Forecast'!I$68:I$494,"NA")</f>
        <v>120.76083381809777</v>
      </c>
      <c r="J412" s="136">
        <f>_xlfn.XLOOKUP($D412,'Maximum Demand Forecast'!$D$68:$D$494,'Maximum Demand Forecast'!J$68:J$494,"NA")</f>
        <v>119.29295806211448</v>
      </c>
      <c r="K412" s="136">
        <f>_xlfn.XLOOKUP($D412,'Maximum Demand Forecast'!$D$68:$D$494,'Maximum Demand Forecast'!K$68:K$494,"NA")</f>
        <v>119.37270211784205</v>
      </c>
      <c r="L412" s="136">
        <f>_xlfn.XLOOKUP($D412,'Maximum Demand Forecast'!$D$68:$D$494,'Maximum Demand Forecast'!L$68:L$494,"NA")</f>
        <v>119.14176153798596</v>
      </c>
      <c r="M412" s="136">
        <f>_xlfn.XLOOKUP($D412,'Maximum Demand Forecast'!$D$68:$D$494,'Maximum Demand Forecast'!M$68:M$494,"NA")</f>
        <v>121.85511115251335</v>
      </c>
      <c r="N412" s="136">
        <f>_xlfn.XLOOKUP($D412,'Maximum Demand Forecast'!$D$68:$D$494,'Maximum Demand Forecast'!N$68:N$494,"NA")</f>
        <v>129.1968856338504</v>
      </c>
      <c r="O412" s="136">
        <f>_xlfn.XLOOKUP($D412,'Maximum Demand Forecast'!$D$68:$D$494,'Maximum Demand Forecast'!O$68:O$494,"NA")</f>
        <v>135.70698386051936</v>
      </c>
      <c r="P412" s="136">
        <f>_xlfn.XLOOKUP($D412,'Maximum Demand Forecast'!$D$68:$D$494,'Maximum Demand Forecast'!P$68:P$494,"NA")</f>
        <v>139.21546780723219</v>
      </c>
      <c r="Q412" s="140"/>
      <c r="R412" s="136">
        <f>_xlfn.XLOOKUP($D412,'Maximum Demand Forecast'!$T$68:$T$494,'Maximum Demand Forecast'!U$68:U$494,"NA")</f>
        <v>167.02164575514601</v>
      </c>
      <c r="S412" s="136">
        <f>_xlfn.XLOOKUP($D412,'Maximum Demand Forecast'!$T$68:$T$494,'Maximum Demand Forecast'!V$68:V$494,"NA")</f>
        <v>151.55455466530199</v>
      </c>
      <c r="T412" s="136">
        <f>_xlfn.XLOOKUP($D412,'Maximum Demand Forecast'!$T$68:$T$494,'Maximum Demand Forecast'!W$68:W$494,"NA")</f>
        <v>146.32670640214195</v>
      </c>
      <c r="U412" s="136">
        <f>_xlfn.XLOOKUP($D412,'Maximum Demand Forecast'!$T$68:$T$494,'Maximum Demand Forecast'!X$68:X$494,"NA")</f>
        <v>147.4997791452387</v>
      </c>
      <c r="V412" s="136">
        <f>_xlfn.XLOOKUP($D412,'Maximum Demand Forecast'!$T$68:$T$494,'Maximum Demand Forecast'!Y$68:Y$494,"NA")</f>
        <v>145.09574144949647</v>
      </c>
      <c r="W412" s="136">
        <f>_xlfn.XLOOKUP($D412,'Maximum Demand Forecast'!$T$68:$T$494,'Maximum Demand Forecast'!Z$68:Z$494,"NA")</f>
        <v>145.00362158547944</v>
      </c>
      <c r="X412" s="136">
        <f>_xlfn.XLOOKUP($D412,'Maximum Demand Forecast'!$T$68:$T$494,'Maximum Demand Forecast'!AA$68:AA$494,"NA")</f>
        <v>145.2174951123362</v>
      </c>
      <c r="Y412" s="136">
        <f>_xlfn.XLOOKUP($D412,'Maximum Demand Forecast'!$T$68:$T$494,'Maximum Demand Forecast'!AB$68:AB$494,"NA")</f>
        <v>145.86655232911519</v>
      </c>
      <c r="Z412" s="136">
        <f>_xlfn.XLOOKUP($D412,'Maximum Demand Forecast'!$T$68:$T$494,'Maximum Demand Forecast'!AC$68:AC$494,"NA")</f>
        <v>147.79861786591928</v>
      </c>
      <c r="AA412" s="136">
        <f>_xlfn.XLOOKUP($D412,'Maximum Demand Forecast'!$T$68:$T$494,'Maximum Demand Forecast'!AD$68:AD$494,"NA")</f>
        <v>153.90106872080634</v>
      </c>
      <c r="AB412" s="136">
        <f>_xlfn.XLOOKUP($D412,'Maximum Demand Forecast'!$T$68:$T$494,'Maximum Demand Forecast'!AE$68:AE$494,"NA")</f>
        <v>158.88441311078023</v>
      </c>
      <c r="AC412" s="136">
        <f>_xlfn.XLOOKUP($D412,'Maximum Demand Forecast'!$T$68:$T$494,'Maximum Demand Forecast'!AF$68:AF$494,"NA")</f>
        <v>162.19867922990289</v>
      </c>
      <c r="AD412" s="137"/>
      <c r="AE412" s="138">
        <v>9.5399999999999991</v>
      </c>
      <c r="AF412" s="138">
        <v>14.311199999999999</v>
      </c>
      <c r="AG412" s="138">
        <v>21.424128</v>
      </c>
      <c r="AH412" s="138">
        <v>34.121834251606103</v>
      </c>
      <c r="AI412" s="138">
        <v>57.716338754392297</v>
      </c>
      <c r="AJ412" s="138">
        <v>123.959798230445</v>
      </c>
      <c r="AK412" s="138">
        <v>200.84182335420201</v>
      </c>
      <c r="AL412" s="138">
        <v>279.325380055491</v>
      </c>
      <c r="AM412" s="138">
        <v>354.34640904175802</v>
      </c>
      <c r="AN412" s="138">
        <v>422.88984389045697</v>
      </c>
      <c r="AO412" s="138">
        <v>489.742946584891</v>
      </c>
      <c r="AP412" s="138">
        <v>553.26909538584198</v>
      </c>
      <c r="AQ412" s="137"/>
      <c r="AR412" s="137"/>
      <c r="AS412" s="137"/>
      <c r="AT412" s="137"/>
      <c r="AU412" s="3"/>
      <c r="AV412" s="3"/>
      <c r="AW412" s="3"/>
      <c r="AX412" s="3"/>
    </row>
    <row r="413" spans="2:50" x14ac:dyDescent="0.25">
      <c r="B413" s="7" t="s">
        <v>10</v>
      </c>
      <c r="C413" s="7" t="s">
        <v>8</v>
      </c>
      <c r="D413" s="48">
        <v>32379</v>
      </c>
      <c r="E413" s="136">
        <f>_xlfn.XLOOKUP($D413,'Maximum Demand Forecast'!$D$68:$D$494,'Maximum Demand Forecast'!E$68:E$494,"NA")</f>
        <v>155.86659052031999</v>
      </c>
      <c r="F413" s="136">
        <f>_xlfn.XLOOKUP($D413,'Maximum Demand Forecast'!$D$68:$D$494,'Maximum Demand Forecast'!F$68:F$494,"NA")</f>
        <v>128.1722212</v>
      </c>
      <c r="G413" s="136">
        <f>_xlfn.XLOOKUP($D413,'Maximum Demand Forecast'!$D$68:$D$494,'Maximum Demand Forecast'!G$68:G$494,"NA")</f>
        <v>131.80055350358478</v>
      </c>
      <c r="H413" s="136">
        <f>_xlfn.XLOOKUP($D413,'Maximum Demand Forecast'!$D$68:$D$494,'Maximum Demand Forecast'!H$68:H$494,"NA")</f>
        <v>131.39545042619781</v>
      </c>
      <c r="I413" s="136">
        <f>_xlfn.XLOOKUP($D413,'Maximum Demand Forecast'!$D$68:$D$494,'Maximum Demand Forecast'!I$68:I$494,"NA")</f>
        <v>129.18223090936368</v>
      </c>
      <c r="J413" s="136">
        <f>_xlfn.XLOOKUP($D413,'Maximum Demand Forecast'!$D$68:$D$494,'Maximum Demand Forecast'!J$68:J$494,"NA")</f>
        <v>127.61199113161157</v>
      </c>
      <c r="K413" s="136">
        <f>_xlfn.XLOOKUP($D413,'Maximum Demand Forecast'!$D$68:$D$494,'Maximum Demand Forecast'!K$68:K$494,"NA")</f>
        <v>127.69729623174169</v>
      </c>
      <c r="L413" s="136">
        <f>_xlfn.XLOOKUP($D413,'Maximum Demand Forecast'!$D$68:$D$494,'Maximum Demand Forecast'!L$68:L$494,"NA")</f>
        <v>127.45025074215646</v>
      </c>
      <c r="M413" s="136">
        <f>_xlfn.XLOOKUP($D413,'Maximum Demand Forecast'!$D$68:$D$494,'Maximum Demand Forecast'!M$68:M$494,"NA")</f>
        <v>130.35281894543414</v>
      </c>
      <c r="N413" s="136">
        <f>_xlfn.XLOOKUP($D413,'Maximum Demand Forecast'!$D$68:$D$494,'Maximum Demand Forecast'!N$68:N$494,"NA")</f>
        <v>138.2065806026381</v>
      </c>
      <c r="O413" s="136">
        <f>_xlfn.XLOOKUP($D413,'Maximum Demand Forecast'!$D$68:$D$494,'Maximum Demand Forecast'!O$68:O$494,"NA")</f>
        <v>145.17066809500315</v>
      </c>
      <c r="P413" s="136">
        <f>_xlfn.XLOOKUP($D413,'Maximum Demand Forecast'!$D$68:$D$494,'Maximum Demand Forecast'!P$68:P$494,"NA")</f>
        <v>148.92382024720476</v>
      </c>
      <c r="Q413" s="140"/>
      <c r="R413" s="136">
        <f>_xlfn.XLOOKUP($D413,'Maximum Demand Forecast'!$T$68:$T$494,'Maximum Demand Forecast'!U$68:U$494,"NA")</f>
        <v>278.116622796998</v>
      </c>
      <c r="S413" s="136">
        <f>_xlfn.XLOOKUP($D413,'Maximum Demand Forecast'!$T$68:$T$494,'Maximum Demand Forecast'!V$68:V$494,"NA")</f>
        <v>247.52863553521101</v>
      </c>
      <c r="T413" s="136">
        <f>_xlfn.XLOOKUP($D413,'Maximum Demand Forecast'!$T$68:$T$494,'Maximum Demand Forecast'!W$68:W$494,"NA")</f>
        <v>250.11099956874861</v>
      </c>
      <c r="U413" s="136">
        <f>_xlfn.XLOOKUP($D413,'Maximum Demand Forecast'!$T$68:$T$494,'Maximum Demand Forecast'!X$68:X$494,"NA")</f>
        <v>252.116090802993</v>
      </c>
      <c r="V413" s="136">
        <f>_xlfn.XLOOKUP($D413,'Maximum Demand Forecast'!$T$68:$T$494,'Maximum Demand Forecast'!Y$68:Y$494,"NA")</f>
        <v>248.00695525373393</v>
      </c>
      <c r="W413" s="136">
        <f>_xlfn.XLOOKUP($D413,'Maximum Demand Forecast'!$T$68:$T$494,'Maximum Demand Forecast'!Z$68:Z$494,"NA")</f>
        <v>247.84949806880886</v>
      </c>
      <c r="X413" s="136">
        <f>_xlfn.XLOOKUP($D413,'Maximum Demand Forecast'!$T$68:$T$494,'Maximum Demand Forecast'!AA$68:AA$494,"NA")</f>
        <v>248.21506442985594</v>
      </c>
      <c r="Y413" s="136">
        <f>_xlfn.XLOOKUP($D413,'Maximum Demand Forecast'!$T$68:$T$494,'Maximum Demand Forecast'!AB$68:AB$494,"NA")</f>
        <v>249.32447468897681</v>
      </c>
      <c r="Z413" s="136">
        <f>_xlfn.XLOOKUP($D413,'Maximum Demand Forecast'!$T$68:$T$494,'Maximum Demand Forecast'!AC$68:AC$494,"NA")</f>
        <v>252.62688512739919</v>
      </c>
      <c r="AA413" s="136">
        <f>_xlfn.XLOOKUP($D413,'Maximum Demand Forecast'!$T$68:$T$494,'Maximum Demand Forecast'!AD$68:AD$494,"NA")</f>
        <v>263.057585856358</v>
      </c>
      <c r="AB413" s="136">
        <f>_xlfn.XLOOKUP($D413,'Maximum Demand Forecast'!$T$68:$T$494,'Maximum Demand Forecast'!AE$68:AE$494,"NA")</f>
        <v>271.57543797794062</v>
      </c>
      <c r="AC413" s="136">
        <f>_xlfn.XLOOKUP($D413,'Maximum Demand Forecast'!$T$68:$T$494,'Maximum Demand Forecast'!AF$68:AF$494,"NA")</f>
        <v>277.24039437771427</v>
      </c>
      <c r="AD413" s="137"/>
      <c r="AE413" s="138">
        <v>1031.62796722082</v>
      </c>
      <c r="AF413" s="138">
        <v>1188.4558021525099</v>
      </c>
      <c r="AG413" s="138">
        <v>1355.38930427133</v>
      </c>
      <c r="AH413" s="138">
        <v>1481.51975402423</v>
      </c>
      <c r="AI413" s="138">
        <v>1563.03614885609</v>
      </c>
      <c r="AJ413" s="138">
        <v>1757.74293616978</v>
      </c>
      <c r="AK413" s="138">
        <v>1952.3698220229301</v>
      </c>
      <c r="AL413" s="138">
        <v>2126.7613825445701</v>
      </c>
      <c r="AM413" s="138">
        <v>2276.4502526449301</v>
      </c>
      <c r="AN413" s="138">
        <v>2402.19126506162</v>
      </c>
      <c r="AO413" s="138">
        <v>2517.3930388824601</v>
      </c>
      <c r="AP413" s="138">
        <v>2622.08711338083</v>
      </c>
      <c r="AQ413" s="137"/>
      <c r="AR413" s="137"/>
      <c r="AS413" s="137"/>
      <c r="AT413" s="137"/>
      <c r="AU413" s="3"/>
      <c r="AV413" s="3"/>
      <c r="AW413" s="3"/>
      <c r="AX413" s="3"/>
    </row>
    <row r="414" spans="2:50" x14ac:dyDescent="0.25">
      <c r="B414" s="7" t="s">
        <v>76</v>
      </c>
      <c r="C414" s="98" t="s">
        <v>74</v>
      </c>
      <c r="D414" s="97">
        <v>99981</v>
      </c>
      <c r="E414" s="136">
        <f>_xlfn.XLOOKUP($D414,'Maximum Demand Forecast'!$D$68:$D$494,'Maximum Demand Forecast'!E$68:E$494,"NA")</f>
        <v>35.9056226444769</v>
      </c>
      <c r="F414" s="136">
        <f>_xlfn.XLOOKUP($D414,'Maximum Demand Forecast'!$D$68:$D$494,'Maximum Demand Forecast'!F$68:F$494,"NA")</f>
        <v>26.909182753646402</v>
      </c>
      <c r="G414" s="136">
        <f>_xlfn.XLOOKUP($D414,'Maximum Demand Forecast'!$D$68:$D$494,'Maximum Demand Forecast'!G$68:G$494,"NA")</f>
        <v>27.670934841064557</v>
      </c>
      <c r="H414" s="136">
        <f>_xlfn.XLOOKUP($D414,'Maximum Demand Forecast'!$D$68:$D$494,'Maximum Demand Forecast'!H$68:H$494,"NA")</f>
        <v>27.58588526759684</v>
      </c>
      <c r="I414" s="136">
        <f>_xlfn.XLOOKUP($D414,'Maximum Demand Forecast'!$D$68:$D$494,'Maximum Demand Forecast'!I$68:I$494,"NA")</f>
        <v>27.121229760382874</v>
      </c>
      <c r="J414" s="136">
        <f>_xlfn.XLOOKUP($D414,'Maximum Demand Forecast'!$D$68:$D$494,'Maximum Demand Forecast'!J$68:J$494,"NA")</f>
        <v>26.791564964446756</v>
      </c>
      <c r="K414" s="136">
        <f>_xlfn.XLOOKUP($D414,'Maximum Demand Forecast'!$D$68:$D$494,'Maximum Demand Forecast'!K$68:K$494,"NA")</f>
        <v>26.809474387469376</v>
      </c>
      <c r="L414" s="136">
        <f>_xlfn.XLOOKUP($D414,'Maximum Demand Forecast'!$D$68:$D$494,'Maximum Demand Forecast'!L$68:L$494,"NA")</f>
        <v>26.757608295382699</v>
      </c>
      <c r="M414" s="136">
        <f>_xlfn.XLOOKUP($D414,'Maximum Demand Forecast'!$D$68:$D$494,'Maximum Demand Forecast'!M$68:M$494,"NA")</f>
        <v>27.366989466323364</v>
      </c>
      <c r="N414" s="136">
        <f>_xlfn.XLOOKUP($D414,'Maximum Demand Forecast'!$D$68:$D$494,'Maximum Demand Forecast'!N$68:N$494,"NA")</f>
        <v>29.015851487739923</v>
      </c>
      <c r="O414" s="136">
        <f>_xlfn.XLOOKUP($D414,'Maximum Demand Forecast'!$D$68:$D$494,'Maximum Demand Forecast'!O$68:O$494,"NA")</f>
        <v>30.47793041006755</v>
      </c>
      <c r="P414" s="136">
        <f>_xlfn.XLOOKUP($D414,'Maximum Demand Forecast'!$D$68:$D$494,'Maximum Demand Forecast'!P$68:P$494,"NA")</f>
        <v>31.265887864657049</v>
      </c>
      <c r="Q414" s="136"/>
      <c r="R414" s="136">
        <f>_xlfn.XLOOKUP($D414,'Maximum Demand Forecast'!$T$68:$T$494,'Maximum Demand Forecast'!U$68:U$494,"NA")</f>
        <v>52.741784176089503</v>
      </c>
      <c r="S414" s="136">
        <f>_xlfn.XLOOKUP($D414,'Maximum Demand Forecast'!$T$68:$T$494,'Maximum Demand Forecast'!V$68:V$494,"NA")</f>
        <v>48.529525416713497</v>
      </c>
      <c r="T414" s="136">
        <f>_xlfn.XLOOKUP($D414,'Maximum Demand Forecast'!$T$68:$T$494,'Maximum Demand Forecast'!W$68:W$494,"NA")</f>
        <v>46.855507794992803</v>
      </c>
      <c r="U414" s="136">
        <f>_xlfn.XLOOKUP($D414,'Maximum Demand Forecast'!$T$68:$T$494,'Maximum Demand Forecast'!X$68:X$494,"NA")</f>
        <v>47.231139287081518</v>
      </c>
      <c r="V414" s="136">
        <f>_xlfn.XLOOKUP($D414,'Maximum Demand Forecast'!$T$68:$T$494,'Maximum Demand Forecast'!Y$68:Y$494,"NA")</f>
        <v>46.46133854624658</v>
      </c>
      <c r="W414" s="136">
        <f>_xlfn.XLOOKUP($D414,'Maximum Demand Forecast'!$T$68:$T$494,'Maximum Demand Forecast'!Z$68:Z$494,"NA")</f>
        <v>46.431840697817861</v>
      </c>
      <c r="X414" s="136">
        <f>_xlfn.XLOOKUP($D414,'Maximum Demand Forecast'!$T$68:$T$494,'Maximum Demand Forecast'!AA$68:AA$494,"NA")</f>
        <v>46.500325480610954</v>
      </c>
      <c r="Y414" s="136">
        <f>_xlfn.XLOOKUP($D414,'Maximum Demand Forecast'!$T$68:$T$494,'Maximum Demand Forecast'!AB$68:AB$494,"NA")</f>
        <v>46.708161126119194</v>
      </c>
      <c r="Z414" s="136">
        <f>_xlfn.XLOOKUP($D414,'Maximum Demand Forecast'!$T$68:$T$494,'Maximum Demand Forecast'!AC$68:AC$494,"NA")</f>
        <v>47.326830909961437</v>
      </c>
      <c r="AA414" s="136">
        <f>_xlfn.XLOOKUP($D414,'Maximum Demand Forecast'!$T$68:$T$494,'Maximum Demand Forecast'!AD$68:AD$494,"NA")</f>
        <v>49.280906421057175</v>
      </c>
      <c r="AB414" s="136">
        <f>_xlfn.XLOOKUP($D414,'Maximum Demand Forecast'!$T$68:$T$494,'Maximum Demand Forecast'!AE$68:AE$494,"NA")</f>
        <v>50.876631067984221</v>
      </c>
      <c r="AC414" s="136">
        <f>_xlfn.XLOOKUP($D414,'Maximum Demand Forecast'!$T$68:$T$494,'Maximum Demand Forecast'!AF$68:AF$494,"NA")</f>
        <v>51.937897502509529</v>
      </c>
      <c r="AD414" s="137"/>
      <c r="AE414" s="138">
        <v>88.802223999999995</v>
      </c>
      <c r="AF414" s="138">
        <v>96.733785999999995</v>
      </c>
      <c r="AG414" s="138">
        <v>112.116505</v>
      </c>
      <c r="AH414" s="138">
        <v>136.84031039558801</v>
      </c>
      <c r="AI414" s="138">
        <v>167.897618690896</v>
      </c>
      <c r="AJ414" s="138">
        <v>246.73712694917199</v>
      </c>
      <c r="AK414" s="138">
        <v>330.81260966946002</v>
      </c>
      <c r="AL414" s="138">
        <v>411.47569217059697</v>
      </c>
      <c r="AM414" s="138">
        <v>485.96379570177203</v>
      </c>
      <c r="AN414" s="138">
        <v>553.70686639737301</v>
      </c>
      <c r="AO414" s="138">
        <v>621.36504608225505</v>
      </c>
      <c r="AP414" s="138">
        <v>688.74299081674997</v>
      </c>
      <c r="AQ414" s="137"/>
      <c r="AR414" s="137"/>
      <c r="AS414" s="137"/>
      <c r="AT414" s="137"/>
      <c r="AU414" s="3"/>
      <c r="AV414" s="3"/>
      <c r="AW414" s="3"/>
      <c r="AX414" s="3"/>
    </row>
    <row r="415" spans="2:50" x14ac:dyDescent="0.25">
      <c r="B415" s="7" t="s">
        <v>76</v>
      </c>
      <c r="C415" s="7" t="s">
        <v>74</v>
      </c>
      <c r="D415" s="48">
        <v>99982</v>
      </c>
      <c r="E415" s="136">
        <f>_xlfn.XLOOKUP($D415,'Maximum Demand Forecast'!$D$68:$D$494,'Maximum Demand Forecast'!E$68:E$494,"NA")</f>
        <v>202.86436881204</v>
      </c>
      <c r="F415" s="136">
        <f>_xlfn.XLOOKUP($D415,'Maximum Demand Forecast'!$D$68:$D$494,'Maximum Demand Forecast'!F$68:F$494,"NA")</f>
        <v>198.47222160000001</v>
      </c>
      <c r="G415" s="136">
        <f>_xlfn.XLOOKUP($D415,'Maximum Demand Forecast'!$D$68:$D$494,'Maximum Demand Forecast'!G$68:G$494,"NA")</f>
        <v>204.09062445089415</v>
      </c>
      <c r="H415" s="136">
        <f>_xlfn.XLOOKUP($D415,'Maximum Demand Forecast'!$D$68:$D$494,'Maximum Demand Forecast'!H$68:H$494,"NA")</f>
        <v>203.46333011992891</v>
      </c>
      <c r="I415" s="136">
        <f>_xlfn.XLOOKUP($D415,'Maximum Demand Forecast'!$D$68:$D$494,'Maximum Demand Forecast'!I$68:I$494,"NA")</f>
        <v>200.03620222683324</v>
      </c>
      <c r="J415" s="136">
        <f>_xlfn.XLOOKUP($D415,'Maximum Demand Forecast'!$D$68:$D$494,'Maximum Demand Forecast'!J$68:J$494,"NA")</f>
        <v>197.60471610435388</v>
      </c>
      <c r="K415" s="136">
        <f>_xlfn.XLOOKUP($D415,'Maximum Demand Forecast'!$D$68:$D$494,'Maximum Demand Forecast'!K$68:K$494,"NA")</f>
        <v>197.736809412702</v>
      </c>
      <c r="L415" s="136">
        <f>_xlfn.XLOOKUP($D415,'Maximum Demand Forecast'!$D$68:$D$494,'Maximum Demand Forecast'!L$68:L$494,"NA")</f>
        <v>197.3542642192491</v>
      </c>
      <c r="M415" s="136">
        <f>_xlfn.XLOOKUP($D415,'Maximum Demand Forecast'!$D$68:$D$494,'Maximum Demand Forecast'!M$68:M$494,"NA")</f>
        <v>201.84883530693531</v>
      </c>
      <c r="N415" s="136">
        <f>_xlfn.XLOOKUP($D415,'Maximum Demand Forecast'!$D$68:$D$494,'Maximum Demand Forecast'!N$68:N$494,"NA")</f>
        <v>214.01023431702106</v>
      </c>
      <c r="O415" s="136">
        <f>_xlfn.XLOOKUP($D415,'Maximum Demand Forecast'!$D$68:$D$494,'Maximum Demand Forecast'!O$68:O$494,"NA")</f>
        <v>224.79398997862978</v>
      </c>
      <c r="P415" s="136">
        <f>_xlfn.XLOOKUP($D415,'Maximum Demand Forecast'!$D$68:$D$494,'Maximum Demand Forecast'!P$68:P$494,"NA")</f>
        <v>230.60567396659729</v>
      </c>
      <c r="Q415" s="136"/>
      <c r="R415" s="136">
        <f>_xlfn.XLOOKUP($D415,'Maximum Demand Forecast'!$T$68:$T$494,'Maximum Demand Forecast'!U$68:U$494,"NA")</f>
        <v>60.333332059999996</v>
      </c>
      <c r="S415" s="136">
        <f>_xlfn.XLOOKUP($D415,'Maximum Demand Forecast'!$T$68:$T$494,'Maximum Demand Forecast'!V$68:V$494,"NA")</f>
        <v>207.77777789999999</v>
      </c>
      <c r="T415" s="136">
        <f>_xlfn.XLOOKUP($D415,'Maximum Demand Forecast'!$T$68:$T$494,'Maximum Demand Forecast'!W$68:W$494,"NA")</f>
        <v>200.61051923386069</v>
      </c>
      <c r="U415" s="136">
        <f>_xlfn.XLOOKUP($D415,'Maximum Demand Forecast'!$T$68:$T$494,'Maximum Demand Forecast'!X$68:X$494,"NA")</f>
        <v>202.21877474563979</v>
      </c>
      <c r="V415" s="136">
        <f>_xlfn.XLOOKUP($D415,'Maximum Demand Forecast'!$T$68:$T$494,'Maximum Demand Forecast'!Y$68:Y$494,"NA")</f>
        <v>198.92289484607309</v>
      </c>
      <c r="W415" s="136">
        <f>_xlfn.XLOOKUP($D415,'Maximum Demand Forecast'!$T$68:$T$494,'Maximum Demand Forecast'!Z$68:Z$494,"NA")</f>
        <v>198.79660064997861</v>
      </c>
      <c r="X415" s="136">
        <f>_xlfn.XLOOKUP($D415,'Maximum Demand Forecast'!$T$68:$T$494,'Maximum Demand Forecast'!AA$68:AA$494,"NA")</f>
        <v>199.08981629275536</v>
      </c>
      <c r="Y415" s="136">
        <f>_xlfn.XLOOKUP($D415,'Maximum Demand Forecast'!$T$68:$T$494,'Maximum Demand Forecast'!AB$68:AB$494,"NA")</f>
        <v>199.97965867677428</v>
      </c>
      <c r="Z415" s="136">
        <f>_xlfn.XLOOKUP($D415,'Maximum Demand Forecast'!$T$68:$T$494,'Maximum Demand Forecast'!AC$68:AC$494,"NA")</f>
        <v>202.62847569768718</v>
      </c>
      <c r="AA415" s="136">
        <f>_xlfn.XLOOKUP($D415,'Maximum Demand Forecast'!$T$68:$T$494,'Maximum Demand Forecast'!AD$68:AD$494,"NA")</f>
        <v>210.99479422353141</v>
      </c>
      <c r="AB415" s="136">
        <f>_xlfn.XLOOKUP($D415,'Maximum Demand Forecast'!$T$68:$T$494,'Maximum Demand Forecast'!AE$68:AE$494,"NA")</f>
        <v>217.82684375279746</v>
      </c>
      <c r="AC415" s="136">
        <f>_xlfn.XLOOKUP($D415,'Maximum Demand Forecast'!$T$68:$T$494,'Maximum Demand Forecast'!AF$68:AF$494,"NA")</f>
        <v>222.37062570063375</v>
      </c>
      <c r="AD415" s="137"/>
      <c r="AE415" s="138">
        <v>0</v>
      </c>
      <c r="AF415" s="138">
        <v>0</v>
      </c>
      <c r="AG415" s="138">
        <v>0</v>
      </c>
      <c r="AH415" s="138">
        <v>0</v>
      </c>
      <c r="AI415" s="138">
        <v>0</v>
      </c>
      <c r="AJ415" s="138">
        <v>0</v>
      </c>
      <c r="AK415" s="138">
        <v>0</v>
      </c>
      <c r="AL415" s="138">
        <v>0</v>
      </c>
      <c r="AM415" s="138">
        <v>0</v>
      </c>
      <c r="AN415" s="138">
        <v>0</v>
      </c>
      <c r="AO415" s="138">
        <v>0</v>
      </c>
      <c r="AP415" s="138">
        <v>0</v>
      </c>
      <c r="AQ415" s="137"/>
      <c r="AR415" s="137"/>
      <c r="AS415" s="137"/>
      <c r="AT415" s="137"/>
      <c r="AU415" s="3"/>
      <c r="AV415" s="3"/>
      <c r="AW415" s="3"/>
      <c r="AX415" s="3"/>
    </row>
    <row r="416" spans="2:50" x14ac:dyDescent="0.25">
      <c r="B416" s="7" t="s">
        <v>76</v>
      </c>
      <c r="C416" s="7" t="s">
        <v>74</v>
      </c>
      <c r="D416" s="48">
        <v>99983</v>
      </c>
      <c r="E416" s="136">
        <f>_xlfn.XLOOKUP($D416,'Maximum Demand Forecast'!$D$68:$D$494,'Maximum Demand Forecast'!E$68:E$494,"NA")</f>
        <v>0</v>
      </c>
      <c r="F416" s="136">
        <f>_xlfn.XLOOKUP($D416,'Maximum Demand Forecast'!$D$68:$D$494,'Maximum Demand Forecast'!F$68:F$494,"NA")</f>
        <v>0</v>
      </c>
      <c r="G416" s="136">
        <f>_xlfn.XLOOKUP($D416,'Maximum Demand Forecast'!$D$68:$D$494,'Maximum Demand Forecast'!G$68:G$494,"NA")</f>
        <v>0</v>
      </c>
      <c r="H416" s="136">
        <f>_xlfn.XLOOKUP($D416,'Maximum Demand Forecast'!$D$68:$D$494,'Maximum Demand Forecast'!H$68:H$494,"NA")</f>
        <v>0</v>
      </c>
      <c r="I416" s="136">
        <f>_xlfn.XLOOKUP($D416,'Maximum Demand Forecast'!$D$68:$D$494,'Maximum Demand Forecast'!I$68:I$494,"NA")</f>
        <v>0</v>
      </c>
      <c r="J416" s="136">
        <f>_xlfn.XLOOKUP($D416,'Maximum Demand Forecast'!$D$68:$D$494,'Maximum Demand Forecast'!J$68:J$494,"NA")</f>
        <v>0</v>
      </c>
      <c r="K416" s="136">
        <f>_xlfn.XLOOKUP($D416,'Maximum Demand Forecast'!$D$68:$D$494,'Maximum Demand Forecast'!K$68:K$494,"NA")</f>
        <v>0</v>
      </c>
      <c r="L416" s="136">
        <f>_xlfn.XLOOKUP($D416,'Maximum Demand Forecast'!$D$68:$D$494,'Maximum Demand Forecast'!L$68:L$494,"NA")</f>
        <v>0</v>
      </c>
      <c r="M416" s="136">
        <f>_xlfn.XLOOKUP($D416,'Maximum Demand Forecast'!$D$68:$D$494,'Maximum Demand Forecast'!M$68:M$494,"NA")</f>
        <v>0</v>
      </c>
      <c r="N416" s="136">
        <f>_xlfn.XLOOKUP($D416,'Maximum Demand Forecast'!$D$68:$D$494,'Maximum Demand Forecast'!N$68:N$494,"NA")</f>
        <v>0</v>
      </c>
      <c r="O416" s="136">
        <f>_xlfn.XLOOKUP($D416,'Maximum Demand Forecast'!$D$68:$D$494,'Maximum Demand Forecast'!O$68:O$494,"NA")</f>
        <v>0</v>
      </c>
      <c r="P416" s="136">
        <f>_xlfn.XLOOKUP($D416,'Maximum Demand Forecast'!$D$68:$D$494,'Maximum Demand Forecast'!P$68:P$494,"NA")</f>
        <v>0</v>
      </c>
      <c r="Q416" s="136"/>
      <c r="R416" s="136">
        <f>_xlfn.XLOOKUP($D416,'Maximum Demand Forecast'!$T$68:$T$494,'Maximum Demand Forecast'!U$68:U$494,"NA")</f>
        <v>0</v>
      </c>
      <c r="S416" s="136">
        <f>_xlfn.XLOOKUP($D416,'Maximum Demand Forecast'!$T$68:$T$494,'Maximum Demand Forecast'!V$68:V$494,"NA")</f>
        <v>0</v>
      </c>
      <c r="T416" s="136">
        <f>_xlfn.XLOOKUP($D416,'Maximum Demand Forecast'!$T$68:$T$494,'Maximum Demand Forecast'!W$68:W$494,"NA")</f>
        <v>0</v>
      </c>
      <c r="U416" s="136">
        <f>_xlfn.XLOOKUP($D416,'Maximum Demand Forecast'!$T$68:$T$494,'Maximum Demand Forecast'!X$68:X$494,"NA")</f>
        <v>0</v>
      </c>
      <c r="V416" s="136">
        <f>_xlfn.XLOOKUP($D416,'Maximum Demand Forecast'!$T$68:$T$494,'Maximum Demand Forecast'!Y$68:Y$494,"NA")</f>
        <v>0</v>
      </c>
      <c r="W416" s="136">
        <f>_xlfn.XLOOKUP($D416,'Maximum Demand Forecast'!$T$68:$T$494,'Maximum Demand Forecast'!Z$68:Z$494,"NA")</f>
        <v>0</v>
      </c>
      <c r="X416" s="136">
        <f>_xlfn.XLOOKUP($D416,'Maximum Demand Forecast'!$T$68:$T$494,'Maximum Demand Forecast'!AA$68:AA$494,"NA")</f>
        <v>0</v>
      </c>
      <c r="Y416" s="136">
        <f>_xlfn.XLOOKUP($D416,'Maximum Demand Forecast'!$T$68:$T$494,'Maximum Demand Forecast'!AB$68:AB$494,"NA")</f>
        <v>0</v>
      </c>
      <c r="Z416" s="136">
        <f>_xlfn.XLOOKUP($D416,'Maximum Demand Forecast'!$T$68:$T$494,'Maximum Demand Forecast'!AC$68:AC$494,"NA")</f>
        <v>0</v>
      </c>
      <c r="AA416" s="136">
        <f>_xlfn.XLOOKUP($D416,'Maximum Demand Forecast'!$T$68:$T$494,'Maximum Demand Forecast'!AD$68:AD$494,"NA")</f>
        <v>0</v>
      </c>
      <c r="AB416" s="136">
        <f>_xlfn.XLOOKUP($D416,'Maximum Demand Forecast'!$T$68:$T$494,'Maximum Demand Forecast'!AE$68:AE$494,"NA")</f>
        <v>0</v>
      </c>
      <c r="AC416" s="136">
        <f>_xlfn.XLOOKUP($D416,'Maximum Demand Forecast'!$T$68:$T$494,'Maximum Demand Forecast'!AF$68:AF$494,"NA")</f>
        <v>0</v>
      </c>
      <c r="AD416" s="137"/>
      <c r="AE416" s="138">
        <v>0</v>
      </c>
      <c r="AF416" s="138">
        <v>0</v>
      </c>
      <c r="AG416" s="138">
        <v>0</v>
      </c>
      <c r="AH416" s="138">
        <v>0</v>
      </c>
      <c r="AI416" s="138">
        <v>0</v>
      </c>
      <c r="AJ416" s="138">
        <v>0</v>
      </c>
      <c r="AK416" s="138">
        <v>0</v>
      </c>
      <c r="AL416" s="138">
        <v>0</v>
      </c>
      <c r="AM416" s="138">
        <v>0</v>
      </c>
      <c r="AN416" s="138">
        <v>0</v>
      </c>
      <c r="AO416" s="138">
        <v>0</v>
      </c>
      <c r="AP416" s="138">
        <v>0</v>
      </c>
      <c r="AQ416" s="137"/>
      <c r="AR416" s="137"/>
      <c r="AS416" s="137"/>
      <c r="AT416" s="137"/>
      <c r="AU416" s="3"/>
      <c r="AV416" s="3"/>
      <c r="AW416" s="3"/>
      <c r="AX416" s="3"/>
    </row>
    <row r="417" spans="2:50" x14ac:dyDescent="0.25">
      <c r="B417" s="7" t="s">
        <v>19</v>
      </c>
      <c r="C417" s="7" t="s">
        <v>4</v>
      </c>
      <c r="D417" s="48">
        <v>13043</v>
      </c>
      <c r="E417" s="136">
        <f>_xlfn.XLOOKUP($D417,'Maximum Demand Forecast'!$D$68:$D$494,'Maximum Demand Forecast'!E$68:E$494,"NA")</f>
        <v>45.4080775134588</v>
      </c>
      <c r="F417" s="136">
        <f>_xlfn.XLOOKUP($D417,'Maximum Demand Forecast'!$D$68:$D$494,'Maximum Demand Forecast'!F$68:F$494,"NA")</f>
        <v>31.33888906</v>
      </c>
      <c r="G417" s="136">
        <f>_xlfn.XLOOKUP($D417,'Maximum Demand Forecast'!$D$68:$D$494,'Maximum Demand Forecast'!G$68:G$494,"NA")</f>
        <v>32.226038416313543</v>
      </c>
      <c r="H417" s="136">
        <f>_xlfn.XLOOKUP($D417,'Maximum Demand Forecast'!$D$68:$D$494,'Maximum Demand Forecast'!H$68:H$494,"NA")</f>
        <v>32.126988245525887</v>
      </c>
      <c r="I417" s="136">
        <f>_xlfn.XLOOKUP($D417,'Maximum Demand Forecast'!$D$68:$D$494,'Maximum Demand Forecast'!I$68:I$494,"NA")</f>
        <v>31.585842588111845</v>
      </c>
      <c r="J417" s="136">
        <f>_xlfn.XLOOKUP($D417,'Maximum Demand Forecast'!$D$68:$D$494,'Maximum Demand Forecast'!J$68:J$494,"NA")</f>
        <v>31.201909394695573</v>
      </c>
      <c r="K417" s="136">
        <f>_xlfn.XLOOKUP($D417,'Maximum Demand Forecast'!$D$68:$D$494,'Maximum Demand Forecast'!K$68:K$494,"NA")</f>
        <v>31.222767011456838</v>
      </c>
      <c r="L417" s="136">
        <f>_xlfn.XLOOKUP($D417,'Maximum Demand Forecast'!$D$68:$D$494,'Maximum Demand Forecast'!L$68:L$494,"NA")</f>
        <v>31.162362883960256</v>
      </c>
      <c r="M417" s="136">
        <f>_xlfn.XLOOKUP($D417,'Maximum Demand Forecast'!$D$68:$D$494,'Maximum Demand Forecast'!M$68:M$494,"NA")</f>
        <v>31.872058495536368</v>
      </c>
      <c r="N417" s="136">
        <f>_xlfn.XLOOKUP($D417,'Maximum Demand Forecast'!$D$68:$D$494,'Maximum Demand Forecast'!N$68:N$494,"NA")</f>
        <v>33.792351075117544</v>
      </c>
      <c r="O417" s="136">
        <f>_xlfn.XLOOKUP($D417,'Maximum Demand Forecast'!$D$68:$D$494,'Maximum Demand Forecast'!O$68:O$494,"NA")</f>
        <v>35.495112900449492</v>
      </c>
      <c r="P417" s="136">
        <f>_xlfn.XLOOKUP($D417,'Maximum Demand Forecast'!$D$68:$D$494,'Maximum Demand Forecast'!P$68:P$494,"NA")</f>
        <v>36.412781470299834</v>
      </c>
      <c r="Q417" s="140"/>
      <c r="R417" s="136">
        <f>_xlfn.XLOOKUP($D417,'Maximum Demand Forecast'!$T$68:$T$494,'Maximum Demand Forecast'!U$68:U$494,"NA")</f>
        <v>83.344135808758907</v>
      </c>
      <c r="S417" s="136">
        <f>_xlfn.XLOOKUP($D417,'Maximum Demand Forecast'!$T$68:$T$494,'Maximum Demand Forecast'!V$68:V$494,"NA")</f>
        <v>73.153809966307904</v>
      </c>
      <c r="T417" s="136">
        <f>_xlfn.XLOOKUP($D417,'Maximum Demand Forecast'!$T$68:$T$494,'Maximum Demand Forecast'!W$68:W$494,"NA")</f>
        <v>70.630381889728554</v>
      </c>
      <c r="U417" s="136">
        <f>_xlfn.XLOOKUP($D417,'Maximum Demand Forecast'!$T$68:$T$494,'Maximum Demand Forecast'!X$68:X$494,"NA")</f>
        <v>71.196611922964252</v>
      </c>
      <c r="V417" s="136">
        <f>_xlfn.XLOOKUP($D417,'Maximum Demand Forecast'!$T$68:$T$494,'Maximum Demand Forecast'!Y$68:Y$494,"NA")</f>
        <v>70.036207888030745</v>
      </c>
      <c r="W417" s="136">
        <f>_xlfn.XLOOKUP($D417,'Maximum Demand Forecast'!$T$68:$T$494,'Maximum Demand Forecast'!Z$68:Z$494,"NA")</f>
        <v>69.991742586137931</v>
      </c>
      <c r="X417" s="136">
        <f>_xlfn.XLOOKUP($D417,'Maximum Demand Forecast'!$T$68:$T$494,'Maximum Demand Forecast'!AA$68:AA$494,"NA")</f>
        <v>70.094977116931517</v>
      </c>
      <c r="Y417" s="136">
        <f>_xlfn.XLOOKUP($D417,'Maximum Demand Forecast'!$T$68:$T$494,'Maximum Demand Forecast'!AB$68:AB$494,"NA")</f>
        <v>70.408270296396623</v>
      </c>
      <c r="Z417" s="136">
        <f>_xlfn.XLOOKUP($D417,'Maximum Demand Forecast'!$T$68:$T$494,'Maximum Demand Forecast'!AC$68:AC$494,"NA")</f>
        <v>71.340858270634371</v>
      </c>
      <c r="AA417" s="136">
        <f>_xlfn.XLOOKUP($D417,'Maximum Demand Forecast'!$T$68:$T$494,'Maximum Demand Forecast'!AD$68:AD$494,"NA")</f>
        <v>74.286447937358844</v>
      </c>
      <c r="AB417" s="136">
        <f>_xlfn.XLOOKUP($D417,'Maximum Demand Forecast'!$T$68:$T$494,'Maximum Demand Forecast'!AE$68:AE$494,"NA")</f>
        <v>76.691856533002181</v>
      </c>
      <c r="AC417" s="136">
        <f>_xlfn.XLOOKUP($D417,'Maximum Demand Forecast'!$T$68:$T$494,'Maximum Demand Forecast'!AF$68:AF$494,"NA")</f>
        <v>78.291618377121679</v>
      </c>
      <c r="AD417" s="137"/>
      <c r="AE417" s="138">
        <v>100.69739907500001</v>
      </c>
      <c r="AF417" s="138">
        <v>113.356405252999</v>
      </c>
      <c r="AG417" s="138">
        <v>139.77785356624901</v>
      </c>
      <c r="AH417" s="138">
        <v>157.62006283630299</v>
      </c>
      <c r="AI417" s="138">
        <v>179.37282302435401</v>
      </c>
      <c r="AJ417" s="138">
        <v>231.45765320278201</v>
      </c>
      <c r="AK417" s="138">
        <v>283.58104133072999</v>
      </c>
      <c r="AL417" s="138">
        <v>330.29469997974002</v>
      </c>
      <c r="AM417" s="138">
        <v>370.380238276189</v>
      </c>
      <c r="AN417" s="138">
        <v>404.043534483766</v>
      </c>
      <c r="AO417" s="138">
        <v>434.88829090516401</v>
      </c>
      <c r="AP417" s="138">
        <v>462.93949563886599</v>
      </c>
      <c r="AQ417" s="137"/>
      <c r="AR417" s="137"/>
      <c r="AS417" s="137"/>
      <c r="AT417" s="137"/>
      <c r="AU417" s="3"/>
      <c r="AV417" s="3"/>
      <c r="AW417" s="3"/>
      <c r="AX417" s="3"/>
    </row>
    <row r="418" spans="2:50" x14ac:dyDescent="0.25">
      <c r="B418" s="7" t="s">
        <v>19</v>
      </c>
      <c r="C418" s="7" t="s">
        <v>4</v>
      </c>
      <c r="D418" s="48">
        <v>13044</v>
      </c>
      <c r="E418" s="136">
        <f>_xlfn.XLOOKUP($D418,'Maximum Demand Forecast'!$D$68:$D$494,'Maximum Demand Forecast'!E$68:E$494,"NA")</f>
        <v>110.97975851970401</v>
      </c>
      <c r="F418" s="136">
        <f>_xlfn.XLOOKUP($D418,'Maximum Demand Forecast'!$D$68:$D$494,'Maximum Demand Forecast'!F$68:F$494,"NA")</f>
        <v>173.3</v>
      </c>
      <c r="G418" s="136">
        <f>_xlfn.XLOOKUP($D418,'Maximum Demand Forecast'!$D$68:$D$494,'Maximum Demand Forecast'!G$68:G$494,"NA")</f>
        <v>178.20582110791446</v>
      </c>
      <c r="H418" s="136">
        <f>_xlfn.XLOOKUP($D418,'Maximum Demand Forecast'!$D$68:$D$494,'Maximum Demand Forecast'!H$68:H$494,"NA")</f>
        <v>177.65808648450016</v>
      </c>
      <c r="I418" s="136">
        <f>_xlfn.XLOOKUP($D418,'Maximum Demand Forecast'!$D$68:$D$494,'Maximum Demand Forecast'!I$68:I$494,"NA")</f>
        <v>174.66562104482534</v>
      </c>
      <c r="J418" s="136">
        <f>_xlfn.XLOOKUP($D418,'Maximum Demand Forecast'!$D$68:$D$494,'Maximum Demand Forecast'!J$68:J$494,"NA")</f>
        <v>172.54252018149691</v>
      </c>
      <c r="K418" s="136">
        <f>_xlfn.XLOOKUP($D418,'Maximum Demand Forecast'!$D$68:$D$494,'Maximum Demand Forecast'!K$68:K$494,"NA")</f>
        <v>172.65786010237946</v>
      </c>
      <c r="L418" s="136">
        <f>_xlfn.XLOOKUP($D418,'Maximum Demand Forecast'!$D$68:$D$494,'Maximum Demand Forecast'!L$68:L$494,"NA")</f>
        <v>172.32383309602594</v>
      </c>
      <c r="M418" s="136">
        <f>_xlfn.XLOOKUP($D418,'Maximum Demand Forecast'!$D$68:$D$494,'Maximum Demand Forecast'!M$68:M$494,"NA")</f>
        <v>176.24835796513244</v>
      </c>
      <c r="N418" s="136">
        <f>_xlfn.XLOOKUP($D418,'Maximum Demand Forecast'!$D$68:$D$494,'Maximum Demand Forecast'!N$68:N$494,"NA")</f>
        <v>186.86732736778993</v>
      </c>
      <c r="O418" s="136">
        <f>_xlfn.XLOOKUP($D418,'Maximum Demand Forecast'!$D$68:$D$494,'Maximum Demand Forecast'!O$68:O$494,"NA")</f>
        <v>196.28337985660227</v>
      </c>
      <c r="P418" s="136">
        <f>_xlfn.XLOOKUP($D418,'Maximum Demand Forecast'!$D$68:$D$494,'Maximum Demand Forecast'!P$68:P$494,"NA")</f>
        <v>201.35796826497213</v>
      </c>
      <c r="Q418" s="140"/>
      <c r="R418" s="136">
        <f>_xlfn.XLOOKUP($D418,'Maximum Demand Forecast'!$T$68:$T$494,'Maximum Demand Forecast'!U$68:U$494,"NA")</f>
        <v>181.830285038911</v>
      </c>
      <c r="S418" s="136">
        <f>_xlfn.XLOOKUP($D418,'Maximum Demand Forecast'!$T$68:$T$494,'Maximum Demand Forecast'!V$68:V$494,"NA")</f>
        <v>177.30386279810401</v>
      </c>
      <c r="T418" s="136">
        <f>_xlfn.XLOOKUP($D418,'Maximum Demand Forecast'!$T$68:$T$494,'Maximum Demand Forecast'!W$68:W$494,"NA")</f>
        <v>171.18779658532887</v>
      </c>
      <c r="U418" s="136">
        <f>_xlfn.XLOOKUP($D418,'Maximum Demand Forecast'!$T$68:$T$494,'Maximum Demand Forecast'!X$68:X$494,"NA")</f>
        <v>172.56017585267293</v>
      </c>
      <c r="V418" s="136">
        <f>_xlfn.XLOOKUP($D418,'Maximum Demand Forecast'!$T$68:$T$494,'Maximum Demand Forecast'!Y$68:Y$494,"NA")</f>
        <v>169.74768914972506</v>
      </c>
      <c r="W418" s="136">
        <f>_xlfn.XLOOKUP($D418,'Maximum Demand Forecast'!$T$68:$T$494,'Maximum Demand Forecast'!Z$68:Z$494,"NA")</f>
        <v>169.63991800575167</v>
      </c>
      <c r="X418" s="136">
        <f>_xlfn.XLOOKUP($D418,'Maximum Demand Forecast'!$T$68:$T$494,'Maximum Demand Forecast'!AA$68:AA$494,"NA")</f>
        <v>169.89012891195441</v>
      </c>
      <c r="Y418" s="136">
        <f>_xlfn.XLOOKUP($D418,'Maximum Demand Forecast'!$T$68:$T$494,'Maximum Demand Forecast'!AB$68:AB$494,"NA")</f>
        <v>170.64946176055173</v>
      </c>
      <c r="Z418" s="136">
        <f>_xlfn.XLOOKUP($D418,'Maximum Demand Forecast'!$T$68:$T$494,'Maximum Demand Forecast'!AC$68:AC$494,"NA")</f>
        <v>172.90978764525366</v>
      </c>
      <c r="AA418" s="136">
        <f>_xlfn.XLOOKUP($D418,'Maximum Demand Forecast'!$T$68:$T$494,'Maximum Demand Forecast'!AD$68:AD$494,"NA")</f>
        <v>180.04905252248923</v>
      </c>
      <c r="AB418" s="136">
        <f>_xlfn.XLOOKUP($D418,'Maximum Demand Forecast'!$T$68:$T$494,'Maximum Demand Forecast'!AE$68:AE$494,"NA")</f>
        <v>185.87907334863283</v>
      </c>
      <c r="AC418" s="136">
        <f>_xlfn.XLOOKUP($D418,'Maximum Demand Forecast'!$T$68:$T$494,'Maximum Demand Forecast'!AF$68:AF$494,"NA")</f>
        <v>189.75643742099001</v>
      </c>
      <c r="AD418" s="137"/>
      <c r="AE418" s="138">
        <v>6.5663999999999998</v>
      </c>
      <c r="AF418" s="138">
        <v>6.5663999999999998</v>
      </c>
      <c r="AG418" s="138">
        <v>6.5663999999999998</v>
      </c>
      <c r="AH418" s="138">
        <v>21.866625787298801</v>
      </c>
      <c r="AI418" s="138">
        <v>49.225993071989102</v>
      </c>
      <c r="AJ418" s="138">
        <v>123.79862741241701</v>
      </c>
      <c r="AK418" s="138">
        <v>208.675125050975</v>
      </c>
      <c r="AL418" s="138">
        <v>294.50902752477202</v>
      </c>
      <c r="AM418" s="138">
        <v>376.542677040434</v>
      </c>
      <c r="AN418" s="138">
        <v>452.060176244275</v>
      </c>
      <c r="AO418" s="138">
        <v>526.67420654638897</v>
      </c>
      <c r="AP418" s="138">
        <v>598.71167670805698</v>
      </c>
      <c r="AQ418" s="137"/>
      <c r="AR418" s="137"/>
      <c r="AS418" s="137"/>
      <c r="AT418" s="137"/>
      <c r="AU418" s="3"/>
      <c r="AV418" s="3"/>
      <c r="AW418" s="3"/>
      <c r="AX418" s="3"/>
    </row>
    <row r="419" spans="2:50" x14ac:dyDescent="0.25">
      <c r="B419" s="7" t="s">
        <v>19</v>
      </c>
      <c r="C419" s="7" t="s">
        <v>4</v>
      </c>
      <c r="D419" s="48">
        <v>13045</v>
      </c>
      <c r="E419" s="136">
        <f>_xlfn.XLOOKUP($D419,'Maximum Demand Forecast'!$D$68:$D$494,'Maximum Demand Forecast'!E$68:E$494,"NA")</f>
        <v>146.67470079845901</v>
      </c>
      <c r="F419" s="136">
        <f>_xlfn.XLOOKUP($D419,'Maximum Demand Forecast'!$D$68:$D$494,'Maximum Demand Forecast'!F$68:F$494,"NA")</f>
        <v>115.5777775</v>
      </c>
      <c r="G419" s="136">
        <f>_xlfn.XLOOKUP($D419,'Maximum Demand Forecast'!$D$68:$D$494,'Maximum Demand Forecast'!G$68:G$494,"NA")</f>
        <v>118.849583042212</v>
      </c>
      <c r="H419" s="136">
        <f>_xlfn.XLOOKUP($D419,'Maximum Demand Forecast'!$D$68:$D$494,'Maximum Demand Forecast'!H$68:H$494,"NA")</f>
        <v>118.48428615569138</v>
      </c>
      <c r="I419" s="136">
        <f>_xlfn.XLOOKUP($D419,'Maximum Demand Forecast'!$D$68:$D$494,'Maximum Demand Forecast'!I$68:I$494,"NA")</f>
        <v>116.48854175428818</v>
      </c>
      <c r="J419" s="136">
        <f>_xlfn.XLOOKUP($D419,'Maximum Demand Forecast'!$D$68:$D$494,'Maximum Demand Forecast'!J$68:J$494,"NA")</f>
        <v>115.07259669259267</v>
      </c>
      <c r="K419" s="136">
        <f>_xlfn.XLOOKUP($D419,'Maximum Demand Forecast'!$D$68:$D$494,'Maximum Demand Forecast'!K$68:K$494,"NA")</f>
        <v>115.14951955302331</v>
      </c>
      <c r="L419" s="136">
        <f>_xlfn.XLOOKUP($D419,'Maximum Demand Forecast'!$D$68:$D$494,'Maximum Demand Forecast'!L$68:L$494,"NA")</f>
        <v>114.92674921823208</v>
      </c>
      <c r="M419" s="136">
        <f>_xlfn.XLOOKUP($D419,'Maximum Demand Forecast'!$D$68:$D$494,'Maximum Demand Forecast'!M$68:M$494,"NA")</f>
        <v>117.54410560666145</v>
      </c>
      <c r="N419" s="136">
        <f>_xlfn.XLOOKUP($D419,'Maximum Demand Forecast'!$D$68:$D$494,'Maximum Demand Forecast'!N$68:N$494,"NA")</f>
        <v>124.62614186113147</v>
      </c>
      <c r="O419" s="136">
        <f>_xlfn.XLOOKUP($D419,'Maximum Demand Forecast'!$D$68:$D$494,'Maximum Demand Forecast'!O$68:O$494,"NA")</f>
        <v>130.90592500873834</v>
      </c>
      <c r="P419" s="136">
        <f>_xlfn.XLOOKUP($D419,'Maximum Demand Forecast'!$D$68:$D$494,'Maximum Demand Forecast'!P$68:P$494,"NA")</f>
        <v>134.29028536630702</v>
      </c>
      <c r="Q419" s="140"/>
      <c r="R419" s="136">
        <f>_xlfn.XLOOKUP($D419,'Maximum Demand Forecast'!$T$68:$T$494,'Maximum Demand Forecast'!U$68:U$494,"NA")</f>
        <v>264.518977028498</v>
      </c>
      <c r="S419" s="136">
        <f>_xlfn.XLOOKUP($D419,'Maximum Demand Forecast'!$T$68:$T$494,'Maximum Demand Forecast'!V$68:V$494,"NA")</f>
        <v>229.71463445345799</v>
      </c>
      <c r="T419" s="136">
        <f>_xlfn.XLOOKUP($D419,'Maximum Demand Forecast'!$T$68:$T$494,'Maximum Demand Forecast'!W$68:W$494,"NA")</f>
        <v>221.79066769837041</v>
      </c>
      <c r="U419" s="136">
        <f>_xlfn.XLOOKUP($D419,'Maximum Demand Forecast'!$T$68:$T$494,'Maximum Demand Forecast'!X$68:X$494,"NA")</f>
        <v>223.56872034062121</v>
      </c>
      <c r="V419" s="136">
        <f>_xlfn.XLOOKUP($D419,'Maximum Demand Forecast'!$T$68:$T$494,'Maximum Demand Forecast'!Y$68:Y$494,"NA")</f>
        <v>219.9248665368913</v>
      </c>
      <c r="W419" s="136">
        <f>_xlfn.XLOOKUP($D419,'Maximum Demand Forecast'!$T$68:$T$494,'Maximum Demand Forecast'!Z$68:Z$494,"NA")</f>
        <v>219.78523839483177</v>
      </c>
      <c r="X419" s="136">
        <f>_xlfn.XLOOKUP($D419,'Maximum Demand Forecast'!$T$68:$T$494,'Maximum Demand Forecast'!AA$68:AA$494,"NA")</f>
        <v>220.10941129184349</v>
      </c>
      <c r="Y419" s="136">
        <f>_xlfn.XLOOKUP($D419,'Maximum Demand Forecast'!$T$68:$T$494,'Maximum Demand Forecast'!AB$68:AB$494,"NA")</f>
        <v>221.09320185901606</v>
      </c>
      <c r="Z419" s="136">
        <f>_xlfn.XLOOKUP($D419,'Maximum Demand Forecast'!$T$68:$T$494,'Maximum Demand Forecast'!AC$68:AC$494,"NA")</f>
        <v>224.0216768857629</v>
      </c>
      <c r="AA419" s="136">
        <f>_xlfn.XLOOKUP($D419,'Maximum Demand Forecast'!$T$68:$T$494,'Maximum Demand Forecast'!AD$68:AD$494,"NA")</f>
        <v>233.27129838672275</v>
      </c>
      <c r="AB419" s="136">
        <f>_xlfn.XLOOKUP($D419,'Maximum Demand Forecast'!$T$68:$T$494,'Maximum Demand Forecast'!AE$68:AE$494,"NA")</f>
        <v>240.82466514251993</v>
      </c>
      <c r="AC419" s="136">
        <f>_xlfn.XLOOKUP($D419,'Maximum Demand Forecast'!$T$68:$T$494,'Maximum Demand Forecast'!AF$68:AF$494,"NA")</f>
        <v>245.84817256344243</v>
      </c>
      <c r="AD419" s="137"/>
      <c r="AE419" s="138">
        <v>926.101323734517</v>
      </c>
      <c r="AF419" s="138">
        <v>1119.83948912908</v>
      </c>
      <c r="AG419" s="138">
        <v>1303.2468649723401</v>
      </c>
      <c r="AH419" s="138">
        <v>1403.6227946782501</v>
      </c>
      <c r="AI419" s="138">
        <v>1481.9648458278</v>
      </c>
      <c r="AJ419" s="138">
        <v>1672.34332942834</v>
      </c>
      <c r="AK419" s="138">
        <v>1866.91807853515</v>
      </c>
      <c r="AL419" s="138">
        <v>2046.26483235921</v>
      </c>
      <c r="AM419" s="138">
        <v>2205.7103619220302</v>
      </c>
      <c r="AN419" s="138">
        <v>2345.4009464421301</v>
      </c>
      <c r="AO419" s="138">
        <v>2479.68800263198</v>
      </c>
      <c r="AP419" s="138">
        <v>2608.2661028400598</v>
      </c>
      <c r="AQ419" s="137"/>
      <c r="AR419" s="137"/>
      <c r="AS419" s="137"/>
      <c r="AT419" s="137"/>
      <c r="AU419" s="3"/>
      <c r="AV419" s="3"/>
      <c r="AW419" s="3"/>
      <c r="AX419" s="3"/>
    </row>
    <row r="420" spans="2:50" x14ac:dyDescent="0.25">
      <c r="B420" s="7" t="s">
        <v>19</v>
      </c>
      <c r="C420" s="7" t="s">
        <v>4</v>
      </c>
      <c r="D420" s="48">
        <v>13046</v>
      </c>
      <c r="E420" s="136">
        <f>_xlfn.XLOOKUP($D420,'Maximum Demand Forecast'!$D$68:$D$494,'Maximum Demand Forecast'!E$68:E$494,"NA")</f>
        <v>53.3908122186604</v>
      </c>
      <c r="F420" s="136">
        <f>_xlfn.XLOOKUP($D420,'Maximum Demand Forecast'!$D$68:$D$494,'Maximum Demand Forecast'!F$68:F$494,"NA")</f>
        <v>53.250000059999998</v>
      </c>
      <c r="G420" s="136">
        <f>_xlfn.XLOOKUP($D420,'Maximum Demand Forecast'!$D$68:$D$494,'Maximum Demand Forecast'!G$68:G$494,"NA")</f>
        <v>54.757414799127488</v>
      </c>
      <c r="H420" s="136">
        <f>_xlfn.XLOOKUP($D420,'Maximum Demand Forecast'!$D$68:$D$494,'Maximum Demand Forecast'!H$68:H$494,"NA")</f>
        <v>54.589112036694274</v>
      </c>
      <c r="I420" s="136">
        <f>_xlfn.XLOOKUP($D420,'Maximum Demand Forecast'!$D$68:$D$494,'Maximum Demand Forecast'!I$68:I$494,"NA")</f>
        <v>53.66961529784701</v>
      </c>
      <c r="J420" s="136">
        <f>_xlfn.XLOOKUP($D420,'Maximum Demand Forecast'!$D$68:$D$494,'Maximum Demand Forecast'!J$68:J$494,"NA")</f>
        <v>53.017248759476402</v>
      </c>
      <c r="K420" s="136">
        <f>_xlfn.XLOOKUP($D420,'Maximum Demand Forecast'!$D$68:$D$494,'Maximum Demand Forecast'!K$68:K$494,"NA")</f>
        <v>53.052689329550937</v>
      </c>
      <c r="L420" s="136">
        <f>_xlfn.XLOOKUP($D420,'Maximum Demand Forecast'!$D$68:$D$494,'Maximum Demand Forecast'!L$68:L$494,"NA")</f>
        <v>52.950052641101038</v>
      </c>
      <c r="M420" s="136">
        <f>_xlfn.XLOOKUP($D420,'Maximum Demand Forecast'!$D$68:$D$494,'Maximum Demand Forecast'!M$68:M$494,"NA")</f>
        <v>54.155943867387208</v>
      </c>
      <c r="N420" s="136">
        <f>_xlfn.XLOOKUP($D420,'Maximum Demand Forecast'!$D$68:$D$494,'Maximum Demand Forecast'!N$68:N$494,"NA")</f>
        <v>57.418841278400762</v>
      </c>
      <c r="O420" s="136">
        <f>_xlfn.XLOOKUP($D420,'Maximum Demand Forecast'!$D$68:$D$494,'Maximum Demand Forecast'!O$68:O$494,"NA")</f>
        <v>60.312117652285473</v>
      </c>
      <c r="P420" s="136">
        <f>_xlfn.XLOOKUP($D420,'Maximum Demand Forecast'!$D$68:$D$494,'Maximum Demand Forecast'!P$68:P$494,"NA")</f>
        <v>61.871389626031402</v>
      </c>
      <c r="Q420" s="140"/>
      <c r="R420" s="136">
        <f>_xlfn.XLOOKUP($D420,'Maximum Demand Forecast'!$T$68:$T$494,'Maximum Demand Forecast'!U$68:U$494,"NA")</f>
        <v>66.765652915581697</v>
      </c>
      <c r="S420" s="136">
        <f>_xlfn.XLOOKUP($D420,'Maximum Demand Forecast'!$T$68:$T$494,'Maximum Demand Forecast'!V$68:V$494,"NA")</f>
        <v>77.500129781854298</v>
      </c>
      <c r="T420" s="136">
        <f>_xlfn.XLOOKUP($D420,'Maximum Demand Forecast'!$T$68:$T$494,'Maximum Demand Forecast'!W$68:W$494,"NA")</f>
        <v>74.826776151740631</v>
      </c>
      <c r="U420" s="136">
        <f>_xlfn.XLOOKUP($D420,'Maximum Demand Forecast'!$T$68:$T$494,'Maximum Demand Forecast'!X$68:X$494,"NA")</f>
        <v>75.426647861530739</v>
      </c>
      <c r="V420" s="136">
        <f>_xlfn.XLOOKUP($D420,'Maximum Demand Forecast'!$T$68:$T$494,'Maximum Demand Forecast'!Y$68:Y$494,"NA")</f>
        <v>74.197300226073992</v>
      </c>
      <c r="W420" s="136">
        <f>_xlfn.XLOOKUP($D420,'Maximum Demand Forecast'!$T$68:$T$494,'Maximum Demand Forecast'!Z$68:Z$494,"NA")</f>
        <v>74.150193087442787</v>
      </c>
      <c r="X420" s="136">
        <f>_xlfn.XLOOKUP($D420,'Maximum Demand Forecast'!$T$68:$T$494,'Maximum Demand Forecast'!AA$68:AA$494,"NA")</f>
        <v>74.259561137284024</v>
      </c>
      <c r="Y420" s="136">
        <f>_xlfn.XLOOKUP($D420,'Maximum Demand Forecast'!$T$68:$T$494,'Maximum Demand Forecast'!AB$68:AB$494,"NA")</f>
        <v>74.591468143624482</v>
      </c>
      <c r="Z420" s="136">
        <f>_xlfn.XLOOKUP($D420,'Maximum Demand Forecast'!$T$68:$T$494,'Maximum Demand Forecast'!AC$68:AC$494,"NA")</f>
        <v>75.579464381547155</v>
      </c>
      <c r="AA420" s="136">
        <f>_xlfn.XLOOKUP($D420,'Maximum Demand Forecast'!$T$68:$T$494,'Maximum Demand Forecast'!AD$68:AD$494,"NA")</f>
        <v>78.700061675937903</v>
      </c>
      <c r="AB420" s="136">
        <f>_xlfn.XLOOKUP($D420,'Maximum Demand Forecast'!$T$68:$T$494,'Maximum Demand Forecast'!AE$68:AE$494,"NA")</f>
        <v>81.248383881255776</v>
      </c>
      <c r="AC420" s="136">
        <f>_xlfn.XLOOKUP($D420,'Maximum Demand Forecast'!$T$68:$T$494,'Maximum Demand Forecast'!AF$68:AF$494,"NA")</f>
        <v>82.943193086633073</v>
      </c>
      <c r="AD420" s="137"/>
      <c r="AE420" s="138">
        <v>0</v>
      </c>
      <c r="AF420" s="138">
        <v>0</v>
      </c>
      <c r="AG420" s="138">
        <v>0</v>
      </c>
      <c r="AH420" s="138">
        <v>0.26548069111741701</v>
      </c>
      <c r="AI420" s="138">
        <v>0.69024979690528399</v>
      </c>
      <c r="AJ420" s="138">
        <v>1.72562449226321</v>
      </c>
      <c r="AK420" s="138">
        <v>2.7875472567328701</v>
      </c>
      <c r="AL420" s="138">
        <v>3.7698258138673202</v>
      </c>
      <c r="AM420" s="138">
        <v>4.6459120945547898</v>
      </c>
      <c r="AN420" s="138">
        <v>5.4158060987952998</v>
      </c>
      <c r="AO420" s="138">
        <v>6.1591520339240704</v>
      </c>
      <c r="AP420" s="138">
        <v>6.8759498999410997</v>
      </c>
      <c r="AQ420" s="137"/>
      <c r="AR420" s="137"/>
      <c r="AS420" s="137"/>
      <c r="AT420" s="137"/>
      <c r="AU420" s="3"/>
      <c r="AV420" s="3"/>
      <c r="AW420" s="3"/>
      <c r="AX420" s="3"/>
    </row>
    <row r="421" spans="2:50" x14ac:dyDescent="0.25">
      <c r="B421" s="7" t="s">
        <v>19</v>
      </c>
      <c r="C421" s="7" t="s">
        <v>4</v>
      </c>
      <c r="D421" s="48">
        <v>13047</v>
      </c>
      <c r="E421" s="136">
        <f>_xlfn.XLOOKUP($D421,'Maximum Demand Forecast'!$D$68:$D$494,'Maximum Demand Forecast'!E$68:E$494,"NA")</f>
        <v>42.780442750761097</v>
      </c>
      <c r="F421" s="136">
        <f>_xlfn.XLOOKUP($D421,'Maximum Demand Forecast'!$D$68:$D$494,'Maximum Demand Forecast'!F$68:F$494,"NA")</f>
        <v>46.366666410000001</v>
      </c>
      <c r="G421" s="136">
        <f>_xlfn.XLOOKUP($D421,'Maximum Demand Forecast'!$D$68:$D$494,'Maximum Demand Forecast'!G$68:G$494,"NA")</f>
        <v>89.672285533125176</v>
      </c>
      <c r="H421" s="136">
        <f>_xlfn.XLOOKUP($D421,'Maximum Demand Forecast'!$D$68:$D$494,'Maximum Demand Forecast'!H$68:H$494,"NA")</f>
        <v>89.396668186610768</v>
      </c>
      <c r="I421" s="136">
        <f>_xlfn.XLOOKUP($D421,'Maximum Demand Forecast'!$D$68:$D$494,'Maximum Demand Forecast'!I$68:I$494,"NA")</f>
        <v>87.890874415755036</v>
      </c>
      <c r="J421" s="136">
        <f>_xlfn.XLOOKUP($D421,'Maximum Demand Forecast'!$D$68:$D$494,'Maximum Demand Forecast'!J$68:J$494,"NA")</f>
        <v>86.822540588900281</v>
      </c>
      <c r="K421" s="136">
        <f>_xlfn.XLOOKUP($D421,'Maximum Demand Forecast'!$D$68:$D$494,'Maximum Demand Forecast'!K$68:K$494,"NA")</f>
        <v>86.88057906516579</v>
      </c>
      <c r="L421" s="136">
        <f>_xlfn.XLOOKUP($D421,'Maximum Demand Forecast'!$D$68:$D$494,'Maximum Demand Forecast'!L$68:L$494,"NA")</f>
        <v>86.712498331869369</v>
      </c>
      <c r="M421" s="136">
        <f>_xlfn.XLOOKUP($D421,'Maximum Demand Forecast'!$D$68:$D$494,'Maximum Demand Forecast'!M$68:M$494,"NA")</f>
        <v>88.68729978592097</v>
      </c>
      <c r="N421" s="136">
        <f>_xlfn.XLOOKUP($D421,'Maximum Demand Forecast'!$D$68:$D$494,'Maximum Demand Forecast'!N$68:N$494,"NA")</f>
        <v>94.030712534295731</v>
      </c>
      <c r="O421" s="136">
        <f>_xlfn.XLOOKUP($D421,'Maximum Demand Forecast'!$D$68:$D$494,'Maximum Demand Forecast'!O$68:O$494,"NA")</f>
        <v>98.768823456387125</v>
      </c>
      <c r="P421" s="136">
        <f>_xlfn.XLOOKUP($D421,'Maximum Demand Forecast'!$D$68:$D$494,'Maximum Demand Forecast'!P$68:P$494,"NA")</f>
        <v>101.32233118071038</v>
      </c>
      <c r="Q421" s="140"/>
      <c r="R421" s="136">
        <f>_xlfn.XLOOKUP($D421,'Maximum Demand Forecast'!$T$68:$T$494,'Maximum Demand Forecast'!U$68:U$494,"NA")</f>
        <v>77.638551797734294</v>
      </c>
      <c r="S421" s="136">
        <f>_xlfn.XLOOKUP($D421,'Maximum Demand Forecast'!$T$68:$T$494,'Maximum Demand Forecast'!V$68:V$494,"NA")</f>
        <v>55.076186131299501</v>
      </c>
      <c r="T421" s="136">
        <f>_xlfn.XLOOKUP($D421,'Maximum Demand Forecast'!$T$68:$T$494,'Maximum Demand Forecast'!W$68:W$494,"NA")</f>
        <v>53.176342575664584</v>
      </c>
      <c r="U421" s="136">
        <f>_xlfn.XLOOKUP($D421,'Maximum Demand Forecast'!$T$68:$T$494,'Maximum Demand Forecast'!X$68:X$494,"NA")</f>
        <v>53.602646970719121</v>
      </c>
      <c r="V421" s="136">
        <f>_xlfn.XLOOKUP($D421,'Maximum Demand Forecast'!$T$68:$T$494,'Maximum Demand Forecast'!Y$68:Y$494,"NA")</f>
        <v>52.728999669984631</v>
      </c>
      <c r="W421" s="136">
        <f>_xlfn.XLOOKUP($D421,'Maximum Demand Forecast'!$T$68:$T$494,'Maximum Demand Forecast'!Z$68:Z$494,"NA")</f>
        <v>52.695522544944097</v>
      </c>
      <c r="X421" s="136">
        <f>_xlfn.XLOOKUP($D421,'Maximum Demand Forecast'!$T$68:$T$494,'Maximum Demand Forecast'!AA$68:AA$494,"NA")</f>
        <v>52.773245964076793</v>
      </c>
      <c r="Y421" s="136">
        <f>_xlfn.XLOOKUP($D421,'Maximum Demand Forecast'!$T$68:$T$494,'Maximum Demand Forecast'!AB$68:AB$494,"NA")</f>
        <v>53.009118756947515</v>
      </c>
      <c r="Z421" s="136">
        <f>_xlfn.XLOOKUP($D421,'Maximum Demand Forecast'!$T$68:$T$494,'Maximum Demand Forecast'!AC$68:AC$494,"NA")</f>
        <v>53.711247448215765</v>
      </c>
      <c r="AA421" s="136">
        <f>_xlfn.XLOOKUP($D421,'Maximum Demand Forecast'!$T$68:$T$494,'Maximum Demand Forecast'!AD$68:AD$494,"NA")</f>
        <v>55.928928862562707</v>
      </c>
      <c r="AB421" s="136">
        <f>_xlfn.XLOOKUP($D421,'Maximum Demand Forecast'!$T$68:$T$494,'Maximum Demand Forecast'!AE$68:AE$494,"NA")</f>
        <v>57.739917676357862</v>
      </c>
      <c r="AC421" s="136">
        <f>_xlfn.XLOOKUP($D421,'Maximum Demand Forecast'!$T$68:$T$494,'Maximum Demand Forecast'!AF$68:AF$494,"NA")</f>
        <v>58.944349559441683</v>
      </c>
      <c r="AD421" s="137"/>
      <c r="AE421" s="138">
        <v>0</v>
      </c>
      <c r="AF421" s="138">
        <v>0</v>
      </c>
      <c r="AG421" s="138">
        <v>0</v>
      </c>
      <c r="AH421" s="138">
        <v>11.278253939161701</v>
      </c>
      <c r="AI421" s="138">
        <v>29.2117176462136</v>
      </c>
      <c r="AJ421" s="138">
        <v>72.918468337160604</v>
      </c>
      <c r="AK421" s="138">
        <v>118.041662557489</v>
      </c>
      <c r="AL421" s="138">
        <v>160.25818868388399</v>
      </c>
      <c r="AM421" s="138">
        <v>198.370728076836</v>
      </c>
      <c r="AN421" s="138">
        <v>232.13566500421001</v>
      </c>
      <c r="AO421" s="138">
        <v>264.727607691363</v>
      </c>
      <c r="AP421" s="138">
        <v>295.80689155071099</v>
      </c>
      <c r="AQ421" s="137"/>
      <c r="AR421" s="137"/>
      <c r="AS421" s="137"/>
      <c r="AT421" s="137"/>
      <c r="AU421" s="3"/>
      <c r="AV421" s="3"/>
      <c r="AW421" s="3"/>
      <c r="AX421" s="3"/>
    </row>
    <row r="422" spans="2:50" x14ac:dyDescent="0.25">
      <c r="B422" s="7" t="s">
        <v>19</v>
      </c>
      <c r="C422" s="7" t="s">
        <v>4</v>
      </c>
      <c r="D422" s="48">
        <v>13048</v>
      </c>
      <c r="E422" s="136">
        <f>_xlfn.XLOOKUP($D422,'Maximum Demand Forecast'!$D$68:$D$494,'Maximum Demand Forecast'!E$68:E$494,"NA")</f>
        <v>87.400904542729506</v>
      </c>
      <c r="F422" s="136">
        <f>_xlfn.XLOOKUP($D422,'Maximum Demand Forecast'!$D$68:$D$494,'Maximum Demand Forecast'!F$68:F$494,"NA")</f>
        <v>79.783333209999995</v>
      </c>
      <c r="G422" s="136">
        <f>_xlfn.XLOOKUP($D422,'Maximum Demand Forecast'!$D$68:$D$494,'Maximum Demand Forecast'!G$68:G$494,"NA")</f>
        <v>124.03491995772752</v>
      </c>
      <c r="H422" s="136">
        <f>_xlfn.XLOOKUP($D422,'Maximum Demand Forecast'!$D$68:$D$494,'Maximum Demand Forecast'!H$68:H$494,"NA")</f>
        <v>123.65368538440721</v>
      </c>
      <c r="I422" s="136">
        <f>_xlfn.XLOOKUP($D422,'Maximum Demand Forecast'!$D$68:$D$494,'Maximum Demand Forecast'!I$68:I$494,"NA")</f>
        <v>121.57086783681676</v>
      </c>
      <c r="J422" s="136">
        <f>_xlfn.XLOOKUP($D422,'Maximum Demand Forecast'!$D$68:$D$494,'Maximum Demand Forecast'!J$68:J$494,"NA")</f>
        <v>120.09314593072</v>
      </c>
      <c r="K422" s="136">
        <f>_xlfn.XLOOKUP($D422,'Maximum Demand Forecast'!$D$68:$D$494,'Maximum Demand Forecast'!K$68:K$494,"NA")</f>
        <v>120.17342488999113</v>
      </c>
      <c r="L422" s="136">
        <f>_xlfn.XLOOKUP($D422,'Maximum Demand Forecast'!$D$68:$D$494,'Maximum Demand Forecast'!L$68:L$494,"NA")</f>
        <v>119.94093521743608</v>
      </c>
      <c r="M422" s="136">
        <f>_xlfn.XLOOKUP($D422,'Maximum Demand Forecast'!$D$68:$D$494,'Maximum Demand Forecast'!M$68:M$494,"NA")</f>
        <v>122.6724853148763</v>
      </c>
      <c r="N422" s="136">
        <f>_xlfn.XLOOKUP($D422,'Maximum Demand Forecast'!$D$68:$D$494,'Maximum Demand Forecast'!N$68:N$494,"NA")</f>
        <v>130.06350661655748</v>
      </c>
      <c r="O422" s="136">
        <f>_xlfn.XLOOKUP($D422,'Maximum Demand Forecast'!$D$68:$D$494,'Maximum Demand Forecast'!O$68:O$494,"NA")</f>
        <v>136.61727298348413</v>
      </c>
      <c r="P422" s="136">
        <f>_xlfn.XLOOKUP($D422,'Maximum Demand Forecast'!$D$68:$D$494,'Maximum Demand Forecast'!P$68:P$494,"NA")</f>
        <v>140.14929097895359</v>
      </c>
      <c r="Q422" s="140"/>
      <c r="R422" s="136">
        <f>_xlfn.XLOOKUP($D422,'Maximum Demand Forecast'!$T$68:$T$494,'Maximum Demand Forecast'!U$68:U$494,"NA")</f>
        <v>130.34571563925601</v>
      </c>
      <c r="S422" s="136">
        <f>_xlfn.XLOOKUP($D422,'Maximum Demand Forecast'!$T$68:$T$494,'Maximum Demand Forecast'!V$68:V$494,"NA")</f>
        <v>130.92138133938599</v>
      </c>
      <c r="T422" s="136">
        <f>_xlfn.XLOOKUP($D422,'Maximum Demand Forecast'!$T$68:$T$494,'Maximum Demand Forecast'!W$68:W$494,"NA")</f>
        <v>126.4052708367544</v>
      </c>
      <c r="U422" s="136">
        <f>_xlfn.XLOOKUP($D422,'Maximum Demand Forecast'!$T$68:$T$494,'Maximum Demand Forecast'!X$68:X$494,"NA")</f>
        <v>127.41863730585843</v>
      </c>
      <c r="V422" s="136">
        <f>_xlfn.XLOOKUP($D422,'Maximum Demand Forecast'!$T$68:$T$494,'Maximum Demand Forecast'!Y$68:Y$494,"NA")</f>
        <v>125.34189380835281</v>
      </c>
      <c r="W422" s="136">
        <f>_xlfn.XLOOKUP($D422,'Maximum Demand Forecast'!$T$68:$T$494,'Maximum Demand Forecast'!Z$68:Z$494,"NA")</f>
        <v>125.26231546857581</v>
      </c>
      <c r="X422" s="136">
        <f>_xlfn.XLOOKUP($D422,'Maximum Demand Forecast'!$T$68:$T$494,'Maximum Demand Forecast'!AA$68:AA$494,"NA")</f>
        <v>125.44707149672587</v>
      </c>
      <c r="Y422" s="136">
        <f>_xlfn.XLOOKUP($D422,'Maximum Demand Forecast'!$T$68:$T$494,'Maximum Demand Forecast'!AB$68:AB$494,"NA")</f>
        <v>126.00776376741787</v>
      </c>
      <c r="Z422" s="136">
        <f>_xlfn.XLOOKUP($D422,'Maximum Demand Forecast'!$T$68:$T$494,'Maximum Demand Forecast'!AC$68:AC$494,"NA")</f>
        <v>127.67679106570813</v>
      </c>
      <c r="AA422" s="136">
        <f>_xlfn.XLOOKUP($D422,'Maximum Demand Forecast'!$T$68:$T$494,'Maximum Demand Forecast'!AD$68:AD$494,"NA")</f>
        <v>132.94843266857475</v>
      </c>
      <c r="AB422" s="136">
        <f>_xlfn.XLOOKUP($D422,'Maximum Demand Forecast'!$T$68:$T$494,'Maximum Demand Forecast'!AE$68:AE$494,"NA")</f>
        <v>137.2533269204572</v>
      </c>
      <c r="AC422" s="136">
        <f>_xlfn.XLOOKUP($D422,'Maximum Demand Forecast'!$T$68:$T$494,'Maximum Demand Forecast'!AF$68:AF$494,"NA")</f>
        <v>140.11637712307316</v>
      </c>
      <c r="AD422" s="137"/>
      <c r="AE422" s="138">
        <v>34.67</v>
      </c>
      <c r="AF422" s="138">
        <v>34.67</v>
      </c>
      <c r="AG422" s="138">
        <v>34.67</v>
      </c>
      <c r="AH422" s="138">
        <v>54.097835695753403</v>
      </c>
      <c r="AI422" s="138">
        <v>87.900660145883705</v>
      </c>
      <c r="AJ422" s="138">
        <v>177.692623208085</v>
      </c>
      <c r="AK422" s="138">
        <v>277.44127172089702</v>
      </c>
      <c r="AL422" s="138">
        <v>375.94389780020202</v>
      </c>
      <c r="AM422" s="138">
        <v>467.78300983083199</v>
      </c>
      <c r="AN422" s="138">
        <v>550.07919003329403</v>
      </c>
      <c r="AO422" s="138">
        <v>629.03413711062296</v>
      </c>
      <c r="AP422" s="138">
        <v>702.87410467735003</v>
      </c>
      <c r="AQ422" s="137"/>
      <c r="AR422" s="137"/>
      <c r="AS422" s="137"/>
      <c r="AT422" s="137"/>
      <c r="AU422" s="3"/>
      <c r="AV422" s="3"/>
      <c r="AW422" s="3"/>
      <c r="AX422" s="3"/>
    </row>
    <row r="423" spans="2:50" x14ac:dyDescent="0.25">
      <c r="B423" s="7" t="s">
        <v>19</v>
      </c>
      <c r="C423" s="7" t="s">
        <v>4</v>
      </c>
      <c r="D423" s="97">
        <v>13049</v>
      </c>
      <c r="E423" s="136">
        <f>_xlfn.XLOOKUP($D423,'Maximum Demand Forecast'!$D$68:$D$494,'Maximum Demand Forecast'!E$68:E$494,"NA")</f>
        <v>101.160907058319</v>
      </c>
      <c r="F423" s="136">
        <f>_xlfn.XLOOKUP($D423,'Maximum Demand Forecast'!$D$68:$D$494,'Maximum Demand Forecast'!F$68:F$494,"NA")</f>
        <v>64.005555979999997</v>
      </c>
      <c r="G423" s="136">
        <f>_xlfn.XLOOKUP($D423,'Maximum Demand Forecast'!$D$68:$D$494,'Maximum Demand Forecast'!G$68:G$494,"NA")</f>
        <v>107.81050133955149</v>
      </c>
      <c r="H423" s="136">
        <f>_xlfn.XLOOKUP($D423,'Maximum Demand Forecast'!$D$68:$D$494,'Maximum Demand Forecast'!H$68:H$494,"NA")</f>
        <v>107.47913424960907</v>
      </c>
      <c r="I423" s="136">
        <f>_xlfn.XLOOKUP($D423,'Maximum Demand Forecast'!$D$68:$D$494,'Maximum Demand Forecast'!I$68:I$494,"NA")</f>
        <v>105.66876017042983</v>
      </c>
      <c r="J423" s="136">
        <f>_xlfn.XLOOKUP($D423,'Maximum Demand Forecast'!$D$68:$D$494,'Maximum Demand Forecast'!J$68:J$494,"NA")</f>
        <v>104.38433204655129</v>
      </c>
      <c r="K423" s="136">
        <f>_xlfn.XLOOKUP($D423,'Maximum Demand Forecast'!$D$68:$D$494,'Maximum Demand Forecast'!K$68:K$494,"NA")</f>
        <v>104.4541100965471</v>
      </c>
      <c r="L423" s="136">
        <f>_xlfn.XLOOKUP($D423,'Maximum Demand Forecast'!$D$68:$D$494,'Maximum Demand Forecast'!L$68:L$494,"NA")</f>
        <v>104.2520312935538</v>
      </c>
      <c r="M423" s="136">
        <f>_xlfn.XLOOKUP($D423,'Maximum Demand Forecast'!$D$68:$D$494,'Maximum Demand Forecast'!M$68:M$494,"NA")</f>
        <v>106.62628029971671</v>
      </c>
      <c r="N423" s="136">
        <f>_xlfn.XLOOKUP($D423,'Maximum Demand Forecast'!$D$68:$D$494,'Maximum Demand Forecast'!N$68:N$494,"NA")</f>
        <v>113.05051721797425</v>
      </c>
      <c r="O423" s="136">
        <f>_xlfn.XLOOKUP($D423,'Maximum Demand Forecast'!$D$68:$D$494,'Maximum Demand Forecast'!O$68:O$494,"NA")</f>
        <v>118.74701654188608</v>
      </c>
      <c r="P423" s="136">
        <f>_xlfn.XLOOKUP($D423,'Maximum Demand Forecast'!$D$68:$D$494,'Maximum Demand Forecast'!P$68:P$494,"NA")</f>
        <v>121.81702804317668</v>
      </c>
      <c r="Q423" s="140"/>
      <c r="R423" s="136">
        <f>_xlfn.XLOOKUP($D423,'Maximum Demand Forecast'!$T$68:$T$494,'Maximum Demand Forecast'!U$68:U$494,"NA")</f>
        <v>159.690382861823</v>
      </c>
      <c r="S423" s="136">
        <f>_xlfn.XLOOKUP($D423,'Maximum Demand Forecast'!$T$68:$T$494,'Maximum Demand Forecast'!V$68:V$494,"NA")</f>
        <v>151.92992397658099</v>
      </c>
      <c r="T423" s="136">
        <f>_xlfn.XLOOKUP($D423,'Maximum Demand Forecast'!$T$68:$T$494,'Maximum Demand Forecast'!W$68:W$494,"NA")</f>
        <v>146.68912741367274</v>
      </c>
      <c r="U423" s="136">
        <f>_xlfn.XLOOKUP($D423,'Maximum Demand Forecast'!$T$68:$T$494,'Maximum Demand Forecast'!X$68:X$494,"NA")</f>
        <v>147.8651056155241</v>
      </c>
      <c r="V423" s="136">
        <f>_xlfn.XLOOKUP($D423,'Maximum Demand Forecast'!$T$68:$T$494,'Maximum Demand Forecast'!Y$68:Y$494,"NA")</f>
        <v>145.45511361523373</v>
      </c>
      <c r="W423" s="136">
        <f>_xlfn.XLOOKUP($D423,'Maximum Demand Forecast'!$T$68:$T$494,'Maximum Demand Forecast'!Z$68:Z$494,"NA")</f>
        <v>145.36276558935123</v>
      </c>
      <c r="X423" s="136">
        <f>_xlfn.XLOOKUP($D423,'Maximum Demand Forecast'!$T$68:$T$494,'Maximum Demand Forecast'!AA$68:AA$494,"NA")</f>
        <v>145.57716883673439</v>
      </c>
      <c r="Y423" s="136">
        <f>_xlfn.XLOOKUP($D423,'Maximum Demand Forecast'!$T$68:$T$494,'Maximum Demand Forecast'!AB$68:AB$494,"NA")</f>
        <v>146.22783363410363</v>
      </c>
      <c r="Z423" s="136">
        <f>_xlfn.XLOOKUP($D423,'Maximum Demand Forecast'!$T$68:$T$494,'Maximum Demand Forecast'!AC$68:AC$494,"NA")</f>
        <v>148.1646844979571</v>
      </c>
      <c r="AA423" s="136">
        <f>_xlfn.XLOOKUP($D423,'Maximum Demand Forecast'!$T$68:$T$494,'Maximum Demand Forecast'!AD$68:AD$494,"NA")</f>
        <v>154.28224986246462</v>
      </c>
      <c r="AB423" s="136">
        <f>_xlfn.XLOOKUP($D423,'Maximum Demand Forecast'!$T$68:$T$494,'Maximum Demand Forecast'!AE$68:AE$494,"NA")</f>
        <v>159.27793696662258</v>
      </c>
      <c r="AC423" s="136">
        <f>_xlfn.XLOOKUP($D423,'Maximum Demand Forecast'!$T$68:$T$494,'Maximum Demand Forecast'!AF$68:AF$494,"NA")</f>
        <v>162.60041183798816</v>
      </c>
      <c r="AD423" s="137"/>
      <c r="AE423" s="138">
        <v>250.8376742568</v>
      </c>
      <c r="AF423" s="138">
        <v>286.82193295921599</v>
      </c>
      <c r="AG423" s="138">
        <v>374.96511973071398</v>
      </c>
      <c r="AH423" s="138">
        <v>417.81756449532799</v>
      </c>
      <c r="AI423" s="138">
        <v>471.53362161767802</v>
      </c>
      <c r="AJ423" s="138">
        <v>605.65224867007396</v>
      </c>
      <c r="AK423" s="138">
        <v>747.77775627664096</v>
      </c>
      <c r="AL423" s="138">
        <v>884.96331471638405</v>
      </c>
      <c r="AM423" s="138">
        <v>1013.8163195757</v>
      </c>
      <c r="AN423" s="138">
        <v>1133.74677341648</v>
      </c>
      <c r="AO423" s="138">
        <v>1256.33916437127</v>
      </c>
      <c r="AP423" s="138">
        <v>1380.68873943522</v>
      </c>
      <c r="AQ423" s="137"/>
      <c r="AR423" s="137"/>
      <c r="AS423" s="137"/>
      <c r="AT423" s="137"/>
      <c r="AU423" s="3"/>
      <c r="AV423" s="3"/>
      <c r="AW423" s="3"/>
      <c r="AX423" s="3"/>
    </row>
    <row r="424" spans="2:50" x14ac:dyDescent="0.25">
      <c r="B424" s="7" t="s">
        <v>19</v>
      </c>
      <c r="C424" s="7" t="s">
        <v>4</v>
      </c>
      <c r="D424" s="48">
        <v>13050</v>
      </c>
      <c r="E424" s="136">
        <f>_xlfn.XLOOKUP($D424,'Maximum Demand Forecast'!$D$68:$D$494,'Maximum Demand Forecast'!E$68:E$494,"NA")</f>
        <v>52.244264473019001</v>
      </c>
      <c r="F424" s="136">
        <f>_xlfn.XLOOKUP($D424,'Maximum Demand Forecast'!$D$68:$D$494,'Maximum Demand Forecast'!F$68:F$494,"NA")</f>
        <v>45.25555585</v>
      </c>
      <c r="G424" s="136">
        <f>_xlfn.XLOOKUP($D424,'Maximum Demand Forecast'!$D$68:$D$494,'Maximum Demand Forecast'!G$68:G$494,"NA")</f>
        <v>88.529721368748525</v>
      </c>
      <c r="H424" s="136">
        <f>_xlfn.XLOOKUP($D424,'Maximum Demand Forecast'!$D$68:$D$494,'Maximum Demand Forecast'!H$68:H$494,"NA")</f>
        <v>88.257615815218259</v>
      </c>
      <c r="I424" s="136">
        <f>_xlfn.XLOOKUP($D424,'Maximum Demand Forecast'!$D$68:$D$494,'Maximum Demand Forecast'!I$68:I$494,"NA")</f>
        <v>86.771008195259569</v>
      </c>
      <c r="J424" s="136">
        <f>_xlfn.XLOOKUP($D424,'Maximum Demand Forecast'!$D$68:$D$494,'Maximum Demand Forecast'!J$68:J$494,"NA")</f>
        <v>85.716286600310127</v>
      </c>
      <c r="K424" s="136">
        <f>_xlfn.XLOOKUP($D424,'Maximum Demand Forecast'!$D$68:$D$494,'Maximum Demand Forecast'!K$68:K$494,"NA")</f>
        <v>85.773585576263571</v>
      </c>
      <c r="L424" s="136">
        <f>_xlfn.XLOOKUP($D424,'Maximum Demand Forecast'!$D$68:$D$494,'Maximum Demand Forecast'!L$68:L$494,"NA")</f>
        <v>85.607646452511773</v>
      </c>
      <c r="M424" s="136">
        <f>_xlfn.XLOOKUP($D424,'Maximum Demand Forecast'!$D$68:$D$494,'Maximum Demand Forecast'!M$68:M$494,"NA")</f>
        <v>87.557285869488666</v>
      </c>
      <c r="N424" s="136">
        <f>_xlfn.XLOOKUP($D424,'Maximum Demand Forecast'!$D$68:$D$494,'Maximum Demand Forecast'!N$68:N$494,"NA")</f>
        <v>92.832615241985707</v>
      </c>
      <c r="O424" s="136">
        <f>_xlfn.XLOOKUP($D424,'Maximum Demand Forecast'!$D$68:$D$494,'Maximum Demand Forecast'!O$68:O$494,"NA")</f>
        <v>97.510355273402922</v>
      </c>
      <c r="P424" s="136">
        <f>_xlfn.XLOOKUP($D424,'Maximum Demand Forecast'!$D$68:$D$494,'Maximum Demand Forecast'!P$68:P$494,"NA")</f>
        <v>100.03132734413015</v>
      </c>
      <c r="Q424" s="140"/>
      <c r="R424" s="136">
        <f>_xlfn.XLOOKUP($D424,'Maximum Demand Forecast'!$T$68:$T$494,'Maximum Demand Forecast'!U$68:U$494,"NA")</f>
        <v>80.364193089140201</v>
      </c>
      <c r="S424" s="136">
        <f>_xlfn.XLOOKUP($D424,'Maximum Demand Forecast'!$T$68:$T$494,'Maximum Demand Forecast'!V$68:V$494,"NA")</f>
        <v>51.6756889812605</v>
      </c>
      <c r="T424" s="136">
        <f>_xlfn.XLOOKUP($D424,'Maximum Demand Forecast'!$T$68:$T$494,'Maximum Demand Forecast'!W$68:W$494,"NA")</f>
        <v>49.893144989198397</v>
      </c>
      <c r="U424" s="136">
        <f>_xlfn.XLOOKUP($D424,'Maximum Demand Forecast'!$T$68:$T$494,'Maximum Demand Forecast'!X$68:X$494,"NA")</f>
        <v>50.293128627819719</v>
      </c>
      <c r="V424" s="136">
        <f>_xlfn.XLOOKUP($D424,'Maximum Demand Forecast'!$T$68:$T$494,'Maximum Demand Forecast'!Y$68:Y$494,"NA")</f>
        <v>49.473421793282448</v>
      </c>
      <c r="W424" s="136">
        <f>_xlfn.XLOOKUP($D424,'Maximum Demand Forecast'!$T$68:$T$494,'Maximum Demand Forecast'!Z$68:Z$494,"NA")</f>
        <v>49.442011602724641</v>
      </c>
      <c r="X424" s="136">
        <f>_xlfn.XLOOKUP($D424,'Maximum Demand Forecast'!$T$68:$T$494,'Maximum Demand Forecast'!AA$68:AA$494,"NA")</f>
        <v>49.51493624612835</v>
      </c>
      <c r="Y424" s="136">
        <f>_xlfn.XLOOKUP($D424,'Maximum Demand Forecast'!$T$68:$T$494,'Maximum Demand Forecast'!AB$68:AB$494,"NA")</f>
        <v>49.736245852688086</v>
      </c>
      <c r="Z424" s="136">
        <f>_xlfn.XLOOKUP($D424,'Maximum Demand Forecast'!$T$68:$T$494,'Maximum Demand Forecast'!AC$68:AC$494,"NA")</f>
        <v>50.395023927631406</v>
      </c>
      <c r="AA424" s="136">
        <f>_xlfn.XLOOKUP($D424,'Maximum Demand Forecast'!$T$68:$T$494,'Maximum Demand Forecast'!AD$68:AD$494,"NA")</f>
        <v>52.475781929903242</v>
      </c>
      <c r="AB424" s="136">
        <f>_xlfn.XLOOKUP($D424,'Maximum Demand Forecast'!$T$68:$T$494,'Maximum Demand Forecast'!AE$68:AE$494,"NA")</f>
        <v>54.174957222599062</v>
      </c>
      <c r="AC424" s="136">
        <f>_xlfn.XLOOKUP($D424,'Maximum Demand Forecast'!$T$68:$T$494,'Maximum Demand Forecast'!AF$68:AF$494,"NA")</f>
        <v>55.305025438306231</v>
      </c>
      <c r="AD424" s="137"/>
      <c r="AE424" s="138">
        <v>88.316277736499998</v>
      </c>
      <c r="AF424" s="138">
        <v>95.145500025179999</v>
      </c>
      <c r="AG424" s="138">
        <v>119.765395829376</v>
      </c>
      <c r="AH424" s="138">
        <v>130.78646012263599</v>
      </c>
      <c r="AI424" s="138">
        <v>144.96754756833499</v>
      </c>
      <c r="AJ424" s="138">
        <v>179.197850662159</v>
      </c>
      <c r="AK424" s="138">
        <v>213.735695748165</v>
      </c>
      <c r="AL424" s="138">
        <v>244.93703303337301</v>
      </c>
      <c r="AM424" s="138">
        <v>271.91230203381201</v>
      </c>
      <c r="AN424" s="138">
        <v>294.72030037121698</v>
      </c>
      <c r="AO424" s="138">
        <v>315.74489334392803</v>
      </c>
      <c r="AP424" s="138">
        <v>334.96630398653599</v>
      </c>
      <c r="AQ424" s="137"/>
      <c r="AR424" s="137"/>
      <c r="AS424" s="137"/>
      <c r="AT424" s="137"/>
      <c r="AU424" s="3"/>
      <c r="AV424" s="3"/>
      <c r="AW424" s="3"/>
      <c r="AX424" s="3"/>
    </row>
    <row r="425" spans="2:50" x14ac:dyDescent="0.25">
      <c r="B425" s="7" t="s">
        <v>19</v>
      </c>
      <c r="C425" s="7" t="s">
        <v>4</v>
      </c>
      <c r="D425" s="48">
        <v>13052</v>
      </c>
      <c r="E425" s="136">
        <f>_xlfn.XLOOKUP($D425,'Maximum Demand Forecast'!$D$68:$D$494,'Maximum Demand Forecast'!E$68:E$494,"NA")</f>
        <v>146.06041406104799</v>
      </c>
      <c r="F425" s="136">
        <f>_xlfn.XLOOKUP($D425,'Maximum Demand Forecast'!$D$68:$D$494,'Maximum Demand Forecast'!F$68:F$494,"NA")</f>
        <v>137.93888910000001</v>
      </c>
      <c r="G425" s="136">
        <f>_xlfn.XLOOKUP($D425,'Maximum Demand Forecast'!$D$68:$D$494,'Maximum Demand Forecast'!G$68:G$494,"NA")</f>
        <v>141.84369875810188</v>
      </c>
      <c r="H425" s="136">
        <f>_xlfn.XLOOKUP($D425,'Maximum Demand Forecast'!$D$68:$D$494,'Maximum Demand Forecast'!H$68:H$494,"NA")</f>
        <v>141.40772700117529</v>
      </c>
      <c r="I425" s="136">
        <f>_xlfn.XLOOKUP($D425,'Maximum Demand Forecast'!$D$68:$D$494,'Maximum Demand Forecast'!I$68:I$494,"NA")</f>
        <v>139.0258611130109</v>
      </c>
      <c r="J425" s="136">
        <f>_xlfn.XLOOKUP($D425,'Maximum Demand Forecast'!$D$68:$D$494,'Maximum Demand Forecast'!J$68:J$494,"NA")</f>
        <v>137.33596974235439</v>
      </c>
      <c r="K425" s="136">
        <f>_xlfn.XLOOKUP($D425,'Maximum Demand Forecast'!$D$68:$D$494,'Maximum Demand Forecast'!K$68:K$494,"NA")</f>
        <v>137.42777505427259</v>
      </c>
      <c r="L425" s="136">
        <f>_xlfn.XLOOKUP($D425,'Maximum Demand Forecast'!$D$68:$D$494,'Maximum Demand Forecast'!L$68:L$494,"NA")</f>
        <v>137.16190480507578</v>
      </c>
      <c r="M425" s="136">
        <f>_xlfn.XLOOKUP($D425,'Maximum Demand Forecast'!$D$68:$D$494,'Maximum Demand Forecast'!M$68:M$494,"NA")</f>
        <v>140.28564745187251</v>
      </c>
      <c r="N425" s="136">
        <f>_xlfn.XLOOKUP($D425,'Maximum Demand Forecast'!$D$68:$D$494,'Maximum Demand Forecast'!N$68:N$494,"NA")</f>
        <v>148.73786235544702</v>
      </c>
      <c r="O425" s="136">
        <f>_xlfn.XLOOKUP($D425,'Maximum Demand Forecast'!$D$68:$D$494,'Maximum Demand Forecast'!O$68:O$494,"NA")</f>
        <v>156.23261030705731</v>
      </c>
      <c r="P425" s="136">
        <f>_xlfn.XLOOKUP($D425,'Maximum Demand Forecast'!$D$68:$D$494,'Maximum Demand Forecast'!P$68:P$494,"NA")</f>
        <v>160.27175103233299</v>
      </c>
      <c r="Q425" s="140"/>
      <c r="R425" s="136">
        <f>_xlfn.XLOOKUP($D425,'Maximum Demand Forecast'!$T$68:$T$494,'Maximum Demand Forecast'!U$68:U$494,"NA")</f>
        <v>241.14047570411901</v>
      </c>
      <c r="S425" s="136">
        <f>_xlfn.XLOOKUP($D425,'Maximum Demand Forecast'!$T$68:$T$494,'Maximum Demand Forecast'!V$68:V$494,"NA")</f>
        <v>230.52894138300701</v>
      </c>
      <c r="T425" s="136">
        <f>_xlfn.XLOOKUP($D425,'Maximum Demand Forecast'!$T$68:$T$494,'Maximum Demand Forecast'!W$68:W$494,"NA")</f>
        <v>222.57688525062076</v>
      </c>
      <c r="U425" s="136">
        <f>_xlfn.XLOOKUP($D425,'Maximum Demand Forecast'!$T$68:$T$494,'Maximum Demand Forecast'!X$68:X$494,"NA")</f>
        <v>224.36124084606016</v>
      </c>
      <c r="V425" s="136">
        <f>_xlfn.XLOOKUP($D425,'Maximum Demand Forecast'!$T$68:$T$494,'Maximum Demand Forecast'!Y$68:Y$494,"NA")</f>
        <v>220.70447007946586</v>
      </c>
      <c r="W425" s="136">
        <f>_xlfn.XLOOKUP($D425,'Maximum Demand Forecast'!$T$68:$T$494,'Maximum Demand Forecast'!Z$68:Z$494,"NA")</f>
        <v>220.56434697475882</v>
      </c>
      <c r="X425" s="136">
        <f>_xlfn.XLOOKUP($D425,'Maximum Demand Forecast'!$T$68:$T$494,'Maximum Demand Forecast'!AA$68:AA$494,"NA")</f>
        <v>220.88966902030882</v>
      </c>
      <c r="Y425" s="136">
        <f>_xlfn.XLOOKUP($D425,'Maximum Demand Forecast'!$T$68:$T$494,'Maximum Demand Forecast'!AB$68:AB$494,"NA")</f>
        <v>221.87694699035401</v>
      </c>
      <c r="Z425" s="136">
        <f>_xlfn.XLOOKUP($D425,'Maximum Demand Forecast'!$T$68:$T$494,'Maximum Demand Forecast'!AC$68:AC$494,"NA")</f>
        <v>224.81580306014135</v>
      </c>
      <c r="AA425" s="136">
        <f>_xlfn.XLOOKUP($D425,'Maximum Demand Forecast'!$T$68:$T$494,'Maximum Demand Forecast'!AD$68:AD$494,"NA")</f>
        <v>234.09821320298227</v>
      </c>
      <c r="AB425" s="136">
        <f>_xlfn.XLOOKUP($D425,'Maximum Demand Forecast'!$T$68:$T$494,'Maximum Demand Forecast'!AE$68:AE$494,"NA")</f>
        <v>241.67835560981845</v>
      </c>
      <c r="AC425" s="136">
        <f>_xlfn.XLOOKUP($D425,'Maximum Demand Forecast'!$T$68:$T$494,'Maximum Demand Forecast'!AF$68:AF$494,"NA")</f>
        <v>246.71967067679373</v>
      </c>
      <c r="AD425" s="137"/>
      <c r="AE425" s="138">
        <v>110.0847548</v>
      </c>
      <c r="AF425" s="138">
        <v>122.322905136</v>
      </c>
      <c r="AG425" s="138">
        <v>143.34791306047899</v>
      </c>
      <c r="AH425" s="138">
        <v>171.45342015729199</v>
      </c>
      <c r="AI425" s="138">
        <v>209.09675840416801</v>
      </c>
      <c r="AJ425" s="138">
        <v>302.26720627573798</v>
      </c>
      <c r="AK425" s="138">
        <v>399.89955316812802</v>
      </c>
      <c r="AL425" s="138">
        <v>493.06714770688802</v>
      </c>
      <c r="AM425" s="138">
        <v>580.04921805056199</v>
      </c>
      <c r="AN425" s="138">
        <v>661.67217513962396</v>
      </c>
      <c r="AO425" s="138">
        <v>747.81206659454699</v>
      </c>
      <c r="AP425" s="138">
        <v>840.74617344175897</v>
      </c>
      <c r="AQ425" s="137"/>
      <c r="AR425" s="137"/>
      <c r="AS425" s="137"/>
      <c r="AT425" s="137"/>
      <c r="AU425" s="3"/>
      <c r="AV425" s="3"/>
      <c r="AW425" s="3"/>
      <c r="AX425" s="3"/>
    </row>
    <row r="426" spans="2:50" x14ac:dyDescent="0.25">
      <c r="B426" s="7" t="s">
        <v>19</v>
      </c>
      <c r="C426" s="7" t="s">
        <v>4</v>
      </c>
      <c r="D426" s="48">
        <v>13053</v>
      </c>
      <c r="E426" s="136">
        <f>_xlfn.XLOOKUP($D426,'Maximum Demand Forecast'!$D$68:$D$494,'Maximum Demand Forecast'!E$68:E$494,"NA")</f>
        <v>95.168698249882695</v>
      </c>
      <c r="F426" s="136">
        <f>_xlfn.XLOOKUP($D426,'Maximum Demand Forecast'!$D$68:$D$494,'Maximum Demand Forecast'!F$68:F$494,"NA")</f>
        <v>68.772222389999996</v>
      </c>
      <c r="G426" s="136">
        <f>_xlfn.XLOOKUP($D426,'Maximum Demand Forecast'!$D$68:$D$494,'Maximum Demand Forecast'!G$68:G$494,"NA")</f>
        <v>70.719044203266293</v>
      </c>
      <c r="H426" s="136">
        <f>_xlfn.XLOOKUP($D426,'Maximum Demand Forecast'!$D$68:$D$494,'Maximum Demand Forecast'!H$68:H$494,"NA")</f>
        <v>70.501681668170207</v>
      </c>
      <c r="I426" s="136">
        <f>_xlfn.XLOOKUP($D426,'Maximum Demand Forecast'!$D$68:$D$494,'Maximum Demand Forecast'!I$68:I$494,"NA")</f>
        <v>69.314154266486966</v>
      </c>
      <c r="J426" s="136">
        <f>_xlfn.XLOOKUP($D426,'Maximum Demand Forecast'!$D$68:$D$494,'Maximum Demand Forecast'!J$68:J$494,"NA")</f>
        <v>68.471624752758032</v>
      </c>
      <c r="K426" s="136">
        <f>_xlfn.XLOOKUP($D426,'Maximum Demand Forecast'!$D$68:$D$494,'Maximum Demand Forecast'!K$68:K$494,"NA")</f>
        <v>68.517396147388041</v>
      </c>
      <c r="L426" s="136">
        <f>_xlfn.XLOOKUP($D426,'Maximum Demand Forecast'!$D$68:$D$494,'Maximum Demand Forecast'!L$68:L$494,"NA")</f>
        <v>68.384841158552433</v>
      </c>
      <c r="M426" s="136">
        <f>_xlfn.XLOOKUP($D426,'Maximum Demand Forecast'!$D$68:$D$494,'Maximum Demand Forecast'!M$68:M$494,"NA")</f>
        <v>69.942246219563842</v>
      </c>
      <c r="N426" s="136">
        <f>_xlfn.XLOOKUP($D426,'Maximum Demand Forecast'!$D$68:$D$494,'Maximum Demand Forecast'!N$68:N$494,"NA")</f>
        <v>74.156268869951418</v>
      </c>
      <c r="O426" s="136">
        <f>_xlfn.XLOOKUP($D426,'Maximum Demand Forecast'!$D$68:$D$494,'Maximum Demand Forecast'!O$68:O$494,"NA")</f>
        <v>77.892927010727618</v>
      </c>
      <c r="P426" s="136">
        <f>_xlfn.XLOOKUP($D426,'Maximum Demand Forecast'!$D$68:$D$494,'Maximum Demand Forecast'!P$68:P$494,"NA")</f>
        <v>79.906722293809707</v>
      </c>
      <c r="Q426" s="140"/>
      <c r="R426" s="136">
        <f>_xlfn.XLOOKUP($D426,'Maximum Demand Forecast'!$T$68:$T$494,'Maximum Demand Forecast'!U$68:U$494,"NA")</f>
        <v>150.957855964418</v>
      </c>
      <c r="S426" s="136">
        <f>_xlfn.XLOOKUP($D426,'Maximum Demand Forecast'!$T$68:$T$494,'Maximum Demand Forecast'!V$68:V$494,"NA")</f>
        <v>140.04596887139101</v>
      </c>
      <c r="T426" s="136">
        <f>_xlfn.XLOOKUP($D426,'Maximum Demand Forecast'!$T$68:$T$494,'Maximum Demand Forecast'!W$68:W$494,"NA")</f>
        <v>135.21510729323688</v>
      </c>
      <c r="U426" s="136">
        <f>_xlfn.XLOOKUP($D426,'Maximum Demand Forecast'!$T$68:$T$494,'Maximum Demand Forecast'!X$68:X$494,"NA")</f>
        <v>136.29910050760392</v>
      </c>
      <c r="V426" s="136">
        <f>_xlfn.XLOOKUP($D426,'Maximum Demand Forecast'!$T$68:$T$494,'Maximum Demand Forecast'!Y$68:Y$494,"NA")</f>
        <v>134.07761802529191</v>
      </c>
      <c r="W426" s="136">
        <f>_xlfn.XLOOKUP($D426,'Maximum Demand Forecast'!$T$68:$T$494,'Maximum Demand Forecast'!Z$68:Z$494,"NA")</f>
        <v>133.99249345983719</v>
      </c>
      <c r="X426" s="136">
        <f>_xlfn.XLOOKUP($D426,'Maximum Demand Forecast'!$T$68:$T$494,'Maximum Demand Forecast'!AA$68:AA$494,"NA")</f>
        <v>134.19012609021735</v>
      </c>
      <c r="Y426" s="136">
        <f>_xlfn.XLOOKUP($D426,'Maximum Demand Forecast'!$T$68:$T$494,'Maximum Demand Forecast'!AB$68:AB$494,"NA")</f>
        <v>134.78989590233235</v>
      </c>
      <c r="Z426" s="136">
        <f>_xlfn.XLOOKUP($D426,'Maximum Demand Forecast'!$T$68:$T$494,'Maximum Demand Forecast'!AC$68:AC$494,"NA")</f>
        <v>136.57524633684952</v>
      </c>
      <c r="AA426" s="136">
        <f>_xlfn.XLOOKUP($D426,'Maximum Demand Forecast'!$T$68:$T$494,'Maximum Demand Forecast'!AD$68:AD$494,"NA")</f>
        <v>142.21429588141837</v>
      </c>
      <c r="AB426" s="136">
        <f>_xlfn.XLOOKUP($D426,'Maximum Demand Forecast'!$T$68:$T$494,'Maximum Demand Forecast'!AE$68:AE$494,"NA")</f>
        <v>146.81922045696123</v>
      </c>
      <c r="AC426" s="136">
        <f>_xlfn.XLOOKUP($D426,'Maximum Demand Forecast'!$T$68:$T$494,'Maximum Demand Forecast'!AF$68:AF$494,"NA")</f>
        <v>149.88181142148358</v>
      </c>
      <c r="AD426" s="137"/>
      <c r="AE426" s="138">
        <v>38.005811499999901</v>
      </c>
      <c r="AF426" s="138">
        <v>40.591331500000003</v>
      </c>
      <c r="AG426" s="138">
        <v>51.403374085000003</v>
      </c>
      <c r="AH426" s="138">
        <v>86.197263632581297</v>
      </c>
      <c r="AI426" s="138">
        <v>133.927181860004</v>
      </c>
      <c r="AJ426" s="138">
        <v>262.30443751418198</v>
      </c>
      <c r="AK426" s="138">
        <v>408.610575615394</v>
      </c>
      <c r="AL426" s="138">
        <v>559.41815754956497</v>
      </c>
      <c r="AM426" s="138">
        <v>709.06491526430898</v>
      </c>
      <c r="AN426" s="138">
        <v>854.52341871751003</v>
      </c>
      <c r="AO426" s="138">
        <v>1008.3123796390501</v>
      </c>
      <c r="AP426" s="138">
        <v>1168.6095353025501</v>
      </c>
      <c r="AQ426" s="137"/>
      <c r="AR426" s="137"/>
      <c r="AS426" s="137"/>
      <c r="AT426" s="137"/>
      <c r="AU426" s="3"/>
      <c r="AV426" s="3"/>
      <c r="AW426" s="3"/>
      <c r="AX426" s="3"/>
    </row>
    <row r="427" spans="2:50" x14ac:dyDescent="0.25">
      <c r="B427" s="7" t="s">
        <v>19</v>
      </c>
      <c r="C427" s="7" t="s">
        <v>4</v>
      </c>
      <c r="D427" s="48">
        <v>13054</v>
      </c>
      <c r="E427" s="136">
        <f>_xlfn.XLOOKUP($D427,'Maximum Demand Forecast'!$D$68:$D$494,'Maximum Demand Forecast'!E$68:E$494,"NA")</f>
        <v>59.813286243932403</v>
      </c>
      <c r="F427" s="136">
        <f>_xlfn.XLOOKUP($D427,'Maximum Demand Forecast'!$D$68:$D$494,'Maximum Demand Forecast'!F$68:F$494,"NA")</f>
        <v>56.714753385714701</v>
      </c>
      <c r="G427" s="136">
        <f>_xlfn.XLOOKUP($D427,'Maximum Demand Forecast'!$D$68:$D$494,'Maximum Demand Forecast'!G$68:G$494,"NA")</f>
        <v>58.320249255823192</v>
      </c>
      <c r="H427" s="136">
        <f>_xlfn.XLOOKUP($D427,'Maximum Demand Forecast'!$D$68:$D$494,'Maximum Demand Forecast'!H$68:H$494,"NA")</f>
        <v>58.140995741179459</v>
      </c>
      <c r="I427" s="136">
        <f>_xlfn.XLOOKUP($D427,'Maximum Demand Forecast'!$D$68:$D$494,'Maximum Demand Forecast'!I$68:I$494,"NA")</f>
        <v>57.161671220542232</v>
      </c>
      <c r="J427" s="136">
        <f>_xlfn.XLOOKUP($D427,'Maximum Demand Forecast'!$D$68:$D$494,'Maximum Demand Forecast'!J$68:J$494,"NA")</f>
        <v>56.466857937930172</v>
      </c>
      <c r="K427" s="136">
        <f>_xlfn.XLOOKUP($D427,'Maximum Demand Forecast'!$D$68:$D$494,'Maximum Demand Forecast'!K$68:K$494,"NA")</f>
        <v>56.504604476697523</v>
      </c>
      <c r="L427" s="136">
        <f>_xlfn.XLOOKUP($D427,'Maximum Demand Forecast'!$D$68:$D$494,'Maximum Demand Forecast'!L$68:L$494,"NA")</f>
        <v>56.395289651022338</v>
      </c>
      <c r="M427" s="136">
        <f>_xlfn.XLOOKUP($D427,'Maximum Demand Forecast'!$D$68:$D$494,'Maximum Demand Forecast'!M$68:M$494,"NA")</f>
        <v>57.679643142698509</v>
      </c>
      <c r="N427" s="136">
        <f>_xlfn.XLOOKUP($D427,'Maximum Demand Forecast'!$D$68:$D$494,'Maximum Demand Forecast'!N$68:N$494,"NA")</f>
        <v>61.154843551712759</v>
      </c>
      <c r="O427" s="136">
        <f>_xlfn.XLOOKUP($D427,'Maximum Demand Forecast'!$D$68:$D$494,'Maximum Demand Forecast'!O$68:O$494,"NA")</f>
        <v>64.236373238786825</v>
      </c>
      <c r="P427" s="136">
        <f>_xlfn.XLOOKUP($D427,'Maximum Demand Forecast'!$D$68:$D$494,'Maximum Demand Forecast'!P$68:P$494,"NA")</f>
        <v>65.89710047545563</v>
      </c>
      <c r="Q427" s="140"/>
      <c r="R427" s="136">
        <f>_xlfn.XLOOKUP($D427,'Maximum Demand Forecast'!$T$68:$T$494,'Maximum Demand Forecast'!U$68:U$494,"NA")</f>
        <v>80.939209557680201</v>
      </c>
      <c r="S427" s="136">
        <f>_xlfn.XLOOKUP($D427,'Maximum Demand Forecast'!$T$68:$T$494,'Maximum Demand Forecast'!V$68:V$494,"NA")</f>
        <v>79.450062708003401</v>
      </c>
      <c r="T427" s="136">
        <f>_xlfn.XLOOKUP($D427,'Maximum Demand Forecast'!$T$68:$T$494,'Maximum Demand Forecast'!W$68:W$494,"NA")</f>
        <v>76.70944647741058</v>
      </c>
      <c r="U427" s="136">
        <f>_xlfn.XLOOKUP($D427,'Maximum Demand Forecast'!$T$68:$T$494,'Maximum Demand Forecast'!X$68:X$494,"NA")</f>
        <v>77.324411189001822</v>
      </c>
      <c r="V427" s="136">
        <f>_xlfn.XLOOKUP($D427,'Maximum Demand Forecast'!$T$68:$T$494,'Maximum Demand Forecast'!Y$68:Y$494,"NA")</f>
        <v>76.064132696541236</v>
      </c>
      <c r="W427" s="136">
        <f>_xlfn.XLOOKUP($D427,'Maximum Demand Forecast'!$T$68:$T$494,'Maximum Demand Forecast'!Z$68:Z$494,"NA")</f>
        <v>76.015840324273242</v>
      </c>
      <c r="X427" s="136">
        <f>_xlfn.XLOOKUP($D427,'Maximum Demand Forecast'!$T$68:$T$494,'Maximum Demand Forecast'!AA$68:AA$494,"NA")</f>
        <v>76.127960116105811</v>
      </c>
      <c r="Y427" s="136">
        <f>_xlfn.XLOOKUP($D427,'Maximum Demand Forecast'!$T$68:$T$494,'Maximum Demand Forecast'!AB$68:AB$494,"NA")</f>
        <v>76.468218029753189</v>
      </c>
      <c r="Z427" s="136">
        <f>_xlfn.XLOOKUP($D427,'Maximum Demand Forecast'!$T$68:$T$494,'Maximum Demand Forecast'!AC$68:AC$494,"NA")</f>
        <v>77.481072631147768</v>
      </c>
      <c r="AA427" s="136">
        <f>_xlfn.XLOOKUP($D427,'Maximum Demand Forecast'!$T$68:$T$494,'Maximum Demand Forecast'!AD$68:AD$494,"NA")</f>
        <v>80.680185347779897</v>
      </c>
      <c r="AB427" s="136">
        <f>_xlfn.XLOOKUP($D427,'Maximum Demand Forecast'!$T$68:$T$494,'Maximum Demand Forecast'!AE$68:AE$494,"NA")</f>
        <v>83.292624315077049</v>
      </c>
      <c r="AC427" s="136">
        <f>_xlfn.XLOOKUP($D427,'Maximum Demand Forecast'!$T$68:$T$494,'Maximum Demand Forecast'!AF$68:AF$494,"NA")</f>
        <v>85.030075568698749</v>
      </c>
      <c r="AD427" s="137"/>
      <c r="AE427" s="138">
        <v>0</v>
      </c>
      <c r="AF427" s="138">
        <v>0</v>
      </c>
      <c r="AG427" s="138">
        <v>0</v>
      </c>
      <c r="AH427" s="138">
        <v>3.9850464525837102</v>
      </c>
      <c r="AI427" s="138">
        <v>12.0628065373164</v>
      </c>
      <c r="AJ427" s="138">
        <v>36.791949608133997</v>
      </c>
      <c r="AK427" s="138">
        <v>68.177101720143199</v>
      </c>
      <c r="AL427" s="138">
        <v>103.368390370022</v>
      </c>
      <c r="AM427" s="138">
        <v>140.457202866605</v>
      </c>
      <c r="AN427" s="138">
        <v>177.86705138049899</v>
      </c>
      <c r="AO427" s="138">
        <v>218.042755898411</v>
      </c>
      <c r="AP427" s="138">
        <v>259.81619505673302</v>
      </c>
      <c r="AQ427" s="137"/>
      <c r="AR427" s="137"/>
      <c r="AS427" s="137"/>
      <c r="AT427" s="137"/>
      <c r="AU427" s="3"/>
      <c r="AV427" s="3"/>
      <c r="AW427" s="3"/>
      <c r="AX427" s="3"/>
    </row>
    <row r="428" spans="2:50" x14ac:dyDescent="0.25">
      <c r="B428" s="7" t="s">
        <v>19</v>
      </c>
      <c r="C428" s="7" t="s">
        <v>4</v>
      </c>
      <c r="D428" s="48">
        <v>13055</v>
      </c>
      <c r="E428" s="136">
        <f>_xlfn.XLOOKUP($D428,'Maximum Demand Forecast'!$D$68:$D$494,'Maximum Demand Forecast'!E$68:E$494,"NA")</f>
        <v>147.58405746610501</v>
      </c>
      <c r="F428" s="136">
        <f>_xlfn.XLOOKUP($D428,'Maximum Demand Forecast'!$D$68:$D$494,'Maximum Demand Forecast'!F$68:F$494,"NA")</f>
        <v>84.214314062820407</v>
      </c>
      <c r="G428" s="136">
        <f>_xlfn.XLOOKUP($D428,'Maximum Demand Forecast'!$D$68:$D$494,'Maximum Demand Forecast'!G$68:G$494,"NA")</f>
        <v>86.598274590909966</v>
      </c>
      <c r="H428" s="136">
        <f>_xlfn.XLOOKUP($D428,'Maximum Demand Forecast'!$D$68:$D$494,'Maximum Demand Forecast'!H$68:H$494,"NA")</f>
        <v>86.332105545328361</v>
      </c>
      <c r="I428" s="136">
        <f>_xlfn.XLOOKUP($D428,'Maximum Demand Forecast'!$D$68:$D$494,'Maximum Demand Forecast'!I$68:I$494,"NA")</f>
        <v>84.877931140487561</v>
      </c>
      <c r="J428" s="136">
        <f>_xlfn.XLOOKUP($D428,'Maximum Demand Forecast'!$D$68:$D$494,'Maximum Demand Forecast'!J$68:J$494,"NA")</f>
        <v>83.846220333266643</v>
      </c>
      <c r="K428" s="136">
        <f>_xlfn.XLOOKUP($D428,'Maximum Demand Forecast'!$D$68:$D$494,'Maximum Demand Forecast'!K$68:K$494,"NA")</f>
        <v>83.902269221444271</v>
      </c>
      <c r="L428" s="136">
        <f>_xlfn.XLOOKUP($D428,'Maximum Demand Forecast'!$D$68:$D$494,'Maximum Demand Forecast'!L$68:L$494,"NA")</f>
        <v>83.739950380021767</v>
      </c>
      <c r="M428" s="136">
        <f>_xlfn.XLOOKUP($D428,'Maximum Demand Forecast'!$D$68:$D$494,'Maximum Demand Forecast'!M$68:M$494,"NA")</f>
        <v>85.647054649348277</v>
      </c>
      <c r="N428" s="136">
        <f>_xlfn.XLOOKUP($D428,'Maximum Demand Forecast'!$D$68:$D$494,'Maximum Demand Forecast'!N$68:N$494,"NA")</f>
        <v>90.80729252758762</v>
      </c>
      <c r="O428" s="136">
        <f>_xlfn.XLOOKUP($D428,'Maximum Demand Forecast'!$D$68:$D$494,'Maximum Demand Forecast'!O$68:O$494,"NA")</f>
        <v>95.382978629866003</v>
      </c>
      <c r="P428" s="136">
        <f>_xlfn.XLOOKUP($D428,'Maximum Demand Forecast'!$D$68:$D$494,'Maximum Demand Forecast'!P$68:P$494,"NA")</f>
        <v>97.848950828146485</v>
      </c>
      <c r="Q428" s="140"/>
      <c r="R428" s="136">
        <f>_xlfn.XLOOKUP($D428,'Maximum Demand Forecast'!$T$68:$T$494,'Maximum Demand Forecast'!U$68:U$494,"NA")</f>
        <v>211.84932393935401</v>
      </c>
      <c r="S428" s="136">
        <f>_xlfn.XLOOKUP($D428,'Maximum Demand Forecast'!$T$68:$T$494,'Maximum Demand Forecast'!V$68:V$494,"NA")</f>
        <v>184.15654014895699</v>
      </c>
      <c r="T428" s="136">
        <f>_xlfn.XLOOKUP($D428,'Maximum Demand Forecast'!$T$68:$T$494,'Maximum Demand Forecast'!W$68:W$494,"NA")</f>
        <v>177.80409201110035</v>
      </c>
      <c r="U428" s="136">
        <f>_xlfn.XLOOKUP($D428,'Maximum Demand Forecast'!$T$68:$T$494,'Maximum Demand Forecast'!X$68:X$494,"NA")</f>
        <v>179.22951283193171</v>
      </c>
      <c r="V428" s="136">
        <f>_xlfn.XLOOKUP($D428,'Maximum Demand Forecast'!$T$68:$T$494,'Maximum Demand Forecast'!Y$68:Y$494,"NA")</f>
        <v>176.30832537297826</v>
      </c>
      <c r="W428" s="136">
        <f>_xlfn.XLOOKUP($D428,'Maximum Demand Forecast'!$T$68:$T$494,'Maximum Demand Forecast'!Z$68:Z$494,"NA")</f>
        <v>176.19638894537411</v>
      </c>
      <c r="X428" s="136">
        <f>_xlfn.XLOOKUP($D428,'Maximum Demand Forecast'!$T$68:$T$494,'Maximum Demand Forecast'!AA$68:AA$494,"NA")</f>
        <v>176.45627033806716</v>
      </c>
      <c r="Y428" s="136">
        <f>_xlfn.XLOOKUP($D428,'Maximum Demand Forecast'!$T$68:$T$494,'Maximum Demand Forecast'!AB$68:AB$494,"NA")</f>
        <v>177.24495090042112</v>
      </c>
      <c r="Z428" s="136">
        <f>_xlfn.XLOOKUP($D428,'Maximum Demand Forecast'!$T$68:$T$494,'Maximum Demand Forecast'!AC$68:AC$494,"NA")</f>
        <v>179.59263688969833</v>
      </c>
      <c r="AA428" s="136">
        <f>_xlfn.XLOOKUP($D428,'Maximum Demand Forecast'!$T$68:$T$494,'Maximum Demand Forecast'!AD$68:AD$494,"NA")</f>
        <v>187.00782964551419</v>
      </c>
      <c r="AB428" s="136">
        <f>_xlfn.XLOOKUP($D428,'Maximum Demand Forecast'!$T$68:$T$494,'Maximum Demand Forecast'!AE$68:AE$494,"NA")</f>
        <v>193.06317693121613</v>
      </c>
      <c r="AC428" s="136">
        <f>_xlfn.XLOOKUP($D428,'Maximum Demand Forecast'!$T$68:$T$494,'Maximum Demand Forecast'!AF$68:AF$494,"NA")</f>
        <v>197.09039856753347</v>
      </c>
      <c r="AD428" s="137"/>
      <c r="AE428" s="138">
        <v>326.08373338140001</v>
      </c>
      <c r="AF428" s="138">
        <v>439.36618692596602</v>
      </c>
      <c r="AG428" s="138">
        <v>516.60373958678201</v>
      </c>
      <c r="AH428" s="138">
        <v>557.02494397828195</v>
      </c>
      <c r="AI428" s="138">
        <v>614.37286017903205</v>
      </c>
      <c r="AJ428" s="138">
        <v>757.83769921662201</v>
      </c>
      <c r="AK428" s="138">
        <v>907.42853617748403</v>
      </c>
      <c r="AL428" s="138">
        <v>1046.50142450254</v>
      </c>
      <c r="AM428" s="138">
        <v>1169.64764509472</v>
      </c>
      <c r="AN428" s="138">
        <v>1275.78466063715</v>
      </c>
      <c r="AO428" s="138">
        <v>1375.09101197681</v>
      </c>
      <c r="AP428" s="138">
        <v>1466.90732344199</v>
      </c>
      <c r="AQ428" s="137"/>
      <c r="AR428" s="137"/>
      <c r="AS428" s="137"/>
      <c r="AT428" s="137"/>
      <c r="AU428" s="3"/>
      <c r="AV428" s="3"/>
      <c r="AW428" s="3"/>
      <c r="AX428" s="3"/>
    </row>
    <row r="429" spans="2:50" x14ac:dyDescent="0.25">
      <c r="B429" s="7" t="s">
        <v>19</v>
      </c>
      <c r="C429" s="7" t="s">
        <v>4</v>
      </c>
      <c r="D429" s="48">
        <v>13056</v>
      </c>
      <c r="E429" s="136">
        <f>_xlfn.XLOOKUP($D429,'Maximum Demand Forecast'!$D$68:$D$494,'Maximum Demand Forecast'!E$68:E$494,"NA")</f>
        <v>52.441593683152497</v>
      </c>
      <c r="F429" s="136">
        <f>_xlfn.XLOOKUP($D429,'Maximum Demand Forecast'!$D$68:$D$494,'Maximum Demand Forecast'!F$68:F$494,"NA")</f>
        <v>51.3401082102137</v>
      </c>
      <c r="G429" s="136">
        <f>_xlfn.XLOOKUP($D429,'Maximum Demand Forecast'!$D$68:$D$494,'Maximum Demand Forecast'!G$68:G$494,"NA")</f>
        <v>52.793457238143759</v>
      </c>
      <c r="H429" s="136">
        <f>_xlfn.XLOOKUP($D429,'Maximum Demand Forecast'!$D$68:$D$494,'Maximum Demand Forecast'!H$68:H$494,"NA")</f>
        <v>52.631190909023324</v>
      </c>
      <c r="I429" s="136">
        <f>_xlfn.XLOOKUP($D429,'Maximum Demand Forecast'!$D$68:$D$494,'Maximum Demand Forecast'!I$68:I$494,"NA")</f>
        <v>51.744673312438039</v>
      </c>
      <c r="J429" s="136">
        <f>_xlfn.XLOOKUP($D429,'Maximum Demand Forecast'!$D$68:$D$494,'Maximum Demand Forecast'!J$68:J$494,"NA")</f>
        <v>51.115704887368913</v>
      </c>
      <c r="K429" s="136">
        <f>_xlfn.XLOOKUP($D429,'Maximum Demand Forecast'!$D$68:$D$494,'Maximum Demand Forecast'!K$68:K$494,"NA")</f>
        <v>51.149874327755917</v>
      </c>
      <c r="L429" s="136">
        <f>_xlfn.XLOOKUP($D429,'Maximum Demand Forecast'!$D$68:$D$494,'Maximum Demand Forecast'!L$68:L$494,"NA")</f>
        <v>51.050918859485144</v>
      </c>
      <c r="M429" s="136">
        <f>_xlfn.XLOOKUP($D429,'Maximum Demand Forecast'!$D$68:$D$494,'Maximum Demand Forecast'!M$68:M$494,"NA")</f>
        <v>52.213558971739054</v>
      </c>
      <c r="N429" s="136">
        <f>_xlfn.XLOOKUP($D429,'Maximum Demand Forecast'!$D$68:$D$494,'Maximum Demand Forecast'!N$68:N$494,"NA")</f>
        <v>55.359427628481029</v>
      </c>
      <c r="O429" s="136">
        <f>_xlfn.XLOOKUP($D429,'Maximum Demand Forecast'!$D$68:$D$494,'Maximum Demand Forecast'!O$68:O$494,"NA")</f>
        <v>58.148932266038308</v>
      </c>
      <c r="P429" s="136">
        <f>_xlfn.XLOOKUP($D429,'Maximum Demand Forecast'!$D$68:$D$494,'Maximum Demand Forecast'!P$68:P$494,"NA")</f>
        <v>59.652278590377634</v>
      </c>
      <c r="Q429" s="140"/>
      <c r="R429" s="136">
        <f>_xlfn.XLOOKUP($D429,'Maximum Demand Forecast'!$T$68:$T$494,'Maximum Demand Forecast'!U$68:U$494,"NA")</f>
        <v>97.000882886581294</v>
      </c>
      <c r="S429" s="136">
        <f>_xlfn.XLOOKUP($D429,'Maximum Demand Forecast'!$T$68:$T$494,'Maximum Demand Forecast'!V$68:V$494,"NA")</f>
        <v>166.30510273655199</v>
      </c>
      <c r="T429" s="136">
        <f>_xlfn.XLOOKUP($D429,'Maximum Demand Forecast'!$T$68:$T$494,'Maximum Demand Forecast'!W$68:W$494,"NA")</f>
        <v>160.56843685794485</v>
      </c>
      <c r="U429" s="136">
        <f>_xlfn.XLOOKUP($D429,'Maximum Demand Forecast'!$T$68:$T$494,'Maximum Demand Forecast'!X$68:X$494,"NA")</f>
        <v>161.85568278393495</v>
      </c>
      <c r="V429" s="136">
        <f>_xlfn.XLOOKUP($D429,'Maximum Demand Forecast'!$T$68:$T$494,'Maximum Demand Forecast'!Y$68:Y$494,"NA")</f>
        <v>159.21766417172043</v>
      </c>
      <c r="W429" s="136">
        <f>_xlfn.XLOOKUP($D429,'Maximum Demand Forecast'!$T$68:$T$494,'Maximum Demand Forecast'!Z$68:Z$494,"NA")</f>
        <v>159.11657843739022</v>
      </c>
      <c r="X429" s="136">
        <f>_xlfn.XLOOKUP($D429,'Maximum Demand Forecast'!$T$68:$T$494,'Maximum Demand Forecast'!AA$68:AA$494,"NA")</f>
        <v>159.35126791231289</v>
      </c>
      <c r="Y429" s="136">
        <f>_xlfn.XLOOKUP($D429,'Maximum Demand Forecast'!$T$68:$T$494,'Maximum Demand Forecast'!AB$68:AB$494,"NA")</f>
        <v>160.06349676849416</v>
      </c>
      <c r="Z429" s="136">
        <f>_xlfn.XLOOKUP($D429,'Maximum Demand Forecast'!$T$68:$T$494,'Maximum Demand Forecast'!AC$68:AC$494,"NA")</f>
        <v>162.18360697106479</v>
      </c>
      <c r="AA429" s="136">
        <f>_xlfn.XLOOKUP($D429,'Maximum Demand Forecast'!$T$68:$T$494,'Maximum Demand Forecast'!AD$68:AD$494,"NA")</f>
        <v>168.87999903006971</v>
      </c>
      <c r="AB429" s="136">
        <f>_xlfn.XLOOKUP($D429,'Maximum Demand Forecast'!$T$68:$T$494,'Maximum Demand Forecast'!AE$68:AE$494,"NA")</f>
        <v>174.34836388770447</v>
      </c>
      <c r="AC429" s="136">
        <f>_xlfn.XLOOKUP($D429,'Maximum Demand Forecast'!$T$68:$T$494,'Maximum Demand Forecast'!AF$68:AF$494,"NA")</f>
        <v>177.98520191381471</v>
      </c>
      <c r="AD429" s="137"/>
      <c r="AE429" s="138">
        <v>52.151380000000003</v>
      </c>
      <c r="AF429" s="138">
        <v>60.298195</v>
      </c>
      <c r="AG429" s="138">
        <v>81.946985499999997</v>
      </c>
      <c r="AH429" s="138">
        <v>104.277004977657</v>
      </c>
      <c r="AI429" s="138">
        <v>132.20199567996599</v>
      </c>
      <c r="AJ429" s="138">
        <v>198.33800793364401</v>
      </c>
      <c r="AK429" s="138">
        <v>263.78586146287802</v>
      </c>
      <c r="AL429" s="138">
        <v>321.80227503236603</v>
      </c>
      <c r="AM429" s="138">
        <v>371.077898036249</v>
      </c>
      <c r="AN429" s="138">
        <v>412.07599421264501</v>
      </c>
      <c r="AO429" s="138">
        <v>449.33759459245402</v>
      </c>
      <c r="AP429" s="138">
        <v>482.990569052137</v>
      </c>
      <c r="AQ429" s="137"/>
      <c r="AR429" s="137"/>
      <c r="AS429" s="137"/>
      <c r="AT429" s="137"/>
      <c r="AU429" s="3"/>
      <c r="AV429" s="3"/>
      <c r="AW429" s="3"/>
      <c r="AX429" s="3"/>
    </row>
    <row r="430" spans="2:50" x14ac:dyDescent="0.25">
      <c r="B430" s="7" t="s">
        <v>19</v>
      </c>
      <c r="C430" s="7" t="s">
        <v>4</v>
      </c>
      <c r="D430" s="48">
        <v>13057</v>
      </c>
      <c r="E430" s="136">
        <f>_xlfn.XLOOKUP($D430,'Maximum Demand Forecast'!$D$68:$D$494,'Maximum Demand Forecast'!E$68:E$494,"NA")</f>
        <v>153.325628159552</v>
      </c>
      <c r="F430" s="136">
        <f>_xlfn.XLOOKUP($D430,'Maximum Demand Forecast'!$D$68:$D$494,'Maximum Demand Forecast'!F$68:F$494,"NA")</f>
        <v>108.25528980670001</v>
      </c>
      <c r="G430" s="136">
        <f>_xlfn.XLOOKUP($D430,'Maximum Demand Forecast'!$D$68:$D$494,'Maximum Demand Forecast'!G$68:G$494,"NA")</f>
        <v>111.31980847823553</v>
      </c>
      <c r="H430" s="136">
        <f>_xlfn.XLOOKUP($D430,'Maximum Demand Forecast'!$D$68:$D$494,'Maximum Demand Forecast'!H$68:H$494,"NA")</f>
        <v>110.97765515801117</v>
      </c>
      <c r="I430" s="136">
        <f>_xlfn.XLOOKUP($D430,'Maximum Demand Forecast'!$D$68:$D$494,'Maximum Demand Forecast'!I$68:I$494,"NA")</f>
        <v>109.10835213776576</v>
      </c>
      <c r="J430" s="136">
        <f>_xlfn.XLOOKUP($D430,'Maximum Demand Forecast'!$D$68:$D$494,'Maximum Demand Forecast'!J$68:J$494,"NA")</f>
        <v>107.78211498110983</v>
      </c>
      <c r="K430" s="136">
        <f>_xlfn.XLOOKUP($D430,'Maximum Demand Forecast'!$D$68:$D$494,'Maximum Demand Forecast'!K$68:K$494,"NA")</f>
        <v>107.85416435538231</v>
      </c>
      <c r="L430" s="136">
        <f>_xlfn.XLOOKUP($D430,'Maximum Demand Forecast'!$D$68:$D$494,'Maximum Demand Forecast'!L$68:L$494,"NA")</f>
        <v>107.64550774617246</v>
      </c>
      <c r="M430" s="136">
        <f>_xlfn.XLOOKUP($D430,'Maximum Demand Forecast'!$D$68:$D$494,'Maximum Demand Forecast'!M$68:M$494,"NA")</f>
        <v>110.09704021621705</v>
      </c>
      <c r="N430" s="136">
        <f>_xlfn.XLOOKUP($D430,'Maximum Demand Forecast'!$D$68:$D$494,'Maximum Demand Forecast'!N$68:N$494,"NA")</f>
        <v>116.73039053435419</v>
      </c>
      <c r="O430" s="136">
        <f>_xlfn.XLOOKUP($D430,'Maximum Demand Forecast'!$D$68:$D$494,'Maximum Demand Forecast'!O$68:O$494,"NA")</f>
        <v>122.61231489102745</v>
      </c>
      <c r="P430" s="136">
        <f>_xlfn.XLOOKUP($D430,'Maximum Demand Forecast'!$D$68:$D$494,'Maximum Demand Forecast'!P$68:P$494,"NA")</f>
        <v>125.78225741149947</v>
      </c>
      <c r="Q430" s="140"/>
      <c r="R430" s="136">
        <f>_xlfn.XLOOKUP($D430,'Maximum Demand Forecast'!$T$68:$T$494,'Maximum Demand Forecast'!U$68:U$494,"NA")</f>
        <v>221.99830678830699</v>
      </c>
      <c r="S430" s="136">
        <f>_xlfn.XLOOKUP($D430,'Maximum Demand Forecast'!$T$68:$T$494,'Maximum Demand Forecast'!V$68:V$494,"NA")</f>
        <v>196.805718792005</v>
      </c>
      <c r="T430" s="136">
        <f>_xlfn.XLOOKUP($D430,'Maximum Demand Forecast'!$T$68:$T$494,'Maximum Demand Forecast'!W$68:W$494,"NA")</f>
        <v>190.01693941523905</v>
      </c>
      <c r="U430" s="136">
        <f>_xlfn.XLOOKUP($D430,'Maximum Demand Forecast'!$T$68:$T$494,'Maximum Demand Forecast'!X$68:X$494,"NA")</f>
        <v>191.54026825817829</v>
      </c>
      <c r="V430" s="136">
        <f>_xlfn.XLOOKUP($D430,'Maximum Demand Forecast'!$T$68:$T$494,'Maximum Demand Forecast'!Y$68:Y$494,"NA")</f>
        <v>188.41843290483973</v>
      </c>
      <c r="W430" s="136">
        <f>_xlfn.XLOOKUP($D430,'Maximum Demand Forecast'!$T$68:$T$494,'Maximum Demand Forecast'!Z$68:Z$494,"NA")</f>
        <v>188.29880788866694</v>
      </c>
      <c r="X430" s="136">
        <f>_xlfn.XLOOKUP($D430,'Maximum Demand Forecast'!$T$68:$T$494,'Maximum Demand Forecast'!AA$68:AA$494,"NA")</f>
        <v>188.5765397805034</v>
      </c>
      <c r="Y430" s="136">
        <f>_xlfn.XLOOKUP($D430,'Maximum Demand Forecast'!$T$68:$T$494,'Maximum Demand Forecast'!AB$68:AB$494,"NA")</f>
        <v>189.41939252331557</v>
      </c>
      <c r="Z430" s="136">
        <f>_xlfn.XLOOKUP($D430,'Maximum Demand Forecast'!$T$68:$T$494,'Maximum Demand Forecast'!AC$68:AC$494,"NA")</f>
        <v>191.92833425432278</v>
      </c>
      <c r="AA430" s="136">
        <f>_xlfn.XLOOKUP($D430,'Maximum Demand Forecast'!$T$68:$T$494,'Maximum Demand Forecast'!AD$68:AD$494,"NA")</f>
        <v>199.85285509463176</v>
      </c>
      <c r="AB430" s="136">
        <f>_xlfn.XLOOKUP($D430,'Maximum Demand Forecast'!$T$68:$T$494,'Maximum Demand Forecast'!AE$68:AE$494,"NA")</f>
        <v>206.32412662337492</v>
      </c>
      <c r="AC430" s="136">
        <f>_xlfn.XLOOKUP($D430,'Maximum Demand Forecast'!$T$68:$T$494,'Maximum Demand Forecast'!AF$68:AF$494,"NA")</f>
        <v>210.6279664339462</v>
      </c>
      <c r="AD430" s="137"/>
      <c r="AE430" s="138">
        <v>521.79688097760004</v>
      </c>
      <c r="AF430" s="138">
        <v>588.90739206831995</v>
      </c>
      <c r="AG430" s="138">
        <v>684.70192941224798</v>
      </c>
      <c r="AH430" s="138">
        <v>749.431502988798</v>
      </c>
      <c r="AI430" s="138">
        <v>804.58544869693696</v>
      </c>
      <c r="AJ430" s="138">
        <v>936.03484136932298</v>
      </c>
      <c r="AK430" s="138">
        <v>1068.0227795267399</v>
      </c>
      <c r="AL430" s="138">
        <v>1187.71937227083</v>
      </c>
      <c r="AM430" s="138">
        <v>1292.4598951007499</v>
      </c>
      <c r="AN430" s="138">
        <v>1382.65497495604</v>
      </c>
      <c r="AO430" s="138">
        <v>1467.6087214614599</v>
      </c>
      <c r="AP430" s="138">
        <v>1542.43980457721</v>
      </c>
      <c r="AQ430" s="137"/>
      <c r="AR430" s="137"/>
      <c r="AS430" s="137"/>
      <c r="AT430" s="137"/>
      <c r="AU430" s="3"/>
      <c r="AV430" s="3"/>
      <c r="AW430" s="3"/>
      <c r="AX430" s="3"/>
    </row>
    <row r="431" spans="2:50" x14ac:dyDescent="0.25">
      <c r="B431" s="7" t="s">
        <v>19</v>
      </c>
      <c r="C431" s="7" t="s">
        <v>4</v>
      </c>
      <c r="D431" s="48">
        <v>13058</v>
      </c>
      <c r="E431" s="136">
        <f>_xlfn.XLOOKUP($D431,'Maximum Demand Forecast'!$D$68:$D$494,'Maximum Demand Forecast'!E$68:E$494,"NA")</f>
        <v>67.217200155304397</v>
      </c>
      <c r="F431" s="136">
        <f>_xlfn.XLOOKUP($D431,'Maximum Demand Forecast'!$D$68:$D$494,'Maximum Demand Forecast'!F$68:F$494,"NA")</f>
        <v>4.766666635</v>
      </c>
      <c r="G431" s="136">
        <f>_xlfn.XLOOKUP($D431,'Maximum Demand Forecast'!$D$68:$D$494,'Maximum Demand Forecast'!G$68:G$494,"NA")</f>
        <v>4.9016026638077008</v>
      </c>
      <c r="H431" s="136">
        <f>_xlfn.XLOOKUP($D431,'Maximum Demand Forecast'!$D$68:$D$494,'Maximum Demand Forecast'!H$68:H$494,"NA")</f>
        <v>4.8865370645332451</v>
      </c>
      <c r="I431" s="136">
        <f>_xlfn.XLOOKUP($D431,'Maximum Demand Forecast'!$D$68:$D$494,'Maximum Demand Forecast'!I$68:I$494,"NA")</f>
        <v>4.8042284369066524</v>
      </c>
      <c r="J431" s="136">
        <f>_xlfn.XLOOKUP($D431,'Maximum Demand Forecast'!$D$68:$D$494,'Maximum Demand Forecast'!J$68:J$494,"NA")</f>
        <v>4.7458319334561772</v>
      </c>
      <c r="K431" s="136">
        <f>_xlfn.XLOOKUP($D431,'Maximum Demand Forecast'!$D$68:$D$494,'Maximum Demand Forecast'!K$68:K$494,"NA")</f>
        <v>4.7490043913474311</v>
      </c>
      <c r="L431" s="136">
        <f>_xlfn.XLOOKUP($D431,'Maximum Demand Forecast'!$D$68:$D$494,'Maximum Demand Forecast'!L$68:L$494,"NA")</f>
        <v>4.7398168819049937</v>
      </c>
      <c r="M431" s="136">
        <f>_xlfn.XLOOKUP($D431,'Maximum Demand Forecast'!$D$68:$D$494,'Maximum Demand Forecast'!M$68:M$494,"NA")</f>
        <v>4.8477620737791876</v>
      </c>
      <c r="N431" s="136">
        <f>_xlfn.XLOOKUP($D431,'Maximum Demand Forecast'!$D$68:$D$494,'Maximum Demand Forecast'!N$68:N$494,"NA")</f>
        <v>5.1398398992248504</v>
      </c>
      <c r="O431" s="136">
        <f>_xlfn.XLOOKUP($D431,'Maximum Demand Forecast'!$D$68:$D$494,'Maximum Demand Forecast'!O$68:O$494,"NA")</f>
        <v>5.3988311469561285</v>
      </c>
      <c r="P431" s="136">
        <f>_xlfn.XLOOKUP($D431,'Maximum Demand Forecast'!$D$68:$D$494,'Maximum Demand Forecast'!P$68:P$494,"NA")</f>
        <v>5.5384091691865631</v>
      </c>
      <c r="Q431" s="140"/>
      <c r="R431" s="136">
        <f>_xlfn.XLOOKUP($D431,'Maximum Demand Forecast'!$T$68:$T$494,'Maximum Demand Forecast'!U$68:U$494,"NA")</f>
        <v>60.477294719990503</v>
      </c>
      <c r="S431" s="136">
        <f>_xlfn.XLOOKUP($D431,'Maximum Demand Forecast'!$T$68:$T$494,'Maximum Demand Forecast'!V$68:V$494,"NA")</f>
        <v>5.03518536978269</v>
      </c>
      <c r="T431" s="136">
        <f>_xlfn.XLOOKUP($D431,'Maximum Demand Forecast'!$T$68:$T$494,'Maximum Demand Forecast'!W$68:W$494,"NA")</f>
        <v>4.8614975175882087</v>
      </c>
      <c r="U431" s="136">
        <f>_xlfn.XLOOKUP($D431,'Maximum Demand Forecast'!$T$68:$T$494,'Maximum Demand Forecast'!X$68:X$494,"NA")</f>
        <v>4.9004711975727933</v>
      </c>
      <c r="V431" s="136">
        <f>_xlfn.XLOOKUP($D431,'Maximum Demand Forecast'!$T$68:$T$494,'Maximum Demand Forecast'!Y$68:Y$494,"NA")</f>
        <v>4.8206004509578868</v>
      </c>
      <c r="W431" s="136">
        <f>_xlfn.XLOOKUP($D431,'Maximum Demand Forecast'!$T$68:$T$494,'Maximum Demand Forecast'!Z$68:Z$494,"NA")</f>
        <v>4.8175398989831262</v>
      </c>
      <c r="X431" s="136">
        <f>_xlfn.XLOOKUP($D431,'Maximum Demand Forecast'!$T$68:$T$494,'Maximum Demand Forecast'!AA$68:AA$494,"NA")</f>
        <v>4.8246455439160094</v>
      </c>
      <c r="Y431" s="136">
        <f>_xlfn.XLOOKUP($D431,'Maximum Demand Forecast'!$T$68:$T$494,'Maximum Demand Forecast'!AB$68:AB$494,"NA")</f>
        <v>4.8462095504171332</v>
      </c>
      <c r="Z431" s="136">
        <f>_xlfn.XLOOKUP($D431,'Maximum Demand Forecast'!$T$68:$T$494,'Maximum Demand Forecast'!AC$68:AC$494,"NA")</f>
        <v>4.910399690699367</v>
      </c>
      <c r="AA431" s="136">
        <f>_xlfn.XLOOKUP($D431,'Maximum Demand Forecast'!$T$68:$T$494,'Maximum Demand Forecast'!AD$68:AD$494,"NA")</f>
        <v>5.1131449749450546</v>
      </c>
      <c r="AB431" s="136">
        <f>_xlfn.XLOOKUP($D431,'Maximum Demand Forecast'!$T$68:$T$494,'Maximum Demand Forecast'!AE$68:AE$494,"NA")</f>
        <v>5.278709532344199</v>
      </c>
      <c r="AC431" s="136">
        <f>_xlfn.XLOOKUP($D431,'Maximum Demand Forecast'!$T$68:$T$494,'Maximum Demand Forecast'!AF$68:AF$494,"NA")</f>
        <v>5.3888213287954976</v>
      </c>
      <c r="AD431" s="137"/>
      <c r="AE431" s="138">
        <v>0</v>
      </c>
      <c r="AF431" s="138">
        <v>0</v>
      </c>
      <c r="AG431" s="138">
        <v>0</v>
      </c>
      <c r="AH431" s="138">
        <v>0</v>
      </c>
      <c r="AI431" s="138">
        <v>0</v>
      </c>
      <c r="AJ431" s="138">
        <v>0</v>
      </c>
      <c r="AK431" s="138">
        <v>0</v>
      </c>
      <c r="AL431" s="138">
        <v>0</v>
      </c>
      <c r="AM431" s="138">
        <v>0</v>
      </c>
      <c r="AN431" s="138">
        <v>0</v>
      </c>
      <c r="AO431" s="138">
        <v>0</v>
      </c>
      <c r="AP431" s="138">
        <v>0</v>
      </c>
      <c r="AQ431" s="137"/>
      <c r="AR431" s="137"/>
      <c r="AS431" s="137"/>
      <c r="AT431" s="137"/>
      <c r="AU431" s="3"/>
      <c r="AV431" s="3"/>
      <c r="AW431" s="3"/>
      <c r="AX431" s="3"/>
    </row>
    <row r="432" spans="2:50" x14ac:dyDescent="0.25">
      <c r="AO432" s="3"/>
      <c r="AP432" s="3"/>
      <c r="AQ432" s="3"/>
      <c r="AR432" s="3"/>
      <c r="AS432" s="3"/>
      <c r="AT432" s="3"/>
      <c r="AU432" s="3"/>
      <c r="AV432" s="3"/>
      <c r="AW432" s="3"/>
      <c r="AX432" s="3"/>
    </row>
    <row r="433" spans="31:50" x14ac:dyDescent="0.25">
      <c r="AO433" s="3"/>
      <c r="AP433" s="3"/>
      <c r="AQ433" s="3"/>
      <c r="AR433" s="3"/>
      <c r="AS433" s="3"/>
      <c r="AT433" s="3"/>
      <c r="AU433" s="3"/>
      <c r="AV433" s="3"/>
      <c r="AW433" s="3"/>
      <c r="AX433" s="3"/>
    </row>
    <row r="434" spans="31:50" x14ac:dyDescent="0.25">
      <c r="AO434" s="3"/>
      <c r="AP434" s="3"/>
      <c r="AQ434" s="3"/>
      <c r="AR434" s="3"/>
      <c r="AS434" s="3"/>
      <c r="AT434" s="3"/>
      <c r="AU434" s="3"/>
      <c r="AV434" s="3"/>
      <c r="AW434" s="3"/>
      <c r="AX434" s="3"/>
    </row>
    <row r="435" spans="31:50" x14ac:dyDescent="0.25">
      <c r="AO435" s="3"/>
      <c r="AP435" s="3"/>
      <c r="AQ435" s="3"/>
      <c r="AR435" s="3"/>
      <c r="AS435" s="3"/>
      <c r="AT435" s="3"/>
      <c r="AU435" s="3"/>
      <c r="AV435" s="3"/>
      <c r="AW435" s="3"/>
      <c r="AX435" s="3"/>
    </row>
    <row r="436" spans="31:50" x14ac:dyDescent="0.25">
      <c r="AO436" s="3"/>
      <c r="AP436" s="3"/>
      <c r="AQ436" s="3"/>
      <c r="AR436" s="3"/>
      <c r="AS436" s="3"/>
      <c r="AT436" s="3"/>
      <c r="AU436" s="3"/>
      <c r="AV436" s="3"/>
      <c r="AW436" s="3"/>
      <c r="AX436" s="3"/>
    </row>
    <row r="437" spans="31:50" x14ac:dyDescent="0.25">
      <c r="AO437" s="3"/>
      <c r="AP437" s="3"/>
      <c r="AQ437" s="3"/>
      <c r="AR437" s="3"/>
      <c r="AS437" s="3"/>
      <c r="AT437" s="3"/>
      <c r="AU437" s="3"/>
      <c r="AV437" s="3"/>
      <c r="AW437" s="3"/>
      <c r="AX437" s="3"/>
    </row>
    <row r="438" spans="31:50" x14ac:dyDescent="0.25">
      <c r="AO438" s="3"/>
      <c r="AP438" s="3"/>
      <c r="AQ438" s="3"/>
      <c r="AR438" s="3"/>
      <c r="AS438" s="3"/>
      <c r="AT438" s="3"/>
      <c r="AU438" s="3"/>
      <c r="AV438" s="3"/>
      <c r="AW438" s="3"/>
      <c r="AX438" s="3"/>
    </row>
    <row r="439" spans="31:50" x14ac:dyDescent="0.25">
      <c r="AO439" s="3"/>
      <c r="AP439" s="3"/>
      <c r="AQ439" s="3"/>
      <c r="AR439" s="3"/>
      <c r="AS439" s="3"/>
      <c r="AT439" s="3"/>
      <c r="AU439" s="3"/>
      <c r="AV439" s="3"/>
      <c r="AW439" s="3"/>
      <c r="AX439" s="3"/>
    </row>
    <row r="440" spans="31:50" x14ac:dyDescent="0.25">
      <c r="AE440" s="99"/>
      <c r="AF440" s="99"/>
      <c r="AG440" s="99"/>
      <c r="AH440" s="99"/>
      <c r="AI440" s="99"/>
      <c r="AJ440" s="99"/>
      <c r="AK440" s="99"/>
      <c r="AL440" s="99"/>
      <c r="AM440" s="99"/>
      <c r="AO440" s="3"/>
      <c r="AP440" s="3"/>
      <c r="AQ440" s="3"/>
      <c r="AR440" s="3"/>
      <c r="AS440" s="3"/>
      <c r="AT440" s="3"/>
      <c r="AU440" s="3"/>
      <c r="AV440" s="3"/>
      <c r="AW440" s="3"/>
      <c r="AX440" s="3"/>
    </row>
    <row r="441" spans="31:50" x14ac:dyDescent="0.25">
      <c r="AO441" s="3"/>
      <c r="AP441" s="3"/>
      <c r="AQ441" s="3"/>
      <c r="AR441" s="3"/>
      <c r="AS441" s="3"/>
      <c r="AT441" s="3"/>
      <c r="AU441" s="3"/>
      <c r="AV441" s="3"/>
      <c r="AW441" s="3"/>
      <c r="AX441" s="3"/>
    </row>
    <row r="442" spans="31:50" x14ac:dyDescent="0.25">
      <c r="AO442" s="3"/>
      <c r="AP442" s="3"/>
      <c r="AQ442" s="3"/>
      <c r="AR442" s="3"/>
      <c r="AS442" s="3"/>
      <c r="AT442" s="3"/>
      <c r="AU442" s="3"/>
      <c r="AV442" s="3"/>
      <c r="AW442" s="3"/>
      <c r="AX442" s="3"/>
    </row>
    <row r="443" spans="31:50" x14ac:dyDescent="0.25">
      <c r="AO443" s="3"/>
      <c r="AP443" s="3"/>
      <c r="AQ443" s="3"/>
      <c r="AR443" s="3"/>
      <c r="AS443" s="3"/>
      <c r="AT443" s="3"/>
      <c r="AU443" s="3"/>
      <c r="AV443" s="3"/>
      <c r="AW443" s="3"/>
      <c r="AX443" s="3"/>
    </row>
    <row r="444" spans="31:50" x14ac:dyDescent="0.25">
      <c r="AO444" s="3"/>
      <c r="AP444" s="3"/>
      <c r="AQ444" s="3"/>
      <c r="AR444" s="3"/>
      <c r="AS444" s="3"/>
      <c r="AT444" s="3"/>
      <c r="AU444" s="3"/>
      <c r="AV444" s="3"/>
      <c r="AW444" s="3"/>
      <c r="AX444" s="3"/>
    </row>
    <row r="445" spans="31:50" x14ac:dyDescent="0.25">
      <c r="AO445" s="3"/>
      <c r="AP445" s="3"/>
      <c r="AQ445" s="3"/>
      <c r="AR445" s="3"/>
      <c r="AS445" s="3"/>
      <c r="AT445" s="3"/>
      <c r="AU445" s="3"/>
      <c r="AV445" s="3"/>
      <c r="AW445" s="3"/>
      <c r="AX445" s="3"/>
    </row>
    <row r="446" spans="31:50" x14ac:dyDescent="0.25">
      <c r="AO446" s="3"/>
      <c r="AP446" s="3"/>
      <c r="AQ446" s="3"/>
      <c r="AR446" s="3"/>
      <c r="AS446" s="3"/>
      <c r="AT446" s="3"/>
      <c r="AU446" s="3"/>
      <c r="AV446" s="3"/>
      <c r="AW446" s="3"/>
      <c r="AX446" s="3"/>
    </row>
    <row r="447" spans="31:50" x14ac:dyDescent="0.25">
      <c r="AO447" s="3"/>
      <c r="AP447" s="3"/>
      <c r="AQ447" s="3"/>
      <c r="AR447" s="3"/>
      <c r="AS447" s="3"/>
      <c r="AT447" s="3"/>
      <c r="AU447" s="3"/>
      <c r="AV447" s="3"/>
      <c r="AW447" s="3"/>
      <c r="AX447" s="3"/>
    </row>
    <row r="448" spans="31:50" x14ac:dyDescent="0.25">
      <c r="AO448" s="3"/>
      <c r="AP448" s="3"/>
      <c r="AQ448" s="3"/>
      <c r="AR448" s="3"/>
      <c r="AS448" s="3"/>
      <c r="AT448" s="3"/>
      <c r="AU448" s="3"/>
      <c r="AV448" s="3"/>
      <c r="AW448" s="3"/>
      <c r="AX448" s="3"/>
    </row>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row r="823" s="3" customFormat="1" x14ac:dyDescent="0.25"/>
    <row r="824" s="3" customFormat="1" x14ac:dyDescent="0.25"/>
    <row r="825" s="3" customFormat="1" x14ac:dyDescent="0.25"/>
    <row r="826" s="3" customFormat="1" x14ac:dyDescent="0.25"/>
    <row r="827" s="3" customFormat="1" x14ac:dyDescent="0.25"/>
    <row r="828" s="3" customFormat="1" x14ac:dyDescent="0.25"/>
    <row r="829" s="3" customFormat="1" x14ac:dyDescent="0.25"/>
    <row r="830" s="3" customFormat="1" x14ac:dyDescent="0.25"/>
    <row r="831" s="3" customFormat="1" x14ac:dyDescent="0.25"/>
    <row r="832" s="3" customFormat="1" x14ac:dyDescent="0.25"/>
    <row r="833" s="3" customFormat="1" x14ac:dyDescent="0.25"/>
    <row r="834" s="3" customFormat="1" x14ac:dyDescent="0.25"/>
    <row r="835" s="3" customFormat="1" x14ac:dyDescent="0.25"/>
    <row r="836" s="3" customFormat="1" x14ac:dyDescent="0.25"/>
    <row r="837" s="3" customFormat="1" x14ac:dyDescent="0.25"/>
    <row r="838" s="3" customFormat="1" x14ac:dyDescent="0.25"/>
    <row r="839" s="3" customFormat="1" x14ac:dyDescent="0.25"/>
    <row r="840" s="3" customFormat="1" x14ac:dyDescent="0.25"/>
    <row r="841" s="3" customFormat="1" x14ac:dyDescent="0.25"/>
    <row r="842" s="3" customFormat="1" x14ac:dyDescent="0.25"/>
    <row r="843" s="3" customFormat="1" x14ac:dyDescent="0.25"/>
    <row r="844" s="3" customFormat="1" x14ac:dyDescent="0.25"/>
    <row r="845" s="3" customFormat="1" x14ac:dyDescent="0.25"/>
    <row r="846" s="3" customFormat="1" x14ac:dyDescent="0.25"/>
    <row r="847" s="3" customFormat="1" x14ac:dyDescent="0.25"/>
    <row r="848" s="3" customFormat="1" x14ac:dyDescent="0.25"/>
    <row r="849" s="3" customFormat="1" x14ac:dyDescent="0.25"/>
    <row r="850" s="3" customFormat="1" x14ac:dyDescent="0.25"/>
    <row r="851" s="3" customFormat="1" x14ac:dyDescent="0.25"/>
    <row r="852" s="3" customFormat="1" x14ac:dyDescent="0.25"/>
    <row r="853" s="3" customFormat="1" x14ac:dyDescent="0.25"/>
    <row r="854" s="3" customFormat="1" x14ac:dyDescent="0.25"/>
    <row r="855" s="3" customFormat="1" x14ac:dyDescent="0.25"/>
    <row r="856" s="3" customFormat="1" x14ac:dyDescent="0.25"/>
    <row r="857" s="3" customFormat="1" x14ac:dyDescent="0.25"/>
    <row r="858" s="3" customFormat="1" x14ac:dyDescent="0.25"/>
    <row r="859" s="3" customFormat="1" x14ac:dyDescent="0.25"/>
    <row r="860" s="3" customFormat="1" x14ac:dyDescent="0.25"/>
    <row r="861" s="3" customFormat="1" x14ac:dyDescent="0.25"/>
    <row r="862" s="3" customFormat="1" x14ac:dyDescent="0.25"/>
    <row r="863" s="3" customFormat="1" x14ac:dyDescent="0.25"/>
    <row r="864" s="3" customFormat="1" x14ac:dyDescent="0.25"/>
    <row r="865" s="3" customFormat="1" x14ac:dyDescent="0.25"/>
    <row r="866" s="3" customFormat="1" x14ac:dyDescent="0.25"/>
    <row r="867" s="3" customFormat="1" x14ac:dyDescent="0.25"/>
    <row r="868" s="3" customFormat="1" x14ac:dyDescent="0.25"/>
    <row r="869" s="3" customFormat="1" x14ac:dyDescent="0.25"/>
    <row r="870" s="3" customFormat="1" x14ac:dyDescent="0.25"/>
    <row r="871" s="3" customFormat="1" x14ac:dyDescent="0.25"/>
    <row r="872" s="3" customFormat="1" x14ac:dyDescent="0.25"/>
    <row r="873" s="3" customFormat="1" x14ac:dyDescent="0.25"/>
    <row r="874" s="3" customFormat="1" x14ac:dyDescent="0.25"/>
    <row r="875" s="3" customFormat="1" x14ac:dyDescent="0.25"/>
    <row r="876" s="3" customFormat="1" x14ac:dyDescent="0.25"/>
    <row r="877" s="3" customFormat="1" x14ac:dyDescent="0.25"/>
    <row r="878" s="3" customFormat="1" x14ac:dyDescent="0.25"/>
    <row r="879" s="3" customFormat="1" x14ac:dyDescent="0.25"/>
    <row r="880" s="3" customFormat="1" x14ac:dyDescent="0.25"/>
    <row r="881" s="3" customFormat="1" x14ac:dyDescent="0.25"/>
    <row r="882" s="3" customFormat="1" x14ac:dyDescent="0.25"/>
    <row r="883" s="3" customFormat="1" x14ac:dyDescent="0.25"/>
    <row r="884" s="3" customFormat="1" x14ac:dyDescent="0.25"/>
    <row r="885" s="3" customFormat="1" x14ac:dyDescent="0.25"/>
    <row r="886" s="3" customFormat="1" x14ac:dyDescent="0.25"/>
    <row r="887" s="3" customFormat="1" x14ac:dyDescent="0.25"/>
    <row r="888" s="3" customFormat="1" x14ac:dyDescent="0.25"/>
    <row r="889" s="3" customFormat="1" x14ac:dyDescent="0.25"/>
    <row r="890" s="3" customFormat="1" x14ac:dyDescent="0.25"/>
    <row r="891" s="3" customFormat="1" x14ac:dyDescent="0.25"/>
    <row r="892" s="3" customFormat="1" x14ac:dyDescent="0.25"/>
    <row r="893" s="3" customFormat="1" x14ac:dyDescent="0.25"/>
    <row r="894" s="3" customFormat="1" x14ac:dyDescent="0.25"/>
    <row r="895" s="3" customFormat="1" x14ac:dyDescent="0.25"/>
    <row r="896" s="3" customFormat="1" x14ac:dyDescent="0.25"/>
    <row r="897" s="3" customFormat="1" x14ac:dyDescent="0.25"/>
    <row r="898" s="3" customFormat="1" x14ac:dyDescent="0.25"/>
    <row r="899" s="3" customFormat="1" x14ac:dyDescent="0.25"/>
    <row r="900" s="3" customFormat="1" x14ac:dyDescent="0.25"/>
    <row r="901" s="3" customFormat="1" x14ac:dyDescent="0.25"/>
    <row r="902" s="3" customFormat="1" x14ac:dyDescent="0.25"/>
    <row r="903" s="3" customFormat="1" x14ac:dyDescent="0.25"/>
    <row r="904" s="3" customFormat="1" x14ac:dyDescent="0.25"/>
    <row r="905" s="3" customFormat="1" x14ac:dyDescent="0.25"/>
    <row r="906" s="3" customFormat="1" x14ac:dyDescent="0.25"/>
    <row r="907" s="3" customFormat="1" x14ac:dyDescent="0.25"/>
    <row r="908" s="3" customFormat="1" x14ac:dyDescent="0.25"/>
    <row r="909" s="3" customFormat="1" x14ac:dyDescent="0.25"/>
    <row r="910" s="3" customFormat="1" x14ac:dyDescent="0.25"/>
    <row r="911" s="3" customFormat="1" x14ac:dyDescent="0.25"/>
    <row r="912" s="3" customFormat="1" x14ac:dyDescent="0.25"/>
    <row r="913" s="3" customFormat="1" x14ac:dyDescent="0.25"/>
    <row r="914" s="3" customFormat="1" x14ac:dyDescent="0.25"/>
    <row r="915" s="3" customFormat="1" x14ac:dyDescent="0.25"/>
    <row r="916" s="3" customFormat="1" x14ac:dyDescent="0.25"/>
    <row r="917" s="3" customFormat="1" x14ac:dyDescent="0.25"/>
    <row r="918" s="3" customFormat="1" x14ac:dyDescent="0.25"/>
    <row r="919" s="3" customFormat="1" x14ac:dyDescent="0.25"/>
    <row r="920" s="3" customFormat="1" x14ac:dyDescent="0.25"/>
    <row r="921" s="3" customFormat="1" x14ac:dyDescent="0.25"/>
    <row r="922" s="3" customFormat="1" x14ac:dyDescent="0.25"/>
    <row r="923" s="3" customFormat="1" x14ac:dyDescent="0.25"/>
    <row r="924" s="3" customFormat="1" x14ac:dyDescent="0.25"/>
    <row r="925" s="3" customFormat="1" x14ac:dyDescent="0.25"/>
    <row r="926" s="3" customFormat="1" x14ac:dyDescent="0.25"/>
    <row r="927" s="3" customFormat="1" x14ac:dyDescent="0.25"/>
    <row r="928" s="3" customFormat="1" x14ac:dyDescent="0.25"/>
    <row r="929" s="3" customFormat="1" x14ac:dyDescent="0.25"/>
    <row r="930" s="3" customFormat="1" x14ac:dyDescent="0.25"/>
    <row r="931" s="3" customFormat="1" x14ac:dyDescent="0.25"/>
    <row r="932" s="3" customFormat="1" x14ac:dyDescent="0.25"/>
    <row r="933" s="3" customFormat="1" x14ac:dyDescent="0.25"/>
    <row r="934" s="3" customFormat="1" x14ac:dyDescent="0.25"/>
    <row r="935" s="3" customFormat="1" x14ac:dyDescent="0.25"/>
    <row r="936" s="3" customFormat="1" x14ac:dyDescent="0.25"/>
    <row r="937" s="3" customFormat="1" x14ac:dyDescent="0.25"/>
    <row r="938" s="3" customFormat="1" x14ac:dyDescent="0.25"/>
    <row r="939" s="3" customFormat="1" x14ac:dyDescent="0.25"/>
    <row r="940" s="3" customFormat="1" x14ac:dyDescent="0.25"/>
    <row r="941" s="3" customFormat="1" x14ac:dyDescent="0.25"/>
    <row r="942" s="3" customFormat="1" x14ac:dyDescent="0.25"/>
    <row r="943" s="3" customFormat="1" x14ac:dyDescent="0.25"/>
    <row r="944" s="3" customFormat="1" x14ac:dyDescent="0.25"/>
    <row r="945" s="3" customFormat="1" x14ac:dyDescent="0.25"/>
    <row r="946" s="3" customFormat="1" x14ac:dyDescent="0.25"/>
    <row r="947" s="3" customFormat="1" x14ac:dyDescent="0.25"/>
    <row r="948" s="3" customFormat="1" x14ac:dyDescent="0.25"/>
    <row r="949" s="3" customFormat="1" x14ac:dyDescent="0.25"/>
    <row r="950" s="3" customFormat="1" x14ac:dyDescent="0.25"/>
    <row r="951" s="3" customFormat="1" x14ac:dyDescent="0.25"/>
    <row r="952" s="3" customFormat="1" x14ac:dyDescent="0.25"/>
    <row r="953" s="3" customFormat="1" x14ac:dyDescent="0.25"/>
    <row r="954" s="3" customFormat="1" x14ac:dyDescent="0.25"/>
    <row r="955" s="3" customFormat="1" x14ac:dyDescent="0.25"/>
    <row r="956" s="3" customFormat="1" x14ac:dyDescent="0.25"/>
    <row r="957" s="3" customFormat="1" x14ac:dyDescent="0.25"/>
    <row r="958" s="3" customFormat="1" x14ac:dyDescent="0.25"/>
    <row r="959" s="3" customFormat="1" x14ac:dyDescent="0.25"/>
    <row r="960" s="3" customFormat="1" x14ac:dyDescent="0.25"/>
    <row r="961" s="3" customFormat="1" x14ac:dyDescent="0.25"/>
    <row r="962" s="3" customFormat="1" x14ac:dyDescent="0.25"/>
    <row r="963" s="3" customFormat="1" x14ac:dyDescent="0.25"/>
    <row r="964" s="3" customFormat="1" x14ac:dyDescent="0.25"/>
    <row r="965" s="3" customFormat="1" x14ac:dyDescent="0.25"/>
    <row r="966" s="3" customFormat="1" x14ac:dyDescent="0.25"/>
    <row r="967" s="3" customFormat="1" x14ac:dyDescent="0.25"/>
    <row r="968" s="3" customFormat="1" x14ac:dyDescent="0.25"/>
    <row r="969" s="3" customFormat="1" x14ac:dyDescent="0.25"/>
    <row r="970" s="3" customFormat="1" x14ac:dyDescent="0.25"/>
    <row r="971" s="3" customFormat="1" x14ac:dyDescent="0.25"/>
    <row r="972" s="3" customFormat="1" x14ac:dyDescent="0.25"/>
    <row r="973" s="3" customFormat="1" x14ac:dyDescent="0.25"/>
    <row r="974" s="3" customFormat="1" x14ac:dyDescent="0.25"/>
    <row r="975" s="3" customFormat="1" x14ac:dyDescent="0.25"/>
    <row r="976" s="3" customFormat="1" x14ac:dyDescent="0.25"/>
    <row r="977" s="3" customFormat="1" x14ac:dyDescent="0.25"/>
    <row r="978" s="3" customFormat="1" x14ac:dyDescent="0.25"/>
    <row r="979" s="3" customFormat="1" x14ac:dyDescent="0.25"/>
    <row r="980" s="3" customFormat="1" x14ac:dyDescent="0.25"/>
    <row r="981" s="3" customFormat="1" x14ac:dyDescent="0.25"/>
    <row r="982" s="3" customFormat="1" x14ac:dyDescent="0.25"/>
    <row r="983" s="3" customFormat="1" x14ac:dyDescent="0.25"/>
    <row r="984" s="3" customFormat="1" x14ac:dyDescent="0.25"/>
    <row r="985" s="3" customFormat="1" x14ac:dyDescent="0.25"/>
    <row r="986" s="3" customFormat="1" x14ac:dyDescent="0.25"/>
    <row r="987" s="3" customFormat="1" x14ac:dyDescent="0.25"/>
    <row r="988" s="3" customFormat="1" x14ac:dyDescent="0.25"/>
    <row r="989" s="3" customFormat="1" x14ac:dyDescent="0.25"/>
    <row r="990" s="3" customFormat="1" x14ac:dyDescent="0.25"/>
    <row r="991" s="3" customFormat="1" x14ac:dyDescent="0.25"/>
    <row r="992" s="3" customFormat="1" x14ac:dyDescent="0.25"/>
    <row r="993" s="3" customFormat="1" x14ac:dyDescent="0.25"/>
    <row r="994" s="3" customFormat="1" x14ac:dyDescent="0.25"/>
    <row r="995" s="3" customFormat="1" x14ac:dyDescent="0.25"/>
    <row r="996" s="3" customFormat="1" x14ac:dyDescent="0.25"/>
    <row r="997" s="3" customFormat="1" x14ac:dyDescent="0.25"/>
    <row r="998" s="3" customFormat="1" x14ac:dyDescent="0.25"/>
    <row r="999" s="3" customFormat="1" x14ac:dyDescent="0.25"/>
    <row r="1000" s="3" customFormat="1" x14ac:dyDescent="0.25"/>
    <row r="1001" s="3" customFormat="1" x14ac:dyDescent="0.25"/>
    <row r="1002" s="3" customFormat="1" x14ac:dyDescent="0.25"/>
    <row r="1003" s="3" customFormat="1" x14ac:dyDescent="0.25"/>
    <row r="1004" s="3" customFormat="1" x14ac:dyDescent="0.25"/>
    <row r="1005" s="3" customFormat="1" x14ac:dyDescent="0.25"/>
    <row r="1006" s="3" customFormat="1" x14ac:dyDescent="0.25"/>
    <row r="1007" s="3" customFormat="1" x14ac:dyDescent="0.25"/>
    <row r="1008"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row r="1073" s="3" customFormat="1" x14ac:dyDescent="0.25"/>
    <row r="1074" s="3" customFormat="1" x14ac:dyDescent="0.25"/>
    <row r="1075" s="3" customFormat="1" x14ac:dyDescent="0.25"/>
    <row r="1076" s="3" customFormat="1" x14ac:dyDescent="0.25"/>
    <row r="1077" s="3" customFormat="1" x14ac:dyDescent="0.25"/>
    <row r="1078" s="3" customFormat="1" x14ac:dyDescent="0.25"/>
    <row r="1079" s="3" customFormat="1" x14ac:dyDescent="0.25"/>
    <row r="1080" s="3" customFormat="1" x14ac:dyDescent="0.25"/>
    <row r="1081" s="3" customFormat="1" x14ac:dyDescent="0.25"/>
    <row r="1082" s="3" customFormat="1" x14ac:dyDescent="0.25"/>
    <row r="1083" s="3" customFormat="1" x14ac:dyDescent="0.25"/>
    <row r="1084" s="3" customFormat="1" x14ac:dyDescent="0.25"/>
    <row r="1085" s="3" customFormat="1" x14ac:dyDescent="0.25"/>
    <row r="1086" s="3" customFormat="1" x14ac:dyDescent="0.25"/>
    <row r="1087" s="3" customFormat="1" x14ac:dyDescent="0.25"/>
    <row r="1088" s="3" customFormat="1" x14ac:dyDescent="0.25"/>
    <row r="1089" s="3" customFormat="1" x14ac:dyDescent="0.25"/>
    <row r="1090" s="3" customFormat="1" x14ac:dyDescent="0.25"/>
    <row r="1091" s="3" customFormat="1" x14ac:dyDescent="0.25"/>
    <row r="1092" s="3" customFormat="1" x14ac:dyDescent="0.25"/>
    <row r="1093" s="3" customFormat="1" x14ac:dyDescent="0.25"/>
    <row r="1094" s="3" customFormat="1" x14ac:dyDescent="0.25"/>
    <row r="1095" s="3" customFormat="1" x14ac:dyDescent="0.25"/>
    <row r="1096" s="3" customFormat="1" x14ac:dyDescent="0.25"/>
    <row r="1097" s="3" customFormat="1" x14ac:dyDescent="0.25"/>
    <row r="1098" s="3" customFormat="1" x14ac:dyDescent="0.25"/>
    <row r="1099" s="3" customFormat="1" x14ac:dyDescent="0.25"/>
    <row r="1100" s="3" customFormat="1" x14ac:dyDescent="0.25"/>
    <row r="1101" s="3" customFormat="1" x14ac:dyDescent="0.25"/>
    <row r="1102" s="3" customFormat="1" x14ac:dyDescent="0.25"/>
    <row r="1103" s="3" customFormat="1" x14ac:dyDescent="0.25"/>
    <row r="1104" s="3" customFormat="1" x14ac:dyDescent="0.25"/>
    <row r="1105" s="3" customFormat="1" x14ac:dyDescent="0.25"/>
    <row r="1106" s="3" customFormat="1" x14ac:dyDescent="0.25"/>
    <row r="1107" s="3" customFormat="1" x14ac:dyDescent="0.25"/>
    <row r="1108" s="3" customFormat="1" x14ac:dyDescent="0.25"/>
    <row r="1109" s="3" customFormat="1" x14ac:dyDescent="0.25"/>
    <row r="1110" s="3" customFormat="1" x14ac:dyDescent="0.25"/>
    <row r="1111" s="3" customFormat="1" x14ac:dyDescent="0.25"/>
    <row r="1112" s="3" customFormat="1" x14ac:dyDescent="0.25"/>
    <row r="1113" s="3" customFormat="1" x14ac:dyDescent="0.25"/>
    <row r="1114" s="3" customFormat="1" x14ac:dyDescent="0.25"/>
    <row r="1115" s="3" customFormat="1" x14ac:dyDescent="0.25"/>
    <row r="1116" s="3" customFormat="1" x14ac:dyDescent="0.25"/>
    <row r="1117" s="3" customFormat="1" x14ac:dyDescent="0.25"/>
    <row r="1118" s="3" customFormat="1" x14ac:dyDescent="0.25"/>
    <row r="1119" s="3" customFormat="1" x14ac:dyDescent="0.25"/>
    <row r="1120" s="3" customFormat="1" x14ac:dyDescent="0.25"/>
    <row r="1121" s="3" customFormat="1" x14ac:dyDescent="0.25"/>
    <row r="1122" s="3" customFormat="1" x14ac:dyDescent="0.25"/>
    <row r="1123" s="3" customFormat="1" x14ac:dyDescent="0.25"/>
    <row r="1124" s="3" customFormat="1" x14ac:dyDescent="0.25"/>
    <row r="1125" s="3" customFormat="1" x14ac:dyDescent="0.25"/>
    <row r="1126" s="3" customFormat="1" x14ac:dyDescent="0.25"/>
    <row r="1127" s="3" customFormat="1" x14ac:dyDescent="0.25"/>
    <row r="1128" s="3" customFormat="1" x14ac:dyDescent="0.25"/>
    <row r="1129" s="3" customFormat="1" x14ac:dyDescent="0.25"/>
    <row r="1130" s="3" customFormat="1" x14ac:dyDescent="0.25"/>
    <row r="1131" s="3" customFormat="1" x14ac:dyDescent="0.25"/>
    <row r="1132" s="3" customFormat="1" x14ac:dyDescent="0.25"/>
    <row r="1133" s="3" customFormat="1" x14ac:dyDescent="0.25"/>
    <row r="1134" s="3" customFormat="1" x14ac:dyDescent="0.25"/>
    <row r="1135" s="3" customFormat="1" x14ac:dyDescent="0.25"/>
    <row r="1136" s="3" customFormat="1" x14ac:dyDescent="0.25"/>
    <row r="1137" s="3" customFormat="1" x14ac:dyDescent="0.25"/>
    <row r="1138" s="3" customFormat="1" x14ac:dyDescent="0.25"/>
    <row r="1139" s="3" customFormat="1" x14ac:dyDescent="0.25"/>
    <row r="1140" s="3" customFormat="1" x14ac:dyDescent="0.25"/>
    <row r="1141" s="3" customFormat="1" x14ac:dyDescent="0.25"/>
    <row r="1142" s="3" customFormat="1" x14ac:dyDescent="0.25"/>
    <row r="1143" s="3" customFormat="1" x14ac:dyDescent="0.25"/>
    <row r="1144" s="3" customFormat="1" x14ac:dyDescent="0.25"/>
    <row r="1145" s="3" customFormat="1" x14ac:dyDescent="0.25"/>
    <row r="1146" s="3" customFormat="1" x14ac:dyDescent="0.25"/>
    <row r="1147" s="3" customFormat="1" x14ac:dyDescent="0.25"/>
    <row r="1148" s="3" customFormat="1" x14ac:dyDescent="0.25"/>
    <row r="1149" s="3" customFormat="1" x14ac:dyDescent="0.25"/>
    <row r="1150" s="3" customFormat="1" x14ac:dyDescent="0.25"/>
    <row r="1151" s="3" customFormat="1" x14ac:dyDescent="0.25"/>
    <row r="1152" s="3" customFormat="1" x14ac:dyDescent="0.25"/>
    <row r="1153" s="3" customFormat="1" x14ac:dyDescent="0.25"/>
    <row r="1154" s="3" customFormat="1" x14ac:dyDescent="0.25"/>
    <row r="1155" s="3" customFormat="1" x14ac:dyDescent="0.25"/>
    <row r="1156" s="3" customFormat="1" x14ac:dyDescent="0.25"/>
    <row r="1157" s="3" customFormat="1" x14ac:dyDescent="0.25"/>
    <row r="1158" s="3" customFormat="1" x14ac:dyDescent="0.25"/>
    <row r="1159" s="3" customFormat="1" x14ac:dyDescent="0.25"/>
    <row r="1160" s="3" customFormat="1" x14ac:dyDescent="0.25"/>
    <row r="1161" s="3" customFormat="1" x14ac:dyDescent="0.25"/>
    <row r="1162" s="3" customFormat="1" x14ac:dyDescent="0.25"/>
    <row r="1163" s="3" customFormat="1" x14ac:dyDescent="0.25"/>
    <row r="1164" s="3" customFormat="1" x14ac:dyDescent="0.25"/>
    <row r="1165" s="3" customFormat="1" x14ac:dyDescent="0.25"/>
    <row r="1166" s="3" customFormat="1" x14ac:dyDescent="0.25"/>
    <row r="1167" s="3" customFormat="1" x14ac:dyDescent="0.25"/>
    <row r="1168" s="3" customFormat="1" x14ac:dyDescent="0.25"/>
    <row r="1169" s="3" customFormat="1" x14ac:dyDescent="0.25"/>
    <row r="1170" s="3" customFormat="1" x14ac:dyDescent="0.25"/>
    <row r="1171" s="3" customFormat="1" x14ac:dyDescent="0.25"/>
    <row r="1172" s="3" customFormat="1" x14ac:dyDescent="0.25"/>
    <row r="1173" s="3" customFormat="1" x14ac:dyDescent="0.25"/>
    <row r="1174" s="3" customFormat="1" x14ac:dyDescent="0.25"/>
    <row r="1175" s="3" customFormat="1" x14ac:dyDescent="0.25"/>
    <row r="1176" s="3" customFormat="1" x14ac:dyDescent="0.25"/>
    <row r="1177" s="3" customFormat="1" x14ac:dyDescent="0.25"/>
    <row r="1178" s="3" customFormat="1" x14ac:dyDescent="0.25"/>
    <row r="1179" s="3" customFormat="1" x14ac:dyDescent="0.25"/>
    <row r="1180" s="3" customFormat="1" x14ac:dyDescent="0.25"/>
    <row r="1181" s="3" customFormat="1" x14ac:dyDescent="0.25"/>
    <row r="1182" s="3" customFormat="1" x14ac:dyDescent="0.25"/>
    <row r="1183" s="3" customFormat="1" x14ac:dyDescent="0.25"/>
    <row r="1184" s="3" customFormat="1" x14ac:dyDescent="0.25"/>
    <row r="1185" s="3" customFormat="1" x14ac:dyDescent="0.25"/>
    <row r="1186" s="3" customFormat="1" x14ac:dyDescent="0.25"/>
    <row r="1187" s="3" customFormat="1" x14ac:dyDescent="0.25"/>
    <row r="1188" s="3" customFormat="1" x14ac:dyDescent="0.25"/>
    <row r="1189" s="3" customFormat="1" x14ac:dyDescent="0.25"/>
    <row r="1190" s="3" customFormat="1" x14ac:dyDescent="0.25"/>
    <row r="1191" s="3" customFormat="1" x14ac:dyDescent="0.25"/>
    <row r="1192" s="3" customFormat="1" x14ac:dyDescent="0.25"/>
    <row r="1193" s="3" customFormat="1" x14ac:dyDescent="0.25"/>
    <row r="1194" s="3" customFormat="1" x14ac:dyDescent="0.25"/>
    <row r="1195" s="3" customFormat="1" x14ac:dyDescent="0.25"/>
    <row r="1196" s="3" customFormat="1" x14ac:dyDescent="0.25"/>
    <row r="1197" s="3" customFormat="1" x14ac:dyDescent="0.25"/>
    <row r="1198" s="3" customFormat="1" x14ac:dyDescent="0.25"/>
    <row r="1199" s="3" customFormat="1" x14ac:dyDescent="0.25"/>
    <row r="1200" s="3" customFormat="1" x14ac:dyDescent="0.25"/>
    <row r="1201" s="3" customFormat="1" x14ac:dyDescent="0.25"/>
    <row r="1202" s="3" customFormat="1" x14ac:dyDescent="0.25"/>
    <row r="1203" s="3" customFormat="1" x14ac:dyDescent="0.25"/>
    <row r="1204" s="3" customFormat="1" x14ac:dyDescent="0.25"/>
    <row r="1205" s="3" customFormat="1" x14ac:dyDescent="0.25"/>
    <row r="1206" s="3" customFormat="1" x14ac:dyDescent="0.25"/>
    <row r="1207" s="3" customFormat="1" x14ac:dyDescent="0.25"/>
    <row r="1208" s="3" customFormat="1" x14ac:dyDescent="0.25"/>
    <row r="1209" s="3" customFormat="1" x14ac:dyDescent="0.25"/>
    <row r="1210" s="3" customFormat="1" x14ac:dyDescent="0.25"/>
    <row r="1211" s="3" customFormat="1" x14ac:dyDescent="0.25"/>
    <row r="1212" s="3" customFormat="1" x14ac:dyDescent="0.25"/>
    <row r="1213" s="3" customFormat="1" x14ac:dyDescent="0.25"/>
    <row r="1214" s="3" customFormat="1" x14ac:dyDescent="0.25"/>
    <row r="1215" s="3" customFormat="1" x14ac:dyDescent="0.25"/>
    <row r="1216" s="3" customFormat="1" x14ac:dyDescent="0.25"/>
    <row r="1217" s="3" customFormat="1" x14ac:dyDescent="0.25"/>
    <row r="1218" s="3" customFormat="1" x14ac:dyDescent="0.25"/>
    <row r="1219" s="3" customFormat="1" x14ac:dyDescent="0.25"/>
    <row r="1220" s="3" customFormat="1" x14ac:dyDescent="0.25"/>
    <row r="1221" s="3" customFormat="1" x14ac:dyDescent="0.25"/>
    <row r="1222" s="3" customFormat="1" x14ac:dyDescent="0.25"/>
    <row r="1223" s="3" customFormat="1" x14ac:dyDescent="0.25"/>
    <row r="1224" s="3" customFormat="1" x14ac:dyDescent="0.25"/>
    <row r="1225" s="3" customFormat="1" x14ac:dyDescent="0.25"/>
    <row r="1226" s="3" customFormat="1" x14ac:dyDescent="0.25"/>
    <row r="1227" s="3" customFormat="1" x14ac:dyDescent="0.25"/>
    <row r="1228" s="3" customFormat="1" x14ac:dyDescent="0.25"/>
    <row r="1229" s="3" customFormat="1" x14ac:dyDescent="0.25"/>
    <row r="1230" s="3" customFormat="1" x14ac:dyDescent="0.25"/>
    <row r="1231" s="3" customFormat="1" x14ac:dyDescent="0.25"/>
    <row r="1232" s="3" customFormat="1" x14ac:dyDescent="0.25"/>
    <row r="1233" s="3" customFormat="1" x14ac:dyDescent="0.25"/>
    <row r="1234" s="3" customFormat="1" x14ac:dyDescent="0.25"/>
    <row r="1235" s="3" customFormat="1" x14ac:dyDescent="0.25"/>
    <row r="1236" s="3" customFormat="1" x14ac:dyDescent="0.25"/>
    <row r="1237" s="3" customFormat="1" x14ac:dyDescent="0.25"/>
    <row r="1238" s="3" customFormat="1" x14ac:dyDescent="0.25"/>
    <row r="1239" s="3" customFormat="1" x14ac:dyDescent="0.25"/>
    <row r="1240" s="3" customFormat="1" x14ac:dyDescent="0.25"/>
    <row r="1241" s="3" customFormat="1" x14ac:dyDescent="0.25"/>
    <row r="1242" s="3" customFormat="1" x14ac:dyDescent="0.25"/>
    <row r="1243" s="3" customFormat="1" x14ac:dyDescent="0.25"/>
    <row r="1244" s="3" customFormat="1" x14ac:dyDescent="0.25"/>
    <row r="1245" s="3" customFormat="1" x14ac:dyDescent="0.25"/>
    <row r="1246" s="3" customFormat="1" x14ac:dyDescent="0.25"/>
    <row r="1247" s="3" customFormat="1" x14ac:dyDescent="0.25"/>
    <row r="1248" s="3" customFormat="1" x14ac:dyDescent="0.25"/>
    <row r="1249" s="3" customFormat="1" x14ac:dyDescent="0.25"/>
    <row r="1250" s="3" customFormat="1" x14ac:dyDescent="0.25"/>
    <row r="1251" s="3" customFormat="1" x14ac:dyDescent="0.25"/>
    <row r="1252" s="3" customFormat="1" x14ac:dyDescent="0.25"/>
    <row r="1253" s="3" customFormat="1" x14ac:dyDescent="0.25"/>
    <row r="1254" s="3" customFormat="1" x14ac:dyDescent="0.25"/>
    <row r="1255" s="3" customFormat="1" x14ac:dyDescent="0.25"/>
    <row r="1256" s="3" customFormat="1" x14ac:dyDescent="0.25"/>
    <row r="1257" s="3" customFormat="1" x14ac:dyDescent="0.25"/>
    <row r="1258" s="3" customFormat="1" x14ac:dyDescent="0.25"/>
    <row r="1259" s="3" customFormat="1" x14ac:dyDescent="0.25"/>
    <row r="1260" s="3" customFormat="1" x14ac:dyDescent="0.25"/>
    <row r="1261" s="3" customFormat="1" x14ac:dyDescent="0.25"/>
    <row r="1262" s="3" customFormat="1" x14ac:dyDescent="0.25"/>
    <row r="1263" s="3" customFormat="1" x14ac:dyDescent="0.25"/>
    <row r="1264" s="3" customFormat="1" x14ac:dyDescent="0.25"/>
    <row r="1265" s="3" customFormat="1" x14ac:dyDescent="0.25"/>
    <row r="1266" s="3" customFormat="1" x14ac:dyDescent="0.25"/>
    <row r="1267" s="3" customFormat="1" x14ac:dyDescent="0.25"/>
    <row r="1268" s="3" customFormat="1" x14ac:dyDescent="0.25"/>
    <row r="1269" s="3" customFormat="1" x14ac:dyDescent="0.25"/>
    <row r="1270" s="3" customFormat="1" x14ac:dyDescent="0.25"/>
    <row r="1271" s="3" customFormat="1" x14ac:dyDescent="0.25"/>
    <row r="1272" s="3" customFormat="1" x14ac:dyDescent="0.25"/>
    <row r="1273" s="3" customFormat="1" x14ac:dyDescent="0.25"/>
    <row r="1274" s="3" customFormat="1" x14ac:dyDescent="0.25"/>
    <row r="1275" s="3" customFormat="1" x14ac:dyDescent="0.25"/>
    <row r="1276" s="3" customFormat="1" x14ac:dyDescent="0.25"/>
    <row r="1277" s="3" customFormat="1" x14ac:dyDescent="0.25"/>
    <row r="1278" s="3" customFormat="1" x14ac:dyDescent="0.25"/>
    <row r="1279" s="3" customFormat="1" x14ac:dyDescent="0.25"/>
    <row r="1280" s="3" customFormat="1" x14ac:dyDescent="0.25"/>
    <row r="1281" s="3" customFormat="1" x14ac:dyDescent="0.25"/>
    <row r="1282" s="3" customFormat="1" x14ac:dyDescent="0.25"/>
    <row r="1283" s="3" customFormat="1" x14ac:dyDescent="0.25"/>
    <row r="1284" s="3" customFormat="1" x14ac:dyDescent="0.25"/>
    <row r="1285" s="3" customFormat="1" x14ac:dyDescent="0.25"/>
    <row r="1286" s="3" customFormat="1" x14ac:dyDescent="0.25"/>
    <row r="1287" s="3" customFormat="1" x14ac:dyDescent="0.25"/>
    <row r="1288" s="3" customFormat="1" x14ac:dyDescent="0.25"/>
    <row r="1289" s="3" customFormat="1" x14ac:dyDescent="0.25"/>
    <row r="1290" s="3" customFormat="1" x14ac:dyDescent="0.25"/>
    <row r="1291" s="3" customFormat="1" x14ac:dyDescent="0.25"/>
    <row r="1292" s="3" customFormat="1" x14ac:dyDescent="0.25"/>
    <row r="1293" s="3" customFormat="1" x14ac:dyDescent="0.25"/>
    <row r="1294" s="3" customFormat="1" x14ac:dyDescent="0.25"/>
    <row r="1295" s="3" customFormat="1" x14ac:dyDescent="0.25"/>
    <row r="1296" s="3" customFormat="1" x14ac:dyDescent="0.25"/>
    <row r="1297" s="3" customFormat="1" x14ac:dyDescent="0.25"/>
    <row r="1298" s="3" customFormat="1" x14ac:dyDescent="0.25"/>
    <row r="1299" s="3" customFormat="1" x14ac:dyDescent="0.25"/>
    <row r="1300" s="3" customFormat="1" x14ac:dyDescent="0.25"/>
    <row r="1301" s="3" customFormat="1" x14ac:dyDescent="0.25"/>
    <row r="1302" s="3" customFormat="1" x14ac:dyDescent="0.25"/>
    <row r="1303" s="3" customFormat="1" x14ac:dyDescent="0.25"/>
    <row r="1304" s="3" customFormat="1" x14ac:dyDescent="0.25"/>
    <row r="1305" s="3" customFormat="1" x14ac:dyDescent="0.25"/>
    <row r="1306" s="3" customFormat="1" x14ac:dyDescent="0.25"/>
    <row r="1307" s="3" customFormat="1" x14ac:dyDescent="0.25"/>
    <row r="1308" s="3" customFormat="1" x14ac:dyDescent="0.25"/>
    <row r="1309" s="3" customFormat="1" x14ac:dyDescent="0.25"/>
    <row r="1310" s="3" customFormat="1" x14ac:dyDescent="0.25"/>
    <row r="1311" s="3" customFormat="1" x14ac:dyDescent="0.25"/>
    <row r="1312" s="3" customFormat="1" x14ac:dyDescent="0.25"/>
    <row r="1313" s="3" customFormat="1" x14ac:dyDescent="0.25"/>
    <row r="1314" s="3" customFormat="1" x14ac:dyDescent="0.25"/>
    <row r="1315" s="3" customFormat="1" x14ac:dyDescent="0.25"/>
    <row r="1316" s="3" customFormat="1" x14ac:dyDescent="0.25"/>
    <row r="1317" s="3" customFormat="1" x14ac:dyDescent="0.25"/>
    <row r="1318" s="3" customFormat="1" x14ac:dyDescent="0.25"/>
    <row r="1319" s="3" customFormat="1" x14ac:dyDescent="0.25"/>
    <row r="1320" s="3" customFormat="1" x14ac:dyDescent="0.25"/>
    <row r="1321" s="3" customFormat="1" x14ac:dyDescent="0.25"/>
    <row r="1322" s="3" customFormat="1" x14ac:dyDescent="0.25"/>
    <row r="1323" s="3" customFormat="1" x14ac:dyDescent="0.25"/>
    <row r="1324" s="3" customFormat="1" x14ac:dyDescent="0.25"/>
    <row r="1325" s="3" customFormat="1" x14ac:dyDescent="0.25"/>
    <row r="1326" s="3" customFormat="1" x14ac:dyDescent="0.25"/>
    <row r="1327" s="3" customFormat="1" x14ac:dyDescent="0.25"/>
    <row r="1328" s="3" customFormat="1" x14ac:dyDescent="0.25"/>
    <row r="1329" s="3" customFormat="1" x14ac:dyDescent="0.25"/>
    <row r="1330" s="3" customFormat="1" x14ac:dyDescent="0.25"/>
    <row r="1331" s="3" customFormat="1" x14ac:dyDescent="0.25"/>
    <row r="1332" s="3" customFormat="1" x14ac:dyDescent="0.25"/>
    <row r="1333" s="3" customFormat="1" x14ac:dyDescent="0.25"/>
    <row r="1334" s="3" customFormat="1" x14ac:dyDescent="0.25"/>
    <row r="1335" s="3" customFormat="1" x14ac:dyDescent="0.25"/>
    <row r="1336" s="3" customFormat="1" x14ac:dyDescent="0.25"/>
    <row r="1337" s="3" customFormat="1" x14ac:dyDescent="0.25"/>
    <row r="1338" s="3" customFormat="1" x14ac:dyDescent="0.25"/>
    <row r="1339" s="3" customFormat="1" x14ac:dyDescent="0.25"/>
    <row r="1340" s="3" customFormat="1" x14ac:dyDescent="0.25"/>
    <row r="1341" s="3" customFormat="1" x14ac:dyDescent="0.25"/>
    <row r="1342" s="3" customFormat="1" x14ac:dyDescent="0.25"/>
    <row r="1343" s="3" customFormat="1" x14ac:dyDescent="0.25"/>
    <row r="1344" s="3" customFormat="1" x14ac:dyDescent="0.25"/>
    <row r="1345" s="3" customFormat="1" x14ac:dyDescent="0.25"/>
    <row r="1346" s="3" customFormat="1" x14ac:dyDescent="0.25"/>
    <row r="1347" s="3" customFormat="1" x14ac:dyDescent="0.25"/>
    <row r="1348" s="3" customFormat="1" x14ac:dyDescent="0.25"/>
    <row r="1349" s="3" customFormat="1" x14ac:dyDescent="0.25"/>
    <row r="1350" s="3" customFormat="1" x14ac:dyDescent="0.25"/>
    <row r="1351" s="3" customFormat="1" x14ac:dyDescent="0.25"/>
    <row r="1352" s="3" customFormat="1" x14ac:dyDescent="0.25"/>
    <row r="1353" s="3" customFormat="1" x14ac:dyDescent="0.25"/>
    <row r="1354" s="3" customFormat="1" x14ac:dyDescent="0.25"/>
    <row r="1355" s="3" customFormat="1" x14ac:dyDescent="0.25"/>
    <row r="1356" s="3" customFormat="1" x14ac:dyDescent="0.25"/>
    <row r="1357" s="3" customFormat="1" x14ac:dyDescent="0.25"/>
    <row r="1358" s="3" customFormat="1" x14ac:dyDescent="0.25"/>
    <row r="1359" s="3" customFormat="1" x14ac:dyDescent="0.25"/>
    <row r="1360" s="3" customFormat="1" x14ac:dyDescent="0.25"/>
    <row r="1361" s="3" customFormat="1" x14ac:dyDescent="0.25"/>
    <row r="1362" s="3" customFormat="1" x14ac:dyDescent="0.25"/>
    <row r="1363" s="3" customFormat="1" x14ac:dyDescent="0.25"/>
    <row r="1364" s="3" customFormat="1" x14ac:dyDescent="0.25"/>
    <row r="1365" s="3" customFormat="1" x14ac:dyDescent="0.25"/>
    <row r="1366" s="3" customFormat="1" x14ac:dyDescent="0.25"/>
    <row r="1367" s="3" customFormat="1" x14ac:dyDescent="0.25"/>
    <row r="1368" s="3" customFormat="1" x14ac:dyDescent="0.25"/>
    <row r="1369" s="3" customFormat="1" x14ac:dyDescent="0.25"/>
    <row r="1370" s="3" customFormat="1" x14ac:dyDescent="0.25"/>
    <row r="1371" s="3" customFormat="1" x14ac:dyDescent="0.25"/>
    <row r="1372" s="3" customFormat="1" x14ac:dyDescent="0.25"/>
    <row r="1373" s="3" customFormat="1" x14ac:dyDescent="0.25"/>
    <row r="1374" s="3" customFormat="1" x14ac:dyDescent="0.25"/>
    <row r="1375" s="3" customFormat="1" x14ac:dyDescent="0.25"/>
    <row r="1376" s="3" customFormat="1" x14ac:dyDescent="0.25"/>
    <row r="1377" s="3" customFormat="1" x14ac:dyDescent="0.25"/>
    <row r="1378" s="3" customFormat="1" x14ac:dyDescent="0.25"/>
    <row r="1379" s="3" customFormat="1" x14ac:dyDescent="0.25"/>
    <row r="1380" s="3" customFormat="1" x14ac:dyDescent="0.25"/>
    <row r="1381" s="3" customFormat="1" x14ac:dyDescent="0.25"/>
    <row r="1382" s="3" customFormat="1" x14ac:dyDescent="0.25"/>
    <row r="1383" s="3" customFormat="1" x14ac:dyDescent="0.25"/>
    <row r="1384" s="3" customFormat="1" x14ac:dyDescent="0.25"/>
    <row r="1385" s="3" customFormat="1" x14ac:dyDescent="0.25"/>
    <row r="1386" s="3" customFormat="1" x14ac:dyDescent="0.25"/>
    <row r="1387" s="3" customFormat="1" x14ac:dyDescent="0.25"/>
    <row r="1388" s="3" customFormat="1" x14ac:dyDescent="0.25"/>
    <row r="1389" s="3" customFormat="1" x14ac:dyDescent="0.25"/>
    <row r="1390" s="3" customFormat="1" x14ac:dyDescent="0.25"/>
    <row r="1391" s="3" customFormat="1" x14ac:dyDescent="0.25"/>
    <row r="1392" s="3" customFormat="1" x14ac:dyDescent="0.25"/>
    <row r="1393" s="3" customFormat="1" x14ac:dyDescent="0.25"/>
    <row r="1394" s="3" customFormat="1" x14ac:dyDescent="0.25"/>
    <row r="1395" s="3" customFormat="1" x14ac:dyDescent="0.25"/>
    <row r="1396" s="3" customFormat="1" x14ac:dyDescent="0.25"/>
    <row r="1397" s="3" customFormat="1" x14ac:dyDescent="0.25"/>
    <row r="1398" s="3" customFormat="1" x14ac:dyDescent="0.25"/>
    <row r="1399" s="3" customFormat="1" x14ac:dyDescent="0.25"/>
    <row r="1400" s="3" customFormat="1" x14ac:dyDescent="0.25"/>
    <row r="1401" s="3" customFormat="1" x14ac:dyDescent="0.25"/>
    <row r="1402" s="3" customFormat="1" x14ac:dyDescent="0.25"/>
    <row r="1403" s="3" customFormat="1" x14ac:dyDescent="0.25"/>
    <row r="1404" s="3" customFormat="1" x14ac:dyDescent="0.25"/>
    <row r="1405" s="3" customFormat="1" x14ac:dyDescent="0.25"/>
    <row r="1406" s="3" customFormat="1" x14ac:dyDescent="0.25"/>
    <row r="1407" s="3" customFormat="1" x14ac:dyDescent="0.25"/>
    <row r="1408" s="3" customFormat="1" x14ac:dyDescent="0.25"/>
    <row r="1409" s="3" customFormat="1" x14ac:dyDescent="0.25"/>
    <row r="1410" s="3" customFormat="1" x14ac:dyDescent="0.25"/>
    <row r="1411" s="3" customFormat="1" x14ac:dyDescent="0.25"/>
    <row r="1412" s="3" customFormat="1" x14ac:dyDescent="0.25"/>
    <row r="1413" s="3" customFormat="1" x14ac:dyDescent="0.25"/>
    <row r="1414" s="3" customFormat="1" x14ac:dyDescent="0.25"/>
    <row r="1415" s="3" customFormat="1" x14ac:dyDescent="0.25"/>
    <row r="1416" s="3" customFormat="1" x14ac:dyDescent="0.25"/>
    <row r="1417" s="3" customFormat="1" x14ac:dyDescent="0.25"/>
    <row r="1418" s="3" customFormat="1" x14ac:dyDescent="0.25"/>
    <row r="1419" s="3" customFormat="1" x14ac:dyDescent="0.25"/>
    <row r="1420" s="3" customFormat="1" x14ac:dyDescent="0.25"/>
    <row r="1421" s="3" customFormat="1" x14ac:dyDescent="0.25"/>
    <row r="1422" s="3" customFormat="1" x14ac:dyDescent="0.25"/>
    <row r="1423" s="3" customFormat="1" x14ac:dyDescent="0.25"/>
    <row r="1424" s="3" customFormat="1" x14ac:dyDescent="0.25"/>
    <row r="1425" spans="41:50" x14ac:dyDescent="0.25">
      <c r="AO1425" s="3"/>
      <c r="AP1425" s="3"/>
      <c r="AQ1425" s="3"/>
      <c r="AR1425" s="3"/>
      <c r="AS1425" s="3"/>
      <c r="AT1425" s="3"/>
      <c r="AU1425" s="3"/>
      <c r="AV1425" s="3"/>
      <c r="AW1425" s="3"/>
      <c r="AX1425" s="3"/>
    </row>
    <row r="1426" spans="41:50" x14ac:dyDescent="0.25">
      <c r="AO1426" s="3"/>
      <c r="AP1426" s="3"/>
      <c r="AQ1426" s="3"/>
      <c r="AR1426" s="3"/>
      <c r="AS1426" s="3"/>
      <c r="AT1426" s="3"/>
      <c r="AU1426" s="3"/>
      <c r="AV1426" s="3"/>
      <c r="AW1426" s="3"/>
      <c r="AX1426" s="3"/>
    </row>
    <row r="1427" spans="41:50" x14ac:dyDescent="0.25">
      <c r="AQ1427" s="3"/>
      <c r="AR1427" s="3"/>
      <c r="AS1427" s="3"/>
      <c r="AT1427" s="3"/>
      <c r="AU1427" s="3"/>
      <c r="AV1427" s="3"/>
      <c r="AW1427" s="3"/>
      <c r="AX1427" s="3"/>
    </row>
    <row r="1428" spans="41:50" x14ac:dyDescent="0.25">
      <c r="AQ1428" s="3"/>
      <c r="AR1428" s="3"/>
      <c r="AS1428" s="3"/>
      <c r="AT1428" s="3"/>
      <c r="AU1428" s="3"/>
      <c r="AV1428" s="3"/>
      <c r="AW1428" s="3"/>
      <c r="AX1428" s="3"/>
    </row>
    <row r="1429" spans="41:50" x14ac:dyDescent="0.25">
      <c r="AQ1429" s="3"/>
      <c r="AR1429" s="3"/>
      <c r="AS1429" s="3"/>
      <c r="AT1429" s="3"/>
      <c r="AU1429" s="3"/>
      <c r="AV1429" s="3"/>
      <c r="AW1429" s="3"/>
      <c r="AX1429" s="3"/>
    </row>
    <row r="1430" spans="41:50" x14ac:dyDescent="0.25">
      <c r="AQ1430" s="3"/>
      <c r="AR1430" s="3"/>
      <c r="AS1430" s="3"/>
      <c r="AT1430" s="3"/>
      <c r="AU1430" s="3"/>
      <c r="AV1430" s="3"/>
      <c r="AW1430" s="3"/>
      <c r="AX1430" s="3"/>
    </row>
    <row r="1431" spans="41:50" x14ac:dyDescent="0.25">
      <c r="AQ1431" s="3"/>
      <c r="AR1431" s="3"/>
      <c r="AS1431" s="3"/>
      <c r="AT1431" s="3"/>
      <c r="AU1431" s="3"/>
      <c r="AV1431" s="3"/>
      <c r="AW1431" s="3"/>
      <c r="AX1431" s="3"/>
    </row>
    <row r="1432" spans="41:50" x14ac:dyDescent="0.25">
      <c r="AQ1432" s="3"/>
      <c r="AR1432" s="3"/>
      <c r="AS1432" s="3"/>
      <c r="AT1432" s="3"/>
      <c r="AU1432" s="3"/>
      <c r="AV1432" s="3"/>
      <c r="AW1432" s="3"/>
      <c r="AX1432" s="3"/>
    </row>
    <row r="1433" spans="41:50" x14ac:dyDescent="0.25">
      <c r="AQ1433" s="3"/>
      <c r="AR1433" s="3"/>
      <c r="AS1433" s="3"/>
      <c r="AT1433" s="3"/>
      <c r="AU1433" s="3"/>
      <c r="AV1433" s="3"/>
      <c r="AW1433" s="3"/>
      <c r="AX1433" s="3"/>
    </row>
    <row r="1434" spans="41:50" x14ac:dyDescent="0.25">
      <c r="AQ1434" s="3"/>
      <c r="AR1434" s="3"/>
      <c r="AS1434" s="3"/>
      <c r="AT1434" s="3"/>
      <c r="AU1434" s="3"/>
      <c r="AV1434" s="3"/>
      <c r="AW1434" s="3"/>
      <c r="AX1434" s="3"/>
    </row>
    <row r="1435" spans="41:50" x14ac:dyDescent="0.25">
      <c r="AQ1435" s="3"/>
      <c r="AR1435" s="3"/>
      <c r="AS1435" s="3"/>
      <c r="AT1435" s="3"/>
      <c r="AU1435" s="3"/>
      <c r="AV1435" s="3"/>
      <c r="AW1435" s="3"/>
      <c r="AX1435" s="3"/>
    </row>
    <row r="1436" spans="41:50" x14ac:dyDescent="0.25">
      <c r="AQ1436" s="3"/>
      <c r="AR1436" s="3"/>
      <c r="AS1436" s="3"/>
      <c r="AT1436" s="3"/>
      <c r="AU1436" s="3"/>
      <c r="AV1436" s="3"/>
      <c r="AW1436" s="3"/>
      <c r="AX1436" s="3"/>
    </row>
    <row r="1437" spans="41:50" x14ac:dyDescent="0.25">
      <c r="AQ1437" s="3"/>
      <c r="AR1437" s="3"/>
      <c r="AS1437" s="3"/>
      <c r="AT1437" s="3"/>
      <c r="AU1437" s="3"/>
      <c r="AV1437" s="3"/>
      <c r="AW1437" s="3"/>
      <c r="AX1437" s="3"/>
    </row>
    <row r="1438" spans="41:50" x14ac:dyDescent="0.25">
      <c r="AQ1438" s="3"/>
      <c r="AR1438" s="3"/>
      <c r="AS1438" s="3"/>
      <c r="AT1438" s="3"/>
      <c r="AU1438" s="3"/>
      <c r="AV1438" s="3"/>
      <c r="AW1438" s="3"/>
      <c r="AX1438" s="3"/>
    </row>
    <row r="1439" spans="41:50" x14ac:dyDescent="0.25">
      <c r="AQ1439" s="3"/>
      <c r="AR1439" s="3"/>
      <c r="AS1439" s="3"/>
      <c r="AT1439" s="3"/>
      <c r="AU1439" s="3"/>
      <c r="AV1439" s="3"/>
      <c r="AW1439" s="3"/>
      <c r="AX1439" s="3"/>
    </row>
    <row r="1440" spans="41:50" x14ac:dyDescent="0.25">
      <c r="AQ1440" s="3"/>
      <c r="AR1440" s="3"/>
      <c r="AS1440" s="3"/>
      <c r="AT1440" s="3"/>
      <c r="AU1440" s="3"/>
      <c r="AV1440" s="3"/>
      <c r="AW1440" s="3"/>
      <c r="AX1440" s="3"/>
    </row>
    <row r="1441" spans="43:50" x14ac:dyDescent="0.25">
      <c r="AQ1441" s="3"/>
      <c r="AR1441" s="3"/>
      <c r="AS1441" s="3"/>
      <c r="AT1441" s="3"/>
      <c r="AU1441" s="3"/>
      <c r="AV1441" s="3"/>
      <c r="AW1441" s="3"/>
      <c r="AX1441" s="3"/>
    </row>
    <row r="1442" spans="43:50" x14ac:dyDescent="0.25">
      <c r="AQ1442" s="3"/>
      <c r="AR1442" s="3"/>
      <c r="AS1442" s="3"/>
      <c r="AT1442" s="3"/>
      <c r="AU1442" s="3"/>
      <c r="AV1442" s="3"/>
      <c r="AW1442" s="3"/>
      <c r="AX1442" s="3"/>
    </row>
    <row r="1443" spans="43:50" x14ac:dyDescent="0.25">
      <c r="AQ1443" s="3"/>
      <c r="AR1443" s="3"/>
      <c r="AS1443" s="3"/>
      <c r="AT1443" s="3"/>
      <c r="AU1443" s="3"/>
      <c r="AV1443" s="3"/>
      <c r="AW1443" s="3"/>
      <c r="AX1443" s="3"/>
    </row>
    <row r="1444" spans="43:50" x14ac:dyDescent="0.25">
      <c r="AQ1444" s="3"/>
      <c r="AR1444" s="3"/>
      <c r="AS1444" s="3"/>
      <c r="AT1444" s="3"/>
      <c r="AU1444" s="3"/>
      <c r="AV1444" s="3"/>
      <c r="AW1444" s="3"/>
      <c r="AX1444" s="3"/>
    </row>
    <row r="1445" spans="43:50" x14ac:dyDescent="0.25">
      <c r="AQ1445" s="3"/>
      <c r="AR1445" s="3"/>
      <c r="AS1445" s="3"/>
      <c r="AT1445" s="3"/>
      <c r="AU1445" s="3"/>
      <c r="AV1445" s="3"/>
      <c r="AW1445" s="3"/>
      <c r="AX1445" s="3"/>
    </row>
    <row r="1446" spans="43:50" x14ac:dyDescent="0.25">
      <c r="AQ1446" s="3"/>
      <c r="AR1446" s="3"/>
      <c r="AS1446" s="3"/>
      <c r="AT1446" s="3"/>
      <c r="AU1446" s="3"/>
      <c r="AV1446" s="3"/>
      <c r="AW1446" s="3"/>
      <c r="AX1446" s="3"/>
    </row>
    <row r="1447" spans="43:50" x14ac:dyDescent="0.25">
      <c r="AQ1447" s="3"/>
      <c r="AR1447" s="3"/>
      <c r="AS1447" s="3"/>
      <c r="AT1447" s="3"/>
      <c r="AU1447" s="3"/>
      <c r="AV1447" s="3"/>
      <c r="AW1447" s="3"/>
      <c r="AX1447" s="3"/>
    </row>
    <row r="1448" spans="43:50" x14ac:dyDescent="0.25">
      <c r="AQ1448" s="3"/>
      <c r="AR1448" s="3"/>
      <c r="AS1448" s="3"/>
      <c r="AT1448" s="3"/>
      <c r="AU1448" s="3"/>
      <c r="AV1448" s="3"/>
      <c r="AW1448" s="3"/>
      <c r="AX1448" s="3"/>
    </row>
    <row r="1449" spans="43:50" x14ac:dyDescent="0.25">
      <c r="AQ1449" s="3"/>
      <c r="AR1449" s="3"/>
      <c r="AS1449" s="3"/>
      <c r="AT1449" s="3"/>
      <c r="AU1449" s="3"/>
      <c r="AV1449" s="3"/>
      <c r="AW1449" s="3"/>
      <c r="AX1449" s="3"/>
    </row>
    <row r="1450" spans="43:50" x14ac:dyDescent="0.25">
      <c r="AQ1450" s="3"/>
      <c r="AR1450" s="3"/>
      <c r="AS1450" s="3"/>
      <c r="AT1450" s="3"/>
      <c r="AU1450" s="3"/>
      <c r="AV1450" s="3"/>
      <c r="AW1450" s="3"/>
      <c r="AX1450" s="3"/>
    </row>
    <row r="1451" spans="43:50" x14ac:dyDescent="0.25">
      <c r="AQ1451" s="3"/>
      <c r="AR1451" s="3"/>
      <c r="AS1451" s="3"/>
      <c r="AT1451" s="3"/>
      <c r="AU1451" s="3"/>
      <c r="AV1451" s="3"/>
      <c r="AW1451" s="3"/>
      <c r="AX1451" s="3"/>
    </row>
    <row r="1452" spans="43:50" x14ac:dyDescent="0.25">
      <c r="AQ1452" s="3"/>
      <c r="AR1452" s="3"/>
      <c r="AS1452" s="3"/>
      <c r="AT1452" s="3"/>
      <c r="AU1452" s="3"/>
      <c r="AV1452" s="3"/>
      <c r="AW1452" s="3"/>
      <c r="AX1452" s="3"/>
    </row>
    <row r="1453" spans="43:50" x14ac:dyDescent="0.25">
      <c r="AQ1453" s="3"/>
      <c r="AR1453" s="3"/>
      <c r="AS1453" s="3"/>
      <c r="AT1453" s="3"/>
      <c r="AU1453" s="3"/>
      <c r="AV1453" s="3"/>
      <c r="AW1453" s="3"/>
      <c r="AX1453" s="3"/>
    </row>
    <row r="1454" spans="43:50" x14ac:dyDescent="0.25">
      <c r="AQ1454" s="3"/>
      <c r="AR1454" s="3"/>
      <c r="AS1454" s="3"/>
      <c r="AT1454" s="3"/>
      <c r="AU1454" s="3"/>
      <c r="AV1454" s="3"/>
      <c r="AW1454" s="3"/>
      <c r="AX1454" s="3"/>
    </row>
    <row r="1455" spans="43:50" x14ac:dyDescent="0.25">
      <c r="AQ1455" s="3"/>
      <c r="AR1455" s="3"/>
      <c r="AS1455" s="3"/>
      <c r="AT1455" s="3"/>
      <c r="AU1455" s="3"/>
      <c r="AV1455" s="3"/>
      <c r="AW1455" s="3"/>
      <c r="AX1455" s="3"/>
    </row>
    <row r="1456" spans="43:50" x14ac:dyDescent="0.25">
      <c r="AQ1456" s="3"/>
      <c r="AR1456" s="3"/>
      <c r="AS1456" s="3"/>
      <c r="AT1456" s="3"/>
      <c r="AU1456" s="3"/>
      <c r="AV1456" s="3"/>
      <c r="AW1456" s="3"/>
      <c r="AX1456" s="3"/>
    </row>
    <row r="1457" spans="43:50" x14ac:dyDescent="0.25">
      <c r="AQ1457" s="3"/>
      <c r="AR1457" s="3"/>
      <c r="AS1457" s="3"/>
      <c r="AT1457" s="3"/>
      <c r="AU1457" s="3"/>
      <c r="AV1457" s="3"/>
      <c r="AW1457" s="3"/>
      <c r="AX1457" s="3"/>
    </row>
    <row r="1458" spans="43:50" x14ac:dyDescent="0.25">
      <c r="AQ1458" s="3"/>
      <c r="AR1458" s="3"/>
      <c r="AS1458" s="3"/>
      <c r="AT1458" s="3"/>
      <c r="AU1458" s="3"/>
      <c r="AV1458" s="3"/>
      <c r="AW1458" s="3"/>
      <c r="AX1458" s="3"/>
    </row>
    <row r="1459" spans="43:50" x14ac:dyDescent="0.25">
      <c r="AQ1459" s="3"/>
      <c r="AR1459" s="3"/>
      <c r="AS1459" s="3"/>
      <c r="AT1459" s="3"/>
      <c r="AU1459" s="3"/>
      <c r="AV1459" s="3"/>
      <c r="AW1459" s="3"/>
      <c r="AX1459" s="3"/>
    </row>
    <row r="1460" spans="43:50" x14ac:dyDescent="0.25">
      <c r="AQ1460" s="3"/>
      <c r="AR1460" s="3"/>
      <c r="AS1460" s="3"/>
      <c r="AT1460" s="3"/>
      <c r="AU1460" s="3"/>
      <c r="AV1460" s="3"/>
      <c r="AW1460" s="3"/>
      <c r="AX1460" s="3"/>
    </row>
    <row r="1461" spans="43:50" x14ac:dyDescent="0.25">
      <c r="AQ1461" s="3"/>
      <c r="AR1461" s="3"/>
      <c r="AS1461" s="3"/>
      <c r="AT1461" s="3"/>
      <c r="AU1461" s="3"/>
      <c r="AV1461" s="3"/>
      <c r="AW1461" s="3"/>
      <c r="AX1461" s="3"/>
    </row>
    <row r="1462" spans="43:50" x14ac:dyDescent="0.25">
      <c r="AQ1462" s="3"/>
      <c r="AR1462" s="3"/>
      <c r="AS1462" s="3"/>
      <c r="AT1462" s="3"/>
      <c r="AU1462" s="3"/>
      <c r="AV1462" s="3"/>
      <c r="AW1462" s="3"/>
      <c r="AX1462" s="3"/>
    </row>
    <row r="1463" spans="43:50" x14ac:dyDescent="0.25">
      <c r="AQ1463" s="3"/>
      <c r="AR1463" s="3"/>
      <c r="AS1463" s="3"/>
      <c r="AT1463" s="3"/>
      <c r="AU1463" s="3"/>
      <c r="AV1463" s="3"/>
      <c r="AW1463" s="3"/>
      <c r="AX1463" s="3"/>
    </row>
    <row r="1464" spans="43:50" x14ac:dyDescent="0.25">
      <c r="AQ1464" s="3"/>
      <c r="AR1464" s="3"/>
      <c r="AS1464" s="3"/>
      <c r="AT1464" s="3"/>
      <c r="AU1464" s="3"/>
      <c r="AV1464" s="3"/>
      <c r="AW1464" s="3"/>
      <c r="AX1464" s="3"/>
    </row>
    <row r="1465" spans="43:50" x14ac:dyDescent="0.25">
      <c r="AQ1465" s="3"/>
      <c r="AR1465" s="3"/>
      <c r="AS1465" s="3"/>
      <c r="AT1465" s="3"/>
      <c r="AU1465" s="3"/>
      <c r="AV1465" s="3"/>
      <c r="AW1465" s="3"/>
      <c r="AX1465" s="3"/>
    </row>
    <row r="1466" spans="43:50" x14ac:dyDescent="0.25">
      <c r="AQ1466" s="3"/>
      <c r="AR1466" s="3"/>
      <c r="AS1466" s="3"/>
      <c r="AT1466" s="3"/>
      <c r="AU1466" s="3"/>
      <c r="AV1466" s="3"/>
      <c r="AW1466" s="3"/>
      <c r="AX1466" s="3"/>
    </row>
    <row r="1467" spans="43:50" x14ac:dyDescent="0.25">
      <c r="AQ1467" s="3"/>
      <c r="AR1467" s="3"/>
      <c r="AS1467" s="3"/>
      <c r="AT1467" s="3"/>
      <c r="AU1467" s="3"/>
      <c r="AV1467" s="3"/>
      <c r="AW1467" s="3"/>
      <c r="AX1467" s="3"/>
    </row>
    <row r="1468" spans="43:50" x14ac:dyDescent="0.25">
      <c r="AQ1468" s="3"/>
      <c r="AR1468" s="3"/>
      <c r="AS1468" s="3"/>
      <c r="AT1468" s="3"/>
      <c r="AU1468" s="3"/>
      <c r="AV1468" s="3"/>
      <c r="AW1468" s="3"/>
      <c r="AX1468" s="3"/>
    </row>
    <row r="1469" spans="43:50" x14ac:dyDescent="0.25">
      <c r="AQ1469" s="3"/>
      <c r="AR1469" s="3"/>
      <c r="AS1469" s="3"/>
      <c r="AT1469" s="3"/>
      <c r="AU1469" s="3"/>
      <c r="AV1469" s="3"/>
      <c r="AW1469" s="3"/>
      <c r="AX1469" s="3"/>
    </row>
    <row r="1470" spans="43:50" x14ac:dyDescent="0.25">
      <c r="AQ1470" s="3"/>
      <c r="AR1470" s="3"/>
      <c r="AS1470" s="3"/>
      <c r="AT1470" s="3"/>
      <c r="AU1470" s="3"/>
      <c r="AV1470" s="3"/>
      <c r="AW1470" s="3"/>
      <c r="AX1470" s="3"/>
    </row>
    <row r="1471" spans="43:50" x14ac:dyDescent="0.25">
      <c r="AQ1471" s="3"/>
      <c r="AR1471" s="3"/>
      <c r="AS1471" s="3"/>
      <c r="AT1471" s="3"/>
      <c r="AU1471" s="3"/>
      <c r="AV1471" s="3"/>
      <c r="AW1471" s="3"/>
      <c r="AX1471" s="3"/>
    </row>
    <row r="1472" spans="43:50" x14ac:dyDescent="0.25">
      <c r="AQ1472" s="3"/>
      <c r="AR1472" s="3"/>
      <c r="AS1472" s="3"/>
      <c r="AT1472" s="3"/>
      <c r="AU1472" s="3"/>
      <c r="AV1472" s="3"/>
      <c r="AW1472" s="3"/>
      <c r="AX1472" s="3"/>
    </row>
    <row r="1473" spans="43:50" x14ac:dyDescent="0.25">
      <c r="AQ1473" s="3"/>
      <c r="AR1473" s="3"/>
      <c r="AS1473" s="3"/>
      <c r="AT1473" s="3"/>
      <c r="AU1473" s="3"/>
      <c r="AV1473" s="3"/>
      <c r="AW1473" s="3"/>
      <c r="AX1473" s="3"/>
    </row>
    <row r="1474" spans="43:50" x14ac:dyDescent="0.25">
      <c r="AQ1474" s="3"/>
      <c r="AR1474" s="3"/>
      <c r="AS1474" s="3"/>
      <c r="AT1474" s="3"/>
      <c r="AU1474" s="3"/>
      <c r="AV1474" s="3"/>
      <c r="AW1474" s="3"/>
      <c r="AX1474" s="3"/>
    </row>
    <row r="1475" spans="43:50" x14ac:dyDescent="0.25">
      <c r="AQ1475" s="3"/>
      <c r="AR1475" s="3"/>
      <c r="AS1475" s="3"/>
      <c r="AT1475" s="3"/>
      <c r="AU1475" s="3"/>
      <c r="AV1475" s="3"/>
      <c r="AW1475" s="3"/>
      <c r="AX1475" s="3"/>
    </row>
    <row r="1476" spans="43:50" x14ac:dyDescent="0.25">
      <c r="AQ1476" s="3"/>
      <c r="AR1476" s="3"/>
      <c r="AS1476" s="3"/>
      <c r="AT1476" s="3"/>
      <c r="AU1476" s="3"/>
      <c r="AV1476" s="3"/>
      <c r="AW1476" s="3"/>
      <c r="AX1476" s="3"/>
    </row>
    <row r="1477" spans="43:50" x14ac:dyDescent="0.25">
      <c r="AQ1477" s="3"/>
      <c r="AR1477" s="3"/>
      <c r="AS1477" s="3"/>
      <c r="AT1477" s="3"/>
      <c r="AU1477" s="3"/>
      <c r="AV1477" s="3"/>
      <c r="AW1477" s="3"/>
      <c r="AX1477" s="3"/>
    </row>
    <row r="1478" spans="43:50" x14ac:dyDescent="0.25">
      <c r="AQ1478" s="3"/>
      <c r="AR1478" s="3"/>
      <c r="AS1478" s="3"/>
      <c r="AT1478" s="3"/>
      <c r="AU1478" s="3"/>
      <c r="AV1478" s="3"/>
      <c r="AW1478" s="3"/>
      <c r="AX1478" s="3"/>
    </row>
    <row r="1479" spans="43:50" x14ac:dyDescent="0.25">
      <c r="AQ1479" s="3"/>
      <c r="AR1479" s="3"/>
      <c r="AS1479" s="3"/>
      <c r="AT1479" s="3"/>
      <c r="AU1479" s="3"/>
      <c r="AV1479" s="3"/>
      <c r="AW1479" s="3"/>
      <c r="AX1479" s="3"/>
    </row>
    <row r="1480" spans="43:50" x14ac:dyDescent="0.25">
      <c r="AQ1480" s="3"/>
      <c r="AR1480" s="3"/>
      <c r="AS1480" s="3"/>
      <c r="AT1480" s="3"/>
      <c r="AU1480" s="3"/>
      <c r="AV1480" s="3"/>
      <c r="AW1480" s="3"/>
      <c r="AX1480" s="3"/>
    </row>
    <row r="1481" spans="43:50" x14ac:dyDescent="0.25">
      <c r="AQ1481" s="3"/>
      <c r="AR1481" s="3"/>
      <c r="AS1481" s="3"/>
      <c r="AT1481" s="3"/>
      <c r="AU1481" s="3"/>
      <c r="AV1481" s="3"/>
      <c r="AW1481" s="3"/>
      <c r="AX1481" s="3"/>
    </row>
    <row r="1482" spans="43:50" x14ac:dyDescent="0.25">
      <c r="AQ1482" s="3"/>
      <c r="AR1482" s="3"/>
      <c r="AS1482" s="3"/>
      <c r="AT1482" s="3"/>
      <c r="AU1482" s="3"/>
      <c r="AV1482" s="3"/>
      <c r="AW1482" s="3"/>
      <c r="AX1482" s="3"/>
    </row>
    <row r="1483" spans="43:50" x14ac:dyDescent="0.25">
      <c r="AQ1483" s="3"/>
      <c r="AR1483" s="3"/>
      <c r="AS1483" s="3"/>
      <c r="AT1483" s="3"/>
      <c r="AU1483" s="3"/>
      <c r="AV1483" s="3"/>
      <c r="AW1483" s="3"/>
      <c r="AX1483" s="3"/>
    </row>
    <row r="1484" spans="43:50" x14ac:dyDescent="0.25">
      <c r="AQ1484" s="3"/>
      <c r="AR1484" s="3"/>
      <c r="AS1484" s="3"/>
      <c r="AT1484" s="3"/>
      <c r="AU1484" s="3"/>
      <c r="AV1484" s="3"/>
      <c r="AW1484" s="3"/>
      <c r="AX1484" s="3"/>
    </row>
    <row r="1485" spans="43:50" x14ac:dyDescent="0.25">
      <c r="AQ1485" s="3"/>
      <c r="AR1485" s="3"/>
      <c r="AS1485" s="3"/>
      <c r="AT1485" s="3"/>
      <c r="AU1485" s="3"/>
      <c r="AV1485" s="3"/>
      <c r="AW1485" s="3"/>
      <c r="AX1485" s="3"/>
    </row>
    <row r="1486" spans="43:50" x14ac:dyDescent="0.25">
      <c r="AQ1486" s="3"/>
      <c r="AR1486" s="3"/>
      <c r="AS1486" s="3"/>
      <c r="AT1486" s="3"/>
      <c r="AU1486" s="3"/>
      <c r="AV1486" s="3"/>
      <c r="AW1486" s="3"/>
      <c r="AX1486" s="3"/>
    </row>
    <row r="1487" spans="43:50" x14ac:dyDescent="0.25">
      <c r="AQ1487" s="3"/>
      <c r="AR1487" s="3"/>
      <c r="AS1487" s="3"/>
      <c r="AT1487" s="3"/>
      <c r="AU1487" s="3"/>
      <c r="AV1487" s="3"/>
      <c r="AW1487" s="3"/>
      <c r="AX1487" s="3"/>
    </row>
    <row r="1488" spans="43:50" x14ac:dyDescent="0.25">
      <c r="AQ1488" s="3"/>
      <c r="AR1488" s="3"/>
      <c r="AS1488" s="3"/>
      <c r="AT1488" s="3"/>
      <c r="AU1488" s="3"/>
      <c r="AV1488" s="3"/>
      <c r="AW1488" s="3"/>
      <c r="AX1488" s="3"/>
    </row>
    <row r="1489" spans="43:50" x14ac:dyDescent="0.25">
      <c r="AQ1489" s="3"/>
      <c r="AR1489" s="3"/>
      <c r="AS1489" s="3"/>
      <c r="AT1489" s="3"/>
      <c r="AU1489" s="3"/>
      <c r="AV1489" s="3"/>
      <c r="AW1489" s="3"/>
      <c r="AX1489" s="3"/>
    </row>
    <row r="1490" spans="43:50" x14ac:dyDescent="0.25">
      <c r="AQ1490" s="3"/>
      <c r="AR1490" s="3"/>
      <c r="AS1490" s="3"/>
      <c r="AT1490" s="3"/>
      <c r="AU1490" s="3"/>
      <c r="AV1490" s="3"/>
      <c r="AW1490" s="3"/>
      <c r="AX1490" s="3"/>
    </row>
    <row r="1491" spans="43:50" x14ac:dyDescent="0.25">
      <c r="AQ1491" s="3"/>
      <c r="AR1491" s="3"/>
      <c r="AS1491" s="3"/>
      <c r="AT1491" s="3"/>
      <c r="AU1491" s="3"/>
      <c r="AV1491" s="3"/>
      <c r="AW1491" s="3"/>
      <c r="AX1491" s="3"/>
    </row>
    <row r="1492" spans="43:50" x14ac:dyDescent="0.25">
      <c r="AQ1492" s="3"/>
      <c r="AR1492" s="3"/>
      <c r="AS1492" s="3"/>
      <c r="AT1492" s="3"/>
      <c r="AU1492" s="3"/>
      <c r="AV1492" s="3"/>
      <c r="AW1492" s="3"/>
      <c r="AX1492" s="3"/>
    </row>
    <row r="1493" spans="43:50" x14ac:dyDescent="0.25">
      <c r="AQ1493" s="3"/>
      <c r="AR1493" s="3"/>
      <c r="AS1493" s="3"/>
      <c r="AT1493" s="3"/>
      <c r="AU1493" s="3"/>
      <c r="AV1493" s="3"/>
      <c r="AW1493" s="3"/>
      <c r="AX1493" s="3"/>
    </row>
    <row r="1494" spans="43:50" x14ac:dyDescent="0.25">
      <c r="AQ1494" s="3"/>
      <c r="AR1494" s="3"/>
      <c r="AS1494" s="3"/>
      <c r="AT1494" s="3"/>
      <c r="AU1494" s="3"/>
      <c r="AV1494" s="3"/>
      <c r="AW1494" s="3"/>
      <c r="AX1494" s="3"/>
    </row>
    <row r="1495" spans="43:50" x14ac:dyDescent="0.25">
      <c r="AQ1495" s="3"/>
      <c r="AR1495" s="3"/>
      <c r="AS1495" s="3"/>
      <c r="AT1495" s="3"/>
      <c r="AU1495" s="3"/>
      <c r="AV1495" s="3"/>
      <c r="AW1495" s="3"/>
      <c r="AX1495" s="3"/>
    </row>
    <row r="1496" spans="43:50" x14ac:dyDescent="0.25">
      <c r="AQ1496" s="3"/>
      <c r="AR1496" s="3"/>
      <c r="AS1496" s="3"/>
      <c r="AT1496" s="3"/>
      <c r="AU1496" s="3"/>
      <c r="AV1496" s="3"/>
      <c r="AW1496" s="3"/>
      <c r="AX1496" s="3"/>
    </row>
    <row r="1497" spans="43:50" x14ac:dyDescent="0.25">
      <c r="AQ1497" s="3"/>
      <c r="AR1497" s="3"/>
      <c r="AS1497" s="3"/>
      <c r="AT1497" s="3"/>
      <c r="AU1497" s="3"/>
      <c r="AV1497" s="3"/>
      <c r="AW1497" s="3"/>
      <c r="AX1497" s="3"/>
    </row>
    <row r="1498" spans="43:50" x14ac:dyDescent="0.25">
      <c r="AQ1498" s="3"/>
      <c r="AR1498" s="3"/>
      <c r="AS1498" s="3"/>
      <c r="AT1498" s="3"/>
      <c r="AU1498" s="3"/>
      <c r="AV1498" s="3"/>
      <c r="AW1498" s="3"/>
      <c r="AX1498" s="3"/>
    </row>
    <row r="1499" spans="43:50" x14ac:dyDescent="0.25">
      <c r="AQ1499" s="3"/>
      <c r="AR1499" s="3"/>
      <c r="AS1499" s="3"/>
      <c r="AT1499" s="3"/>
      <c r="AU1499" s="3"/>
      <c r="AV1499" s="3"/>
      <c r="AW1499" s="3"/>
      <c r="AX1499" s="3"/>
    </row>
    <row r="1500" spans="43:50" x14ac:dyDescent="0.25">
      <c r="AQ1500" s="3"/>
      <c r="AR1500" s="3"/>
      <c r="AS1500" s="3"/>
      <c r="AT1500" s="3"/>
      <c r="AU1500" s="3"/>
      <c r="AV1500" s="3"/>
      <c r="AW1500" s="3"/>
      <c r="AX1500" s="3"/>
    </row>
    <row r="1501" spans="43:50" x14ac:dyDescent="0.25">
      <c r="AQ1501" s="3"/>
      <c r="AR1501" s="3"/>
      <c r="AS1501" s="3"/>
      <c r="AT1501" s="3"/>
      <c r="AU1501" s="3"/>
      <c r="AV1501" s="3"/>
      <c r="AW1501" s="3"/>
      <c r="AX1501" s="3"/>
    </row>
    <row r="1502" spans="43:50" x14ac:dyDescent="0.25">
      <c r="AQ1502" s="3"/>
      <c r="AR1502" s="3"/>
      <c r="AS1502" s="3"/>
      <c r="AT1502" s="3"/>
      <c r="AU1502" s="3"/>
      <c r="AV1502" s="3"/>
      <c r="AW1502" s="3"/>
      <c r="AX1502" s="3"/>
    </row>
    <row r="1503" spans="43:50" x14ac:dyDescent="0.25">
      <c r="AQ1503" s="3"/>
      <c r="AR1503" s="3"/>
      <c r="AS1503" s="3"/>
      <c r="AT1503" s="3"/>
      <c r="AU1503" s="3"/>
      <c r="AV1503" s="3"/>
      <c r="AW1503" s="3"/>
      <c r="AX1503" s="3"/>
    </row>
    <row r="1504" spans="43:50" x14ac:dyDescent="0.25">
      <c r="AQ1504" s="3"/>
      <c r="AR1504" s="3"/>
      <c r="AS1504" s="3"/>
      <c r="AT1504" s="3"/>
      <c r="AU1504" s="3"/>
      <c r="AV1504" s="3"/>
      <c r="AW1504" s="3"/>
      <c r="AX1504" s="3"/>
    </row>
    <row r="1505" spans="43:50" x14ac:dyDescent="0.25">
      <c r="AQ1505" s="3"/>
      <c r="AR1505" s="3"/>
      <c r="AS1505" s="3"/>
      <c r="AT1505" s="3"/>
      <c r="AU1505" s="3"/>
      <c r="AV1505" s="3"/>
      <c r="AW1505" s="3"/>
      <c r="AX1505" s="3"/>
    </row>
    <row r="1506" spans="43:50" x14ac:dyDescent="0.25">
      <c r="AQ1506" s="3"/>
      <c r="AR1506" s="3"/>
      <c r="AS1506" s="3"/>
      <c r="AT1506" s="3"/>
      <c r="AU1506" s="3"/>
      <c r="AV1506" s="3"/>
      <c r="AW1506" s="3"/>
      <c r="AX1506" s="3"/>
    </row>
    <row r="1507" spans="43:50" x14ac:dyDescent="0.25">
      <c r="AQ1507" s="3"/>
      <c r="AR1507" s="3"/>
      <c r="AS1507" s="3"/>
      <c r="AT1507" s="3"/>
      <c r="AU1507" s="3"/>
      <c r="AV1507" s="3"/>
      <c r="AW1507" s="3"/>
      <c r="AX1507" s="3"/>
    </row>
    <row r="1508" spans="43:50" x14ac:dyDescent="0.25">
      <c r="AQ1508" s="3"/>
      <c r="AR1508" s="3"/>
      <c r="AS1508" s="3"/>
      <c r="AT1508" s="3"/>
      <c r="AU1508" s="3"/>
      <c r="AV1508" s="3"/>
      <c r="AW1508" s="3"/>
      <c r="AX1508" s="3"/>
    </row>
    <row r="1509" spans="43:50" x14ac:dyDescent="0.25">
      <c r="AQ1509" s="3"/>
      <c r="AR1509" s="3"/>
      <c r="AS1509" s="3"/>
      <c r="AT1509" s="3"/>
      <c r="AU1509" s="3"/>
      <c r="AV1509" s="3"/>
      <c r="AW1509" s="3"/>
      <c r="AX1509" s="3"/>
    </row>
    <row r="1510" spans="43:50" x14ac:dyDescent="0.25">
      <c r="AQ1510" s="3"/>
      <c r="AR1510" s="3"/>
      <c r="AS1510" s="3"/>
      <c r="AT1510" s="3"/>
      <c r="AU1510" s="3"/>
      <c r="AV1510" s="3"/>
      <c r="AW1510" s="3"/>
      <c r="AX1510" s="3"/>
    </row>
    <row r="1511" spans="43:50" x14ac:dyDescent="0.25">
      <c r="AQ1511" s="3"/>
      <c r="AR1511" s="3"/>
      <c r="AS1511" s="3"/>
      <c r="AT1511" s="3"/>
      <c r="AU1511" s="3"/>
      <c r="AV1511" s="3"/>
      <c r="AW1511" s="3"/>
      <c r="AX1511" s="3"/>
    </row>
    <row r="1512" spans="43:50" x14ac:dyDescent="0.25">
      <c r="AQ1512" s="3"/>
      <c r="AR1512" s="3"/>
      <c r="AS1512" s="3"/>
      <c r="AT1512" s="3"/>
      <c r="AU1512" s="3"/>
      <c r="AV1512" s="3"/>
      <c r="AW1512" s="3"/>
      <c r="AX1512" s="3"/>
    </row>
    <row r="1513" spans="43:50" x14ac:dyDescent="0.25">
      <c r="AQ1513" s="3"/>
      <c r="AR1513" s="3"/>
      <c r="AS1513" s="3"/>
      <c r="AT1513" s="3"/>
      <c r="AU1513" s="3"/>
      <c r="AV1513" s="3"/>
      <c r="AW1513" s="3"/>
      <c r="AX1513" s="3"/>
    </row>
    <row r="1514" spans="43:50" x14ac:dyDescent="0.25">
      <c r="AQ1514" s="3"/>
      <c r="AR1514" s="3"/>
      <c r="AS1514" s="3"/>
      <c r="AT1514" s="3"/>
      <c r="AU1514" s="3"/>
      <c r="AV1514" s="3"/>
      <c r="AW1514" s="3"/>
      <c r="AX1514" s="3"/>
    </row>
    <row r="1515" spans="43:50" x14ac:dyDescent="0.25">
      <c r="AQ1515" s="3"/>
      <c r="AR1515" s="3"/>
      <c r="AS1515" s="3"/>
      <c r="AT1515" s="3"/>
      <c r="AU1515" s="3"/>
      <c r="AV1515" s="3"/>
      <c r="AW1515" s="3"/>
      <c r="AX1515" s="3"/>
    </row>
    <row r="1516" spans="43:50" x14ac:dyDescent="0.25">
      <c r="AQ1516" s="3"/>
      <c r="AR1516" s="3"/>
      <c r="AS1516" s="3"/>
      <c r="AT1516" s="3"/>
      <c r="AU1516" s="3"/>
      <c r="AV1516" s="3"/>
      <c r="AW1516" s="3"/>
      <c r="AX1516" s="3"/>
    </row>
    <row r="1517" spans="43:50" x14ac:dyDescent="0.25">
      <c r="AQ1517" s="3"/>
      <c r="AR1517" s="3"/>
      <c r="AS1517" s="3"/>
      <c r="AT1517" s="3"/>
      <c r="AU1517" s="3"/>
      <c r="AV1517" s="3"/>
      <c r="AW1517" s="3"/>
      <c r="AX1517" s="3"/>
    </row>
    <row r="1518" spans="43:50" x14ac:dyDescent="0.25">
      <c r="AQ1518" s="3"/>
      <c r="AR1518" s="3"/>
      <c r="AS1518" s="3"/>
      <c r="AT1518" s="3"/>
      <c r="AU1518" s="3"/>
      <c r="AV1518" s="3"/>
      <c r="AW1518" s="3"/>
      <c r="AX1518" s="3"/>
    </row>
    <row r="1519" spans="43:50" x14ac:dyDescent="0.25">
      <c r="AQ1519" s="3"/>
      <c r="AR1519" s="3"/>
      <c r="AS1519" s="3"/>
      <c r="AT1519" s="3"/>
      <c r="AU1519" s="3"/>
      <c r="AV1519" s="3"/>
      <c r="AW1519" s="3"/>
      <c r="AX1519" s="3"/>
    </row>
    <row r="1520" spans="43:50" x14ac:dyDescent="0.25">
      <c r="AQ1520" s="3"/>
      <c r="AR1520" s="3"/>
      <c r="AS1520" s="3"/>
      <c r="AT1520" s="3"/>
      <c r="AU1520" s="3"/>
      <c r="AV1520" s="3"/>
      <c r="AW1520" s="3"/>
      <c r="AX1520" s="3"/>
    </row>
    <row r="1521" spans="43:50" x14ac:dyDescent="0.25">
      <c r="AQ1521" s="3"/>
      <c r="AR1521" s="3"/>
      <c r="AS1521" s="3"/>
      <c r="AT1521" s="3"/>
      <c r="AU1521" s="3"/>
      <c r="AV1521" s="3"/>
      <c r="AW1521" s="3"/>
      <c r="AX1521" s="3"/>
    </row>
    <row r="1522" spans="43:50" x14ac:dyDescent="0.25">
      <c r="AQ1522" s="3"/>
      <c r="AR1522" s="3"/>
      <c r="AS1522" s="3"/>
      <c r="AT1522" s="3"/>
      <c r="AU1522" s="3"/>
      <c r="AV1522" s="3"/>
      <c r="AW1522" s="3"/>
      <c r="AX1522" s="3"/>
    </row>
    <row r="1523" spans="43:50" x14ac:dyDescent="0.25">
      <c r="AQ1523" s="3"/>
      <c r="AR1523" s="3"/>
      <c r="AS1523" s="3"/>
      <c r="AT1523" s="3"/>
      <c r="AU1523" s="3"/>
      <c r="AV1523" s="3"/>
      <c r="AW1523" s="3"/>
      <c r="AX1523" s="3"/>
    </row>
    <row r="1524" spans="43:50" x14ac:dyDescent="0.25">
      <c r="AQ1524" s="3"/>
      <c r="AR1524" s="3"/>
      <c r="AS1524" s="3"/>
      <c r="AT1524" s="3"/>
      <c r="AU1524" s="3"/>
      <c r="AV1524" s="3"/>
      <c r="AW1524" s="3"/>
      <c r="AX1524" s="3"/>
    </row>
    <row r="1525" spans="43:50" x14ac:dyDescent="0.25">
      <c r="AQ1525" s="3"/>
      <c r="AR1525" s="3"/>
      <c r="AS1525" s="3"/>
      <c r="AT1525" s="3"/>
      <c r="AU1525" s="3"/>
      <c r="AV1525" s="3"/>
      <c r="AW1525" s="3"/>
      <c r="AX1525" s="3"/>
    </row>
    <row r="1526" spans="43:50" x14ac:dyDescent="0.25">
      <c r="AQ1526" s="3"/>
      <c r="AR1526" s="3"/>
      <c r="AS1526" s="3"/>
      <c r="AT1526" s="3"/>
      <c r="AU1526" s="3"/>
      <c r="AV1526" s="3"/>
      <c r="AW1526" s="3"/>
      <c r="AX1526" s="3"/>
    </row>
    <row r="1527" spans="43:50" x14ac:dyDescent="0.25">
      <c r="AQ1527" s="3"/>
      <c r="AR1527" s="3"/>
      <c r="AS1527" s="3"/>
      <c r="AT1527" s="3"/>
      <c r="AU1527" s="3"/>
      <c r="AV1527" s="3"/>
      <c r="AW1527" s="3"/>
      <c r="AX1527" s="3"/>
    </row>
    <row r="1528" spans="43:50" x14ac:dyDescent="0.25">
      <c r="AQ1528" s="3"/>
      <c r="AR1528" s="3"/>
      <c r="AS1528" s="3"/>
      <c r="AT1528" s="3"/>
      <c r="AU1528" s="3"/>
      <c r="AV1528" s="3"/>
      <c r="AW1528" s="3"/>
      <c r="AX1528" s="3"/>
    </row>
    <row r="1529" spans="43:50" x14ac:dyDescent="0.25">
      <c r="AQ1529" s="3"/>
      <c r="AR1529" s="3"/>
      <c r="AS1529" s="3"/>
      <c r="AT1529" s="3"/>
      <c r="AU1529" s="3"/>
      <c r="AV1529" s="3"/>
      <c r="AW1529" s="3"/>
      <c r="AX1529" s="3"/>
    </row>
    <row r="1530" spans="43:50" x14ac:dyDescent="0.25">
      <c r="AQ1530" s="3"/>
      <c r="AR1530" s="3"/>
      <c r="AS1530" s="3"/>
      <c r="AT1530" s="3"/>
      <c r="AU1530" s="3"/>
      <c r="AV1530" s="3"/>
      <c r="AW1530" s="3"/>
      <c r="AX1530" s="3"/>
    </row>
    <row r="1531" spans="43:50" x14ac:dyDescent="0.25">
      <c r="AQ1531" s="3"/>
      <c r="AR1531" s="3"/>
      <c r="AS1531" s="3"/>
      <c r="AT1531" s="3"/>
      <c r="AU1531" s="3"/>
      <c r="AV1531" s="3"/>
      <c r="AW1531" s="3"/>
      <c r="AX1531" s="3"/>
    </row>
    <row r="1532" spans="43:50" x14ac:dyDescent="0.25">
      <c r="AQ1532" s="3"/>
      <c r="AR1532" s="3"/>
      <c r="AS1532" s="3"/>
      <c r="AT1532" s="3"/>
      <c r="AU1532" s="3"/>
      <c r="AV1532" s="3"/>
      <c r="AW1532" s="3"/>
      <c r="AX1532" s="3"/>
    </row>
    <row r="1533" spans="43:50" x14ac:dyDescent="0.25">
      <c r="AQ1533" s="3"/>
      <c r="AR1533" s="3"/>
      <c r="AS1533" s="3"/>
      <c r="AT1533" s="3"/>
      <c r="AU1533" s="3"/>
      <c r="AV1533" s="3"/>
      <c r="AW1533" s="3"/>
      <c r="AX1533" s="3"/>
    </row>
    <row r="1534" spans="43:50" x14ac:dyDescent="0.25">
      <c r="AQ1534" s="3"/>
      <c r="AR1534" s="3"/>
      <c r="AS1534" s="3"/>
      <c r="AT1534" s="3"/>
      <c r="AU1534" s="3"/>
      <c r="AV1534" s="3"/>
      <c r="AW1534" s="3"/>
      <c r="AX1534" s="3"/>
    </row>
    <row r="1535" spans="43:50" x14ac:dyDescent="0.25">
      <c r="AQ1535" s="3"/>
      <c r="AR1535" s="3"/>
      <c r="AS1535" s="3"/>
      <c r="AT1535" s="3"/>
      <c r="AU1535" s="3"/>
      <c r="AV1535" s="3"/>
      <c r="AW1535" s="3"/>
      <c r="AX1535" s="3"/>
    </row>
    <row r="1536" spans="43:50" x14ac:dyDescent="0.25">
      <c r="AQ1536" s="3"/>
      <c r="AR1536" s="3"/>
      <c r="AS1536" s="3"/>
      <c r="AT1536" s="3"/>
      <c r="AU1536" s="3"/>
      <c r="AV1536" s="3"/>
      <c r="AW1536" s="3"/>
      <c r="AX1536" s="3"/>
    </row>
    <row r="1537" spans="43:50" x14ac:dyDescent="0.25">
      <c r="AQ1537" s="3"/>
      <c r="AR1537" s="3"/>
      <c r="AS1537" s="3"/>
      <c r="AT1537" s="3"/>
      <c r="AU1537" s="3"/>
      <c r="AV1537" s="3"/>
      <c r="AW1537" s="3"/>
      <c r="AX1537" s="3"/>
    </row>
    <row r="1538" spans="43:50" x14ac:dyDescent="0.25">
      <c r="AQ1538" s="3"/>
      <c r="AR1538" s="3"/>
      <c r="AS1538" s="3"/>
      <c r="AT1538" s="3"/>
      <c r="AU1538" s="3"/>
      <c r="AV1538" s="3"/>
      <c r="AW1538" s="3"/>
      <c r="AX1538" s="3"/>
    </row>
    <row r="1539" spans="43:50" x14ac:dyDescent="0.25">
      <c r="AQ1539" s="3"/>
      <c r="AR1539" s="3"/>
      <c r="AS1539" s="3"/>
      <c r="AT1539" s="3"/>
      <c r="AU1539" s="3"/>
      <c r="AV1539" s="3"/>
      <c r="AW1539" s="3"/>
      <c r="AX1539" s="3"/>
    </row>
    <row r="1540" spans="43:50" x14ac:dyDescent="0.25">
      <c r="AQ1540" s="3"/>
      <c r="AR1540" s="3"/>
      <c r="AS1540" s="3"/>
      <c r="AT1540" s="3"/>
      <c r="AU1540" s="3"/>
      <c r="AV1540" s="3"/>
      <c r="AW1540" s="3"/>
      <c r="AX1540" s="3"/>
    </row>
    <row r="1541" spans="43:50" x14ac:dyDescent="0.25">
      <c r="AQ1541" s="3"/>
      <c r="AR1541" s="3"/>
      <c r="AS1541" s="3"/>
      <c r="AT1541" s="3"/>
      <c r="AU1541" s="3"/>
      <c r="AV1541" s="3"/>
      <c r="AW1541" s="3"/>
      <c r="AX1541" s="3"/>
    </row>
    <row r="1542" spans="43:50" x14ac:dyDescent="0.25">
      <c r="AQ1542" s="3"/>
      <c r="AR1542" s="3"/>
      <c r="AS1542" s="3"/>
      <c r="AT1542" s="3"/>
      <c r="AU1542" s="3"/>
      <c r="AV1542" s="3"/>
      <c r="AW1542" s="3"/>
      <c r="AX1542" s="3"/>
    </row>
    <row r="1543" spans="43:50" x14ac:dyDescent="0.25">
      <c r="AQ1543" s="3"/>
      <c r="AR1543" s="3"/>
      <c r="AS1543" s="3"/>
      <c r="AT1543" s="3"/>
      <c r="AU1543" s="3"/>
      <c r="AV1543" s="3"/>
      <c r="AW1543" s="3"/>
      <c r="AX1543" s="3"/>
    </row>
    <row r="1544" spans="43:50" x14ac:dyDescent="0.25">
      <c r="AQ1544" s="3"/>
      <c r="AR1544" s="3"/>
      <c r="AS1544" s="3"/>
      <c r="AT1544" s="3"/>
      <c r="AU1544" s="3"/>
      <c r="AV1544" s="3"/>
      <c r="AW1544" s="3"/>
      <c r="AX1544" s="3"/>
    </row>
    <row r="1545" spans="43:50" x14ac:dyDescent="0.25">
      <c r="AQ1545" s="3"/>
      <c r="AR1545" s="3"/>
      <c r="AS1545" s="3"/>
      <c r="AT1545" s="3"/>
      <c r="AU1545" s="3"/>
      <c r="AV1545" s="3"/>
      <c r="AW1545" s="3"/>
      <c r="AX1545" s="3"/>
    </row>
    <row r="1546" spans="43:50" x14ac:dyDescent="0.25">
      <c r="AQ1546" s="3"/>
      <c r="AR1546" s="3"/>
      <c r="AS1546" s="3"/>
      <c r="AT1546" s="3"/>
      <c r="AU1546" s="3"/>
      <c r="AV1546" s="3"/>
      <c r="AW1546" s="3"/>
      <c r="AX1546" s="3"/>
    </row>
    <row r="1547" spans="43:50" x14ac:dyDescent="0.25">
      <c r="AQ1547" s="3"/>
      <c r="AR1547" s="3"/>
      <c r="AS1547" s="3"/>
      <c r="AT1547" s="3"/>
      <c r="AU1547" s="3"/>
      <c r="AV1547" s="3"/>
      <c r="AW1547" s="3"/>
      <c r="AX1547" s="3"/>
    </row>
    <row r="1548" spans="43:50" x14ac:dyDescent="0.25">
      <c r="AQ1548" s="3"/>
      <c r="AR1548" s="3"/>
      <c r="AS1548" s="3"/>
      <c r="AT1548" s="3"/>
      <c r="AU1548" s="3"/>
      <c r="AV1548" s="3"/>
      <c r="AW1548" s="3"/>
      <c r="AX1548" s="3"/>
    </row>
    <row r="1549" spans="43:50" x14ac:dyDescent="0.25">
      <c r="AQ1549" s="3"/>
      <c r="AR1549" s="3"/>
      <c r="AS1549" s="3"/>
      <c r="AT1549" s="3"/>
      <c r="AU1549" s="3"/>
      <c r="AV1549" s="3"/>
      <c r="AW1549" s="3"/>
      <c r="AX1549" s="3"/>
    </row>
    <row r="1550" spans="43:50" x14ac:dyDescent="0.25">
      <c r="AQ1550" s="3"/>
      <c r="AR1550" s="3"/>
      <c r="AS1550" s="3"/>
      <c r="AT1550" s="3"/>
      <c r="AU1550" s="3"/>
      <c r="AV1550" s="3"/>
      <c r="AW1550" s="3"/>
      <c r="AX1550" s="3"/>
    </row>
    <row r="1551" spans="43:50" x14ac:dyDescent="0.25">
      <c r="AQ1551" s="3"/>
      <c r="AR1551" s="3"/>
      <c r="AS1551" s="3"/>
      <c r="AT1551" s="3"/>
      <c r="AU1551" s="3"/>
      <c r="AV1551" s="3"/>
      <c r="AW1551" s="3"/>
      <c r="AX1551" s="3"/>
    </row>
    <row r="1552" spans="43:50" x14ac:dyDescent="0.25">
      <c r="AQ1552" s="3"/>
      <c r="AR1552" s="3"/>
      <c r="AS1552" s="3"/>
      <c r="AT1552" s="3"/>
      <c r="AU1552" s="3"/>
      <c r="AV1552" s="3"/>
      <c r="AW1552" s="3"/>
      <c r="AX1552" s="3"/>
    </row>
    <row r="1553" spans="43:50" x14ac:dyDescent="0.25">
      <c r="AQ1553" s="3"/>
      <c r="AR1553" s="3"/>
      <c r="AS1553" s="3"/>
      <c r="AT1553" s="3"/>
      <c r="AU1553" s="3"/>
      <c r="AV1553" s="3"/>
      <c r="AW1553" s="3"/>
      <c r="AX1553" s="3"/>
    </row>
    <row r="1554" spans="43:50" x14ac:dyDescent="0.25">
      <c r="AQ1554" s="3"/>
      <c r="AR1554" s="3"/>
      <c r="AS1554" s="3"/>
      <c r="AT1554" s="3"/>
      <c r="AU1554" s="3"/>
      <c r="AV1554" s="3"/>
      <c r="AW1554" s="3"/>
      <c r="AX1554" s="3"/>
    </row>
    <row r="1555" spans="43:50" x14ac:dyDescent="0.25">
      <c r="AQ1555" s="3"/>
      <c r="AR1555" s="3"/>
      <c r="AS1555" s="3"/>
      <c r="AT1555" s="3"/>
      <c r="AU1555" s="3"/>
      <c r="AV1555" s="3"/>
      <c r="AW1555" s="3"/>
      <c r="AX1555" s="3"/>
    </row>
    <row r="1556" spans="43:50" x14ac:dyDescent="0.25">
      <c r="AQ1556" s="3"/>
      <c r="AR1556" s="3"/>
      <c r="AS1556" s="3"/>
      <c r="AT1556" s="3"/>
      <c r="AU1556" s="3"/>
      <c r="AV1556" s="3"/>
      <c r="AW1556" s="3"/>
      <c r="AX1556" s="3"/>
    </row>
    <row r="1557" spans="43:50" x14ac:dyDescent="0.25">
      <c r="AQ1557" s="3"/>
      <c r="AR1557" s="3"/>
      <c r="AS1557" s="3"/>
      <c r="AT1557" s="3"/>
      <c r="AU1557" s="3"/>
      <c r="AV1557" s="3"/>
      <c r="AW1557" s="3"/>
      <c r="AX1557" s="3"/>
    </row>
    <row r="1558" spans="43:50" x14ac:dyDescent="0.25">
      <c r="AQ1558" s="3"/>
      <c r="AR1558" s="3"/>
      <c r="AS1558" s="3"/>
      <c r="AT1558" s="3"/>
      <c r="AU1558" s="3"/>
      <c r="AV1558" s="3"/>
      <c r="AW1558" s="3"/>
      <c r="AX1558" s="3"/>
    </row>
    <row r="1559" spans="43:50" x14ac:dyDescent="0.25">
      <c r="AQ1559" s="3"/>
      <c r="AR1559" s="3"/>
      <c r="AS1559" s="3"/>
      <c r="AT1559" s="3"/>
      <c r="AU1559" s="3"/>
      <c r="AV1559" s="3"/>
      <c r="AW1559" s="3"/>
      <c r="AX1559" s="3"/>
    </row>
    <row r="1560" spans="43:50" x14ac:dyDescent="0.25">
      <c r="AQ1560" s="3"/>
      <c r="AR1560" s="3"/>
      <c r="AS1560" s="3"/>
      <c r="AT1560" s="3"/>
      <c r="AU1560" s="3"/>
      <c r="AV1560" s="3"/>
      <c r="AW1560" s="3"/>
      <c r="AX1560" s="3"/>
    </row>
    <row r="1561" spans="43:50" x14ac:dyDescent="0.25">
      <c r="AQ1561" s="3"/>
      <c r="AR1561" s="3"/>
      <c r="AS1561" s="3"/>
      <c r="AT1561" s="3"/>
      <c r="AU1561" s="3"/>
      <c r="AV1561" s="3"/>
      <c r="AW1561" s="3"/>
      <c r="AX1561" s="3"/>
    </row>
    <row r="1562" spans="43:50" x14ac:dyDescent="0.25">
      <c r="AQ1562" s="3"/>
      <c r="AR1562" s="3"/>
      <c r="AS1562" s="3"/>
      <c r="AT1562" s="3"/>
      <c r="AU1562" s="3"/>
      <c r="AV1562" s="3"/>
      <c r="AW1562" s="3"/>
      <c r="AX1562" s="3"/>
    </row>
    <row r="1563" spans="43:50" x14ac:dyDescent="0.25">
      <c r="AQ1563" s="3"/>
      <c r="AR1563" s="3"/>
      <c r="AS1563" s="3"/>
      <c r="AT1563" s="3"/>
      <c r="AU1563" s="3"/>
      <c r="AV1563" s="3"/>
      <c r="AW1563" s="3"/>
      <c r="AX1563" s="3"/>
    </row>
    <row r="1564" spans="43:50" x14ac:dyDescent="0.25">
      <c r="AQ1564" s="3"/>
      <c r="AR1564" s="3"/>
      <c r="AS1564" s="3"/>
      <c r="AT1564" s="3"/>
      <c r="AU1564" s="3"/>
      <c r="AV1564" s="3"/>
      <c r="AW1564" s="3"/>
      <c r="AX1564" s="3"/>
    </row>
    <row r="1565" spans="43:50" x14ac:dyDescent="0.25">
      <c r="AQ1565" s="3"/>
      <c r="AR1565" s="3"/>
      <c r="AS1565" s="3"/>
      <c r="AT1565" s="3"/>
      <c r="AU1565" s="3"/>
      <c r="AV1565" s="3"/>
      <c r="AW1565" s="3"/>
      <c r="AX1565" s="3"/>
    </row>
    <row r="1566" spans="43:50" x14ac:dyDescent="0.25">
      <c r="AQ1566" s="3"/>
      <c r="AR1566" s="3"/>
      <c r="AS1566" s="3"/>
      <c r="AT1566" s="3"/>
      <c r="AU1566" s="3"/>
      <c r="AV1566" s="3"/>
      <c r="AW1566" s="3"/>
      <c r="AX1566" s="3"/>
    </row>
    <row r="1567" spans="43:50" x14ac:dyDescent="0.25">
      <c r="AQ1567" s="3"/>
      <c r="AR1567" s="3"/>
      <c r="AS1567" s="3"/>
      <c r="AT1567" s="3"/>
      <c r="AU1567" s="3"/>
      <c r="AV1567" s="3"/>
      <c r="AW1567" s="3"/>
      <c r="AX1567" s="3"/>
    </row>
    <row r="1568" spans="43:50" x14ac:dyDescent="0.25">
      <c r="AQ1568" s="3"/>
      <c r="AR1568" s="3"/>
      <c r="AS1568" s="3"/>
      <c r="AT1568" s="3"/>
      <c r="AU1568" s="3"/>
      <c r="AV1568" s="3"/>
      <c r="AW1568" s="3"/>
      <c r="AX1568" s="3"/>
    </row>
    <row r="1569" spans="43:50" x14ac:dyDescent="0.25">
      <c r="AQ1569" s="3"/>
      <c r="AR1569" s="3"/>
      <c r="AS1569" s="3"/>
      <c r="AT1569" s="3"/>
      <c r="AU1569" s="3"/>
      <c r="AV1569" s="3"/>
      <c r="AW1569" s="3"/>
      <c r="AX1569" s="3"/>
    </row>
    <row r="1570" spans="43:50" x14ac:dyDescent="0.25">
      <c r="AQ1570" s="3"/>
      <c r="AR1570" s="3"/>
      <c r="AS1570" s="3"/>
      <c r="AT1570" s="3"/>
      <c r="AU1570" s="3"/>
      <c r="AV1570" s="3"/>
      <c r="AW1570" s="3"/>
      <c r="AX1570" s="3"/>
    </row>
    <row r="1571" spans="43:50" x14ac:dyDescent="0.25">
      <c r="AQ1571" s="3"/>
      <c r="AR1571" s="3"/>
      <c r="AS1571" s="3"/>
      <c r="AT1571" s="3"/>
      <c r="AU1571" s="3"/>
      <c r="AV1571" s="3"/>
      <c r="AW1571" s="3"/>
      <c r="AX1571" s="3"/>
    </row>
    <row r="1572" spans="43:50" x14ac:dyDescent="0.25">
      <c r="AQ1572" s="3"/>
      <c r="AR1572" s="3"/>
      <c r="AS1572" s="3"/>
      <c r="AT1572" s="3"/>
      <c r="AU1572" s="3"/>
      <c r="AV1572" s="3"/>
      <c r="AW1572" s="3"/>
      <c r="AX1572" s="3"/>
    </row>
    <row r="1573" spans="43:50" x14ac:dyDescent="0.25">
      <c r="AQ1573" s="3"/>
      <c r="AR1573" s="3"/>
      <c r="AS1573" s="3"/>
      <c r="AT1573" s="3"/>
      <c r="AU1573" s="3"/>
      <c r="AV1573" s="3"/>
      <c r="AW1573" s="3"/>
      <c r="AX1573" s="3"/>
    </row>
    <row r="1574" spans="43:50" x14ac:dyDescent="0.25">
      <c r="AQ1574" s="3"/>
      <c r="AR1574" s="3"/>
      <c r="AS1574" s="3"/>
      <c r="AT1574" s="3"/>
      <c r="AU1574" s="3"/>
      <c r="AV1574" s="3"/>
      <c r="AW1574" s="3"/>
      <c r="AX1574" s="3"/>
    </row>
    <row r="1575" spans="43:50" x14ac:dyDescent="0.25">
      <c r="AQ1575" s="3"/>
      <c r="AR1575" s="3"/>
      <c r="AS1575" s="3"/>
      <c r="AT1575" s="3"/>
      <c r="AU1575" s="3"/>
      <c r="AV1575" s="3"/>
      <c r="AW1575" s="3"/>
      <c r="AX1575" s="3"/>
    </row>
    <row r="1576" spans="43:50" x14ac:dyDescent="0.25">
      <c r="AQ1576" s="3"/>
      <c r="AR1576" s="3"/>
      <c r="AS1576" s="3"/>
      <c r="AT1576" s="3"/>
      <c r="AU1576" s="3"/>
      <c r="AV1576" s="3"/>
      <c r="AW1576" s="3"/>
      <c r="AX1576" s="3"/>
    </row>
    <row r="1577" spans="43:50" x14ac:dyDescent="0.25">
      <c r="AQ1577" s="3"/>
      <c r="AR1577" s="3"/>
      <c r="AS1577" s="3"/>
      <c r="AT1577" s="3"/>
      <c r="AU1577" s="3"/>
      <c r="AV1577" s="3"/>
      <c r="AW1577" s="3"/>
      <c r="AX1577" s="3"/>
    </row>
    <row r="1578" spans="43:50" x14ac:dyDescent="0.25">
      <c r="AQ1578" s="3"/>
      <c r="AR1578" s="3"/>
      <c r="AS1578" s="3"/>
      <c r="AT1578" s="3"/>
      <c r="AU1578" s="3"/>
      <c r="AV1578" s="3"/>
      <c r="AW1578" s="3"/>
      <c r="AX1578" s="3"/>
    </row>
    <row r="1579" spans="43:50" x14ac:dyDescent="0.25">
      <c r="AQ1579" s="3"/>
      <c r="AR1579" s="3"/>
      <c r="AS1579" s="3"/>
      <c r="AT1579" s="3"/>
      <c r="AU1579" s="3"/>
      <c r="AV1579" s="3"/>
      <c r="AW1579" s="3"/>
      <c r="AX1579" s="3"/>
    </row>
    <row r="1580" spans="43:50" x14ac:dyDescent="0.25">
      <c r="AQ1580" s="3"/>
      <c r="AR1580" s="3"/>
      <c r="AS1580" s="3"/>
      <c r="AT1580" s="3"/>
      <c r="AU1580" s="3"/>
      <c r="AV1580" s="3"/>
      <c r="AW1580" s="3"/>
      <c r="AX1580" s="3"/>
    </row>
    <row r="1581" spans="43:50" x14ac:dyDescent="0.25">
      <c r="AQ1581" s="3"/>
      <c r="AR1581" s="3"/>
      <c r="AS1581" s="3"/>
      <c r="AT1581" s="3"/>
      <c r="AU1581" s="3"/>
      <c r="AV1581" s="3"/>
      <c r="AW1581" s="3"/>
      <c r="AX1581" s="3"/>
    </row>
    <row r="1582" spans="43:50" x14ac:dyDescent="0.25">
      <c r="AQ1582" s="3"/>
      <c r="AR1582" s="3"/>
      <c r="AS1582" s="3"/>
      <c r="AT1582" s="3"/>
      <c r="AU1582" s="3"/>
      <c r="AV1582" s="3"/>
      <c r="AW1582" s="3"/>
      <c r="AX1582" s="3"/>
    </row>
    <row r="1583" spans="43:50" x14ac:dyDescent="0.25">
      <c r="AQ1583" s="3"/>
      <c r="AR1583" s="3"/>
      <c r="AS1583" s="3"/>
      <c r="AT1583" s="3"/>
      <c r="AU1583" s="3"/>
      <c r="AV1583" s="3"/>
      <c r="AW1583" s="3"/>
      <c r="AX1583" s="3"/>
    </row>
    <row r="1584" spans="43:50" x14ac:dyDescent="0.25">
      <c r="AQ1584" s="3"/>
      <c r="AR1584" s="3"/>
      <c r="AS1584" s="3"/>
      <c r="AT1584" s="3"/>
      <c r="AU1584" s="3"/>
      <c r="AV1584" s="3"/>
      <c r="AW1584" s="3"/>
      <c r="AX1584" s="3"/>
    </row>
    <row r="1585" spans="43:50" x14ac:dyDescent="0.25">
      <c r="AQ1585" s="3"/>
      <c r="AR1585" s="3"/>
      <c r="AS1585" s="3"/>
      <c r="AT1585" s="3"/>
      <c r="AU1585" s="3"/>
      <c r="AV1585" s="3"/>
      <c r="AW1585" s="3"/>
      <c r="AX1585" s="3"/>
    </row>
    <row r="1586" spans="43:50" x14ac:dyDescent="0.25">
      <c r="AQ1586" s="3"/>
      <c r="AR1586" s="3"/>
      <c r="AS1586" s="3"/>
      <c r="AT1586" s="3"/>
      <c r="AU1586" s="3"/>
      <c r="AV1586" s="3"/>
      <c r="AW1586" s="3"/>
      <c r="AX1586" s="3"/>
    </row>
    <row r="1587" spans="43:50" x14ac:dyDescent="0.25">
      <c r="AQ1587" s="3"/>
      <c r="AR1587" s="3"/>
      <c r="AS1587" s="3"/>
      <c r="AT1587" s="3"/>
      <c r="AU1587" s="3"/>
      <c r="AV1587" s="3"/>
      <c r="AW1587" s="3"/>
      <c r="AX1587" s="3"/>
    </row>
    <row r="1588" spans="43:50" x14ac:dyDescent="0.25">
      <c r="AQ1588" s="3"/>
      <c r="AR1588" s="3"/>
      <c r="AS1588" s="3"/>
      <c r="AT1588" s="3"/>
      <c r="AU1588" s="3"/>
      <c r="AV1588" s="3"/>
      <c r="AW1588" s="3"/>
      <c r="AX1588" s="3"/>
    </row>
    <row r="1589" spans="43:50" x14ac:dyDescent="0.25">
      <c r="AQ1589" s="3"/>
      <c r="AR1589" s="3"/>
      <c r="AS1589" s="3"/>
      <c r="AT1589" s="3"/>
      <c r="AU1589" s="3"/>
      <c r="AV1589" s="3"/>
      <c r="AW1589" s="3"/>
      <c r="AX1589" s="3"/>
    </row>
    <row r="1590" spans="43:50" x14ac:dyDescent="0.25">
      <c r="AQ1590" s="3"/>
      <c r="AR1590" s="3"/>
      <c r="AS1590" s="3"/>
      <c r="AT1590" s="3"/>
      <c r="AU1590" s="3"/>
      <c r="AV1590" s="3"/>
      <c r="AW1590" s="3"/>
      <c r="AX1590" s="3"/>
    </row>
    <row r="1591" spans="43:50" x14ac:dyDescent="0.25">
      <c r="AQ1591" s="3"/>
      <c r="AR1591" s="3"/>
      <c r="AS1591" s="3"/>
      <c r="AT1591" s="3"/>
      <c r="AU1591" s="3"/>
      <c r="AV1591" s="3"/>
      <c r="AW1591" s="3"/>
      <c r="AX1591" s="3"/>
    </row>
    <row r="1592" spans="43:50" x14ac:dyDescent="0.25">
      <c r="AQ1592" s="3"/>
      <c r="AR1592" s="3"/>
      <c r="AS1592" s="3"/>
      <c r="AT1592" s="3"/>
      <c r="AU1592" s="3"/>
      <c r="AV1592" s="3"/>
      <c r="AW1592" s="3"/>
      <c r="AX1592" s="3"/>
    </row>
    <row r="1593" spans="43:50" x14ac:dyDescent="0.25">
      <c r="AQ1593" s="3"/>
      <c r="AR1593" s="3"/>
      <c r="AS1593" s="3"/>
      <c r="AT1593" s="3"/>
      <c r="AU1593" s="3"/>
      <c r="AV1593" s="3"/>
      <c r="AW1593" s="3"/>
      <c r="AX1593" s="3"/>
    </row>
    <row r="1594" spans="43:50" x14ac:dyDescent="0.25">
      <c r="AQ1594" s="3"/>
      <c r="AR1594" s="3"/>
      <c r="AS1594" s="3"/>
      <c r="AT1594" s="3"/>
      <c r="AU1594" s="3"/>
      <c r="AV1594" s="3"/>
      <c r="AW1594" s="3"/>
      <c r="AX1594" s="3"/>
    </row>
    <row r="1595" spans="43:50" x14ac:dyDescent="0.25">
      <c r="AQ1595" s="3"/>
      <c r="AR1595" s="3"/>
      <c r="AS1595" s="3"/>
      <c r="AT1595" s="3"/>
      <c r="AU1595" s="3"/>
      <c r="AV1595" s="3"/>
      <c r="AW1595" s="3"/>
      <c r="AX1595" s="3"/>
    </row>
    <row r="1596" spans="43:50" x14ac:dyDescent="0.25">
      <c r="AQ1596" s="3"/>
      <c r="AR1596" s="3"/>
      <c r="AS1596" s="3"/>
      <c r="AT1596" s="3"/>
      <c r="AU1596" s="3"/>
      <c r="AV1596" s="3"/>
      <c r="AW1596" s="3"/>
      <c r="AX1596" s="3"/>
    </row>
    <row r="1597" spans="43:50" x14ac:dyDescent="0.25">
      <c r="AQ1597" s="3"/>
      <c r="AR1597" s="3"/>
      <c r="AS1597" s="3"/>
      <c r="AT1597" s="3"/>
      <c r="AU1597" s="3"/>
      <c r="AV1597" s="3"/>
      <c r="AW1597" s="3"/>
      <c r="AX1597" s="3"/>
    </row>
    <row r="1598" spans="43:50" x14ac:dyDescent="0.25">
      <c r="AQ1598" s="3"/>
      <c r="AR1598" s="3"/>
      <c r="AS1598" s="3"/>
      <c r="AT1598" s="3"/>
      <c r="AU1598" s="3"/>
      <c r="AV1598" s="3"/>
      <c r="AW1598" s="3"/>
      <c r="AX1598" s="3"/>
    </row>
    <row r="1599" spans="43:50" x14ac:dyDescent="0.25">
      <c r="AQ1599" s="3"/>
      <c r="AR1599" s="3"/>
      <c r="AS1599" s="3"/>
      <c r="AT1599" s="3"/>
      <c r="AU1599" s="3"/>
      <c r="AV1599" s="3"/>
      <c r="AW1599" s="3"/>
      <c r="AX1599" s="3"/>
    </row>
    <row r="1600" spans="43:50" x14ac:dyDescent="0.25">
      <c r="AQ1600" s="3"/>
      <c r="AR1600" s="3"/>
      <c r="AS1600" s="3"/>
      <c r="AT1600" s="3"/>
      <c r="AU1600" s="3"/>
      <c r="AV1600" s="3"/>
      <c r="AW1600" s="3"/>
      <c r="AX1600" s="3"/>
    </row>
    <row r="1601" spans="43:50" x14ac:dyDescent="0.25">
      <c r="AQ1601" s="3"/>
      <c r="AR1601" s="3"/>
      <c r="AS1601" s="3"/>
      <c r="AT1601" s="3"/>
      <c r="AU1601" s="3"/>
      <c r="AV1601" s="3"/>
      <c r="AW1601" s="3"/>
      <c r="AX1601" s="3"/>
    </row>
    <row r="1602" spans="43:50" x14ac:dyDescent="0.25">
      <c r="AQ1602" s="3"/>
      <c r="AR1602" s="3"/>
      <c r="AS1602" s="3"/>
      <c r="AT1602" s="3"/>
      <c r="AU1602" s="3"/>
      <c r="AV1602" s="3"/>
      <c r="AW1602" s="3"/>
      <c r="AX1602" s="3"/>
    </row>
    <row r="1603" spans="43:50" x14ac:dyDescent="0.25">
      <c r="AQ1603" s="3"/>
      <c r="AR1603" s="3"/>
      <c r="AS1603" s="3"/>
      <c r="AT1603" s="3"/>
      <c r="AU1603" s="3"/>
      <c r="AV1603" s="3"/>
      <c r="AW1603" s="3"/>
      <c r="AX1603" s="3"/>
    </row>
    <row r="1604" spans="43:50" x14ac:dyDescent="0.25">
      <c r="AQ1604" s="3"/>
      <c r="AR1604" s="3"/>
      <c r="AS1604" s="3"/>
      <c r="AT1604" s="3"/>
      <c r="AU1604" s="3"/>
      <c r="AV1604" s="3"/>
      <c r="AW1604" s="3"/>
      <c r="AX1604" s="3"/>
    </row>
    <row r="1605" spans="43:50" x14ac:dyDescent="0.25">
      <c r="AQ1605" s="3"/>
      <c r="AR1605" s="3"/>
      <c r="AS1605" s="3"/>
      <c r="AT1605" s="3"/>
      <c r="AU1605" s="3"/>
      <c r="AV1605" s="3"/>
      <c r="AW1605" s="3"/>
      <c r="AX1605" s="3"/>
    </row>
    <row r="1606" spans="43:50" x14ac:dyDescent="0.25">
      <c r="AQ1606" s="3"/>
      <c r="AR1606" s="3"/>
      <c r="AS1606" s="3"/>
      <c r="AT1606" s="3"/>
      <c r="AU1606" s="3"/>
      <c r="AV1606" s="3"/>
      <c r="AW1606" s="3"/>
      <c r="AX1606" s="3"/>
    </row>
    <row r="1607" spans="43:50" x14ac:dyDescent="0.25">
      <c r="AQ1607" s="3"/>
      <c r="AR1607" s="3"/>
      <c r="AS1607" s="3"/>
      <c r="AT1607" s="3"/>
      <c r="AU1607" s="3"/>
      <c r="AV1607" s="3"/>
      <c r="AW1607" s="3"/>
      <c r="AX1607" s="3"/>
    </row>
    <row r="1608" spans="43:50" x14ac:dyDescent="0.25">
      <c r="AQ1608" s="3"/>
      <c r="AR1608" s="3"/>
      <c r="AS1608" s="3"/>
      <c r="AT1608" s="3"/>
      <c r="AU1608" s="3"/>
      <c r="AV1608" s="3"/>
      <c r="AW1608" s="3"/>
      <c r="AX1608" s="3"/>
    </row>
    <row r="1609" spans="43:50" x14ac:dyDescent="0.25">
      <c r="AQ1609" s="3"/>
      <c r="AR1609" s="3"/>
      <c r="AS1609" s="3"/>
      <c r="AT1609" s="3"/>
      <c r="AU1609" s="3"/>
      <c r="AV1609" s="3"/>
      <c r="AW1609" s="3"/>
      <c r="AX1609" s="3"/>
    </row>
    <row r="1610" spans="43:50" x14ac:dyDescent="0.25">
      <c r="AQ1610" s="3"/>
      <c r="AR1610" s="3"/>
      <c r="AS1610" s="3"/>
      <c r="AT1610" s="3"/>
      <c r="AU1610" s="3"/>
      <c r="AV1610" s="3"/>
      <c r="AW1610" s="3"/>
      <c r="AX1610" s="3"/>
    </row>
    <row r="1611" spans="43:50" x14ac:dyDescent="0.25">
      <c r="AQ1611" s="3"/>
      <c r="AR1611" s="3"/>
      <c r="AS1611" s="3"/>
      <c r="AT1611" s="3"/>
      <c r="AU1611" s="3"/>
      <c r="AV1611" s="3"/>
      <c r="AW1611" s="3"/>
      <c r="AX1611" s="3"/>
    </row>
    <row r="1612" spans="43:50" x14ac:dyDescent="0.25">
      <c r="AQ1612" s="3"/>
      <c r="AR1612" s="3"/>
      <c r="AS1612" s="3"/>
      <c r="AT1612" s="3"/>
      <c r="AU1612" s="3"/>
      <c r="AV1612" s="3"/>
      <c r="AW1612" s="3"/>
      <c r="AX1612" s="3"/>
    </row>
    <row r="1613" spans="43:50" x14ac:dyDescent="0.25">
      <c r="AQ1613" s="3"/>
      <c r="AR1613" s="3"/>
      <c r="AS1613" s="3"/>
      <c r="AT1613" s="3"/>
      <c r="AU1613" s="3"/>
      <c r="AV1613" s="3"/>
      <c r="AW1613" s="3"/>
      <c r="AX1613" s="3"/>
    </row>
    <row r="1614" spans="43:50" x14ac:dyDescent="0.25">
      <c r="AQ1614" s="3"/>
      <c r="AR1614" s="3"/>
      <c r="AS1614" s="3"/>
      <c r="AT1614" s="3"/>
      <c r="AU1614" s="3"/>
      <c r="AV1614" s="3"/>
      <c r="AW1614" s="3"/>
      <c r="AX1614" s="3"/>
    </row>
    <row r="1615" spans="43:50" x14ac:dyDescent="0.25">
      <c r="AQ1615" s="3"/>
      <c r="AR1615" s="3"/>
      <c r="AS1615" s="3"/>
      <c r="AT1615" s="3"/>
      <c r="AU1615" s="3"/>
      <c r="AV1615" s="3"/>
      <c r="AW1615" s="3"/>
      <c r="AX1615" s="3"/>
    </row>
    <row r="1616" spans="43:50" x14ac:dyDescent="0.25">
      <c r="AQ1616" s="3"/>
      <c r="AR1616" s="3"/>
      <c r="AS1616" s="3"/>
      <c r="AT1616" s="3"/>
      <c r="AU1616" s="3"/>
      <c r="AV1616" s="3"/>
      <c r="AW1616" s="3"/>
      <c r="AX1616" s="3"/>
    </row>
    <row r="1617" spans="43:50" x14ac:dyDescent="0.25">
      <c r="AQ1617" s="3"/>
      <c r="AR1617" s="3"/>
      <c r="AS1617" s="3"/>
      <c r="AT1617" s="3"/>
      <c r="AU1617" s="3"/>
      <c r="AV1617" s="3"/>
      <c r="AW1617" s="3"/>
      <c r="AX1617" s="3"/>
    </row>
    <row r="1618" spans="43:50" x14ac:dyDescent="0.25">
      <c r="AQ1618" s="3"/>
      <c r="AR1618" s="3"/>
      <c r="AS1618" s="3"/>
      <c r="AT1618" s="3"/>
      <c r="AU1618" s="3"/>
      <c r="AV1618" s="3"/>
      <c r="AW1618" s="3"/>
      <c r="AX1618" s="3"/>
    </row>
    <row r="1619" spans="43:50" x14ac:dyDescent="0.25">
      <c r="AQ1619" s="3"/>
      <c r="AR1619" s="3"/>
      <c r="AS1619" s="3"/>
      <c r="AT1619" s="3"/>
      <c r="AU1619" s="3"/>
      <c r="AV1619" s="3"/>
      <c r="AW1619" s="3"/>
      <c r="AX1619" s="3"/>
    </row>
    <row r="1620" spans="43:50" x14ac:dyDescent="0.25">
      <c r="AQ1620" s="3"/>
      <c r="AR1620" s="3"/>
      <c r="AS1620" s="3"/>
      <c r="AT1620" s="3"/>
      <c r="AU1620" s="3"/>
      <c r="AV1620" s="3"/>
      <c r="AW1620" s="3"/>
      <c r="AX1620" s="3"/>
    </row>
    <row r="1621" spans="43:50" x14ac:dyDescent="0.25">
      <c r="AQ1621" s="3"/>
      <c r="AR1621" s="3"/>
      <c r="AS1621" s="3"/>
      <c r="AT1621" s="3"/>
      <c r="AU1621" s="3"/>
      <c r="AV1621" s="3"/>
      <c r="AW1621" s="3"/>
      <c r="AX1621" s="3"/>
    </row>
    <row r="1622" spans="43:50" x14ac:dyDescent="0.25">
      <c r="AQ1622" s="3"/>
      <c r="AR1622" s="3"/>
      <c r="AS1622" s="3"/>
      <c r="AT1622" s="3"/>
      <c r="AU1622" s="3"/>
      <c r="AV1622" s="3"/>
      <c r="AW1622" s="3"/>
      <c r="AX1622" s="3"/>
    </row>
    <row r="1623" spans="43:50" x14ac:dyDescent="0.25">
      <c r="AQ1623" s="3"/>
      <c r="AR1623" s="3"/>
      <c r="AS1623" s="3"/>
      <c r="AT1623" s="3"/>
      <c r="AU1623" s="3"/>
      <c r="AV1623" s="3"/>
      <c r="AW1623" s="3"/>
      <c r="AX1623" s="3"/>
    </row>
    <row r="1624" spans="43:50" x14ac:dyDescent="0.25">
      <c r="AQ1624" s="3"/>
      <c r="AR1624" s="3"/>
      <c r="AS1624" s="3"/>
      <c r="AT1624" s="3"/>
      <c r="AU1624" s="3"/>
      <c r="AV1624" s="3"/>
      <c r="AW1624" s="3"/>
      <c r="AX1624" s="3"/>
    </row>
    <row r="1625" spans="43:50" x14ac:dyDescent="0.25">
      <c r="AQ1625" s="3"/>
      <c r="AR1625" s="3"/>
      <c r="AS1625" s="3"/>
      <c r="AT1625" s="3"/>
      <c r="AU1625" s="3"/>
      <c r="AV1625" s="3"/>
      <c r="AW1625" s="3"/>
      <c r="AX1625" s="3"/>
    </row>
    <row r="1626" spans="43:50" x14ac:dyDescent="0.25">
      <c r="AQ1626" s="3"/>
      <c r="AR1626" s="3"/>
      <c r="AS1626" s="3"/>
      <c r="AT1626" s="3"/>
      <c r="AU1626" s="3"/>
      <c r="AV1626" s="3"/>
      <c r="AW1626" s="3"/>
      <c r="AX1626" s="3"/>
    </row>
    <row r="1627" spans="43:50" x14ac:dyDescent="0.25">
      <c r="AQ1627" s="3"/>
      <c r="AR1627" s="3"/>
      <c r="AS1627" s="3"/>
      <c r="AT1627" s="3"/>
      <c r="AU1627" s="3"/>
      <c r="AV1627" s="3"/>
      <c r="AW1627" s="3"/>
      <c r="AX1627" s="3"/>
    </row>
    <row r="1628" spans="43:50" x14ac:dyDescent="0.25">
      <c r="AQ1628" s="3"/>
      <c r="AR1628" s="3"/>
      <c r="AS1628" s="3"/>
      <c r="AT1628" s="3"/>
      <c r="AU1628" s="3"/>
      <c r="AV1628" s="3"/>
      <c r="AW1628" s="3"/>
      <c r="AX1628" s="3"/>
    </row>
    <row r="1629" spans="43:50" x14ac:dyDescent="0.25">
      <c r="AQ1629" s="3"/>
      <c r="AR1629" s="3"/>
      <c r="AS1629" s="3"/>
      <c r="AT1629" s="3"/>
      <c r="AU1629" s="3"/>
      <c r="AV1629" s="3"/>
      <c r="AW1629" s="3"/>
      <c r="AX1629" s="3"/>
    </row>
    <row r="1630" spans="43:50" x14ac:dyDescent="0.25">
      <c r="AQ1630" s="3"/>
      <c r="AR1630" s="3"/>
      <c r="AS1630" s="3"/>
      <c r="AT1630" s="3"/>
      <c r="AU1630" s="3"/>
      <c r="AV1630" s="3"/>
      <c r="AW1630" s="3"/>
      <c r="AX1630" s="3"/>
    </row>
    <row r="1631" spans="43:50" x14ac:dyDescent="0.25">
      <c r="AQ1631" s="3"/>
      <c r="AR1631" s="3"/>
      <c r="AS1631" s="3"/>
      <c r="AT1631" s="3"/>
      <c r="AU1631" s="3"/>
      <c r="AV1631" s="3"/>
      <c r="AW1631" s="3"/>
      <c r="AX1631" s="3"/>
    </row>
    <row r="1632" spans="43:50" x14ac:dyDescent="0.25">
      <c r="AQ1632" s="3"/>
      <c r="AR1632" s="3"/>
      <c r="AS1632" s="3"/>
      <c r="AT1632" s="3"/>
      <c r="AU1632" s="3"/>
      <c r="AV1632" s="3"/>
      <c r="AW1632" s="3"/>
      <c r="AX1632" s="3"/>
    </row>
    <row r="1633" spans="43:50" x14ac:dyDescent="0.25">
      <c r="AQ1633" s="3"/>
      <c r="AR1633" s="3"/>
      <c r="AS1633" s="3"/>
      <c r="AT1633" s="3"/>
      <c r="AU1633" s="3"/>
      <c r="AV1633" s="3"/>
      <c r="AW1633" s="3"/>
      <c r="AX1633" s="3"/>
    </row>
    <row r="1634" spans="43:50" x14ac:dyDescent="0.25">
      <c r="AQ1634" s="3"/>
      <c r="AR1634" s="3"/>
      <c r="AS1634" s="3"/>
      <c r="AT1634" s="3"/>
      <c r="AU1634" s="3"/>
      <c r="AV1634" s="3"/>
      <c r="AW1634" s="3"/>
      <c r="AX1634" s="3"/>
    </row>
    <row r="1635" spans="43:50" x14ac:dyDescent="0.25">
      <c r="AQ1635" s="3"/>
      <c r="AR1635" s="3"/>
      <c r="AS1635" s="3"/>
      <c r="AT1635" s="3"/>
      <c r="AU1635" s="3"/>
      <c r="AV1635" s="3"/>
      <c r="AW1635" s="3"/>
      <c r="AX1635" s="3"/>
    </row>
    <row r="1636" spans="43:50" x14ac:dyDescent="0.25">
      <c r="AQ1636" s="3"/>
      <c r="AR1636" s="3"/>
      <c r="AS1636" s="3"/>
      <c r="AT1636" s="3"/>
      <c r="AU1636" s="3"/>
      <c r="AV1636" s="3"/>
      <c r="AW1636" s="3"/>
      <c r="AX1636" s="3"/>
    </row>
    <row r="1637" spans="43:50" x14ac:dyDescent="0.25">
      <c r="AQ1637" s="3"/>
      <c r="AR1637" s="3"/>
      <c r="AS1637" s="3"/>
      <c r="AT1637" s="3"/>
      <c r="AU1637" s="3"/>
      <c r="AV1637" s="3"/>
      <c r="AW1637" s="3"/>
      <c r="AX1637" s="3"/>
    </row>
    <row r="1638" spans="43:50" x14ac:dyDescent="0.25">
      <c r="AQ1638" s="3"/>
      <c r="AR1638" s="3"/>
      <c r="AS1638" s="3"/>
      <c r="AT1638" s="3"/>
      <c r="AU1638" s="3"/>
      <c r="AV1638" s="3"/>
      <c r="AW1638" s="3"/>
      <c r="AX1638" s="3"/>
    </row>
    <row r="1639" spans="43:50" x14ac:dyDescent="0.25">
      <c r="AQ1639" s="3"/>
      <c r="AR1639" s="3"/>
      <c r="AS1639" s="3"/>
      <c r="AT1639" s="3"/>
      <c r="AU1639" s="3"/>
      <c r="AV1639" s="3"/>
      <c r="AW1639" s="3"/>
      <c r="AX1639" s="3"/>
    </row>
    <row r="1640" spans="43:50" x14ac:dyDescent="0.25">
      <c r="AQ1640" s="3"/>
      <c r="AR1640" s="3"/>
      <c r="AS1640" s="3"/>
      <c r="AT1640" s="3"/>
      <c r="AU1640" s="3"/>
      <c r="AV1640" s="3"/>
      <c r="AW1640" s="3"/>
      <c r="AX1640" s="3"/>
    </row>
    <row r="1641" spans="43:50" x14ac:dyDescent="0.25">
      <c r="AQ1641" s="3"/>
      <c r="AR1641" s="3"/>
      <c r="AS1641" s="3"/>
      <c r="AT1641" s="3"/>
      <c r="AU1641" s="3"/>
      <c r="AV1641" s="3"/>
      <c r="AW1641" s="3"/>
      <c r="AX1641" s="3"/>
    </row>
    <row r="1642" spans="43:50" x14ac:dyDescent="0.25">
      <c r="AQ1642" s="3"/>
      <c r="AR1642" s="3"/>
      <c r="AS1642" s="3"/>
      <c r="AT1642" s="3"/>
      <c r="AU1642" s="3"/>
      <c r="AV1642" s="3"/>
      <c r="AW1642" s="3"/>
      <c r="AX1642" s="3"/>
    </row>
    <row r="1643" spans="43:50" x14ac:dyDescent="0.25">
      <c r="AQ1643" s="3"/>
      <c r="AR1643" s="3"/>
      <c r="AS1643" s="3"/>
      <c r="AT1643" s="3"/>
      <c r="AU1643" s="3"/>
      <c r="AV1643" s="3"/>
      <c r="AW1643" s="3"/>
      <c r="AX1643" s="3"/>
    </row>
    <row r="1644" spans="43:50" x14ac:dyDescent="0.25">
      <c r="AQ1644" s="3"/>
      <c r="AR1644" s="3"/>
      <c r="AS1644" s="3"/>
      <c r="AT1644" s="3"/>
      <c r="AU1644" s="3"/>
      <c r="AV1644" s="3"/>
      <c r="AW1644" s="3"/>
      <c r="AX1644" s="3"/>
    </row>
    <row r="1645" spans="43:50" x14ac:dyDescent="0.25">
      <c r="AQ1645" s="3"/>
      <c r="AR1645" s="3"/>
      <c r="AS1645" s="3"/>
      <c r="AT1645" s="3"/>
      <c r="AU1645" s="3"/>
      <c r="AV1645" s="3"/>
      <c r="AW1645" s="3"/>
      <c r="AX1645" s="3"/>
    </row>
    <row r="1646" spans="43:50" x14ac:dyDescent="0.25">
      <c r="AQ1646" s="3"/>
      <c r="AR1646" s="3"/>
      <c r="AS1646" s="3"/>
      <c r="AT1646" s="3"/>
      <c r="AU1646" s="3"/>
      <c r="AV1646" s="3"/>
      <c r="AW1646" s="3"/>
      <c r="AX1646" s="3"/>
    </row>
    <row r="1647" spans="43:50" x14ac:dyDescent="0.25">
      <c r="AQ1647" s="3"/>
      <c r="AR1647" s="3"/>
      <c r="AS1647" s="3"/>
      <c r="AT1647" s="3"/>
      <c r="AU1647" s="3"/>
      <c r="AV1647" s="3"/>
      <c r="AW1647" s="3"/>
      <c r="AX1647" s="3"/>
    </row>
    <row r="1648" spans="43:50" x14ac:dyDescent="0.25">
      <c r="AQ1648" s="3"/>
      <c r="AR1648" s="3"/>
      <c r="AS1648" s="3"/>
      <c r="AT1648" s="3"/>
      <c r="AU1648" s="3"/>
      <c r="AV1648" s="3"/>
      <c r="AW1648" s="3"/>
      <c r="AX1648" s="3"/>
    </row>
    <row r="1649" spans="43:50" x14ac:dyDescent="0.25">
      <c r="AQ1649" s="3"/>
      <c r="AR1649" s="3"/>
      <c r="AS1649" s="3"/>
      <c r="AT1649" s="3"/>
      <c r="AU1649" s="3"/>
      <c r="AV1649" s="3"/>
      <c r="AW1649" s="3"/>
      <c r="AX1649" s="3"/>
    </row>
    <row r="1650" spans="43:50" x14ac:dyDescent="0.25">
      <c r="AQ1650" s="3"/>
      <c r="AR1650" s="3"/>
      <c r="AS1650" s="3"/>
      <c r="AT1650" s="3"/>
      <c r="AU1650" s="3"/>
      <c r="AV1650" s="3"/>
      <c r="AW1650" s="3"/>
      <c r="AX1650" s="3"/>
    </row>
    <row r="1651" spans="43:50" x14ac:dyDescent="0.25">
      <c r="AQ1651" s="3"/>
      <c r="AR1651" s="3"/>
      <c r="AS1651" s="3"/>
      <c r="AT1651" s="3"/>
      <c r="AU1651" s="3"/>
      <c r="AV1651" s="3"/>
      <c r="AW1651" s="3"/>
      <c r="AX1651" s="3"/>
    </row>
    <row r="1652" spans="43:50" x14ac:dyDescent="0.25">
      <c r="AQ1652" s="3"/>
      <c r="AR1652" s="3"/>
      <c r="AS1652" s="3"/>
      <c r="AT1652" s="3"/>
      <c r="AU1652" s="3"/>
      <c r="AV1652" s="3"/>
      <c r="AW1652" s="3"/>
      <c r="AX1652" s="3"/>
    </row>
    <row r="1653" spans="43:50" x14ac:dyDescent="0.25">
      <c r="AQ1653" s="3"/>
      <c r="AR1653" s="3"/>
      <c r="AS1653" s="3"/>
      <c r="AT1653" s="3"/>
      <c r="AU1653" s="3"/>
      <c r="AV1653" s="3"/>
      <c r="AW1653" s="3"/>
      <c r="AX1653" s="3"/>
    </row>
    <row r="1654" spans="43:50" x14ac:dyDescent="0.25">
      <c r="AQ1654" s="3"/>
      <c r="AR1654" s="3"/>
      <c r="AS1654" s="3"/>
      <c r="AT1654" s="3"/>
      <c r="AU1654" s="3"/>
      <c r="AV1654" s="3"/>
      <c r="AW1654" s="3"/>
      <c r="AX1654" s="3"/>
    </row>
    <row r="1655" spans="43:50" x14ac:dyDescent="0.25">
      <c r="AQ1655" s="3"/>
      <c r="AR1655" s="3"/>
      <c r="AS1655" s="3"/>
      <c r="AT1655" s="3"/>
      <c r="AU1655" s="3"/>
      <c r="AV1655" s="3"/>
      <c r="AW1655" s="3"/>
      <c r="AX1655" s="3"/>
    </row>
    <row r="1656" spans="43:50" x14ac:dyDescent="0.25">
      <c r="AQ1656" s="3"/>
      <c r="AR1656" s="3"/>
      <c r="AS1656" s="3"/>
      <c r="AT1656" s="3"/>
      <c r="AU1656" s="3"/>
      <c r="AV1656" s="3"/>
      <c r="AW1656" s="3"/>
      <c r="AX1656" s="3"/>
    </row>
    <row r="1657" spans="43:50" x14ac:dyDescent="0.25">
      <c r="AQ1657" s="3"/>
      <c r="AR1657" s="3"/>
      <c r="AS1657" s="3"/>
      <c r="AT1657" s="3"/>
      <c r="AU1657" s="3"/>
      <c r="AV1657" s="3"/>
      <c r="AW1657" s="3"/>
      <c r="AX1657" s="3"/>
    </row>
    <row r="1658" spans="43:50" x14ac:dyDescent="0.25">
      <c r="AQ1658" s="3"/>
      <c r="AR1658" s="3"/>
      <c r="AS1658" s="3"/>
      <c r="AT1658" s="3"/>
      <c r="AU1658" s="3"/>
      <c r="AV1658" s="3"/>
      <c r="AW1658" s="3"/>
      <c r="AX1658" s="3"/>
    </row>
    <row r="1659" spans="43:50" x14ac:dyDescent="0.25">
      <c r="AQ1659" s="3"/>
      <c r="AR1659" s="3"/>
      <c r="AS1659" s="3"/>
      <c r="AT1659" s="3"/>
      <c r="AU1659" s="3"/>
      <c r="AV1659" s="3"/>
      <c r="AW1659" s="3"/>
      <c r="AX1659" s="3"/>
    </row>
    <row r="1660" spans="43:50" x14ac:dyDescent="0.25">
      <c r="AQ1660" s="3"/>
      <c r="AR1660" s="3"/>
      <c r="AS1660" s="3"/>
      <c r="AT1660" s="3"/>
      <c r="AU1660" s="3"/>
      <c r="AV1660" s="3"/>
      <c r="AW1660" s="3"/>
      <c r="AX1660" s="3"/>
    </row>
    <row r="1661" spans="43:50" x14ac:dyDescent="0.25">
      <c r="AQ1661" s="3"/>
      <c r="AR1661" s="3"/>
      <c r="AS1661" s="3"/>
      <c r="AT1661" s="3"/>
      <c r="AU1661" s="3"/>
      <c r="AV1661" s="3"/>
      <c r="AW1661" s="3"/>
      <c r="AX1661" s="3"/>
    </row>
    <row r="1662" spans="43:50" x14ac:dyDescent="0.25">
      <c r="AQ1662" s="3"/>
      <c r="AR1662" s="3"/>
      <c r="AS1662" s="3"/>
      <c r="AT1662" s="3"/>
      <c r="AU1662" s="3"/>
      <c r="AV1662" s="3"/>
      <c r="AW1662" s="3"/>
      <c r="AX1662" s="3"/>
    </row>
    <row r="1663" spans="43:50" x14ac:dyDescent="0.25">
      <c r="AQ1663" s="3"/>
      <c r="AR1663" s="3"/>
      <c r="AS1663" s="3"/>
      <c r="AT1663" s="3"/>
      <c r="AU1663" s="3"/>
      <c r="AV1663" s="3"/>
      <c r="AW1663" s="3"/>
      <c r="AX1663" s="3"/>
    </row>
    <row r="1664" spans="43:50" x14ac:dyDescent="0.25">
      <c r="AQ1664" s="3"/>
      <c r="AR1664" s="3"/>
      <c r="AS1664" s="3"/>
      <c r="AT1664" s="3"/>
      <c r="AU1664" s="3"/>
      <c r="AV1664" s="3"/>
      <c r="AW1664" s="3"/>
      <c r="AX1664" s="3"/>
    </row>
    <row r="1665" spans="43:50" x14ac:dyDescent="0.25">
      <c r="AQ1665" s="3"/>
      <c r="AR1665" s="3"/>
      <c r="AS1665" s="3"/>
      <c r="AT1665" s="3"/>
      <c r="AU1665" s="3"/>
      <c r="AV1665" s="3"/>
      <c r="AW1665" s="3"/>
      <c r="AX1665" s="3"/>
    </row>
    <row r="1666" spans="43:50" x14ac:dyDescent="0.25">
      <c r="AQ1666" s="3"/>
      <c r="AR1666" s="3"/>
      <c r="AS1666" s="3"/>
      <c r="AT1666" s="3"/>
      <c r="AU1666" s="3"/>
      <c r="AV1666" s="3"/>
      <c r="AW1666" s="3"/>
      <c r="AX1666" s="3"/>
    </row>
    <row r="1667" spans="43:50" x14ac:dyDescent="0.25">
      <c r="AQ1667" s="3"/>
      <c r="AR1667" s="3"/>
      <c r="AS1667" s="3"/>
      <c r="AT1667" s="3"/>
      <c r="AU1667" s="3"/>
      <c r="AV1667" s="3"/>
      <c r="AW1667" s="3"/>
      <c r="AX1667" s="3"/>
    </row>
    <row r="1668" spans="43:50" x14ac:dyDescent="0.25">
      <c r="AQ1668" s="3"/>
      <c r="AR1668" s="3"/>
      <c r="AS1668" s="3"/>
      <c r="AT1668" s="3"/>
      <c r="AU1668" s="3"/>
      <c r="AV1668" s="3"/>
      <c r="AW1668" s="3"/>
      <c r="AX1668" s="3"/>
    </row>
    <row r="1669" spans="43:50" x14ac:dyDescent="0.25">
      <c r="AQ1669" s="3"/>
      <c r="AR1669" s="3"/>
      <c r="AS1669" s="3"/>
      <c r="AT1669" s="3"/>
      <c r="AU1669" s="3"/>
      <c r="AV1669" s="3"/>
      <c r="AW1669" s="3"/>
      <c r="AX1669" s="3"/>
    </row>
    <row r="1670" spans="43:50" x14ac:dyDescent="0.25">
      <c r="AQ1670" s="3"/>
      <c r="AR1670" s="3"/>
      <c r="AS1670" s="3"/>
      <c r="AT1670" s="3"/>
      <c r="AU1670" s="3"/>
      <c r="AV1670" s="3"/>
      <c r="AW1670" s="3"/>
      <c r="AX1670" s="3"/>
    </row>
    <row r="1671" spans="43:50" x14ac:dyDescent="0.25">
      <c r="AQ1671" s="3"/>
      <c r="AR1671" s="3"/>
      <c r="AS1671" s="3"/>
      <c r="AT1671" s="3"/>
      <c r="AU1671" s="3"/>
      <c r="AV1671" s="3"/>
      <c r="AW1671" s="3"/>
      <c r="AX1671" s="3"/>
    </row>
    <row r="1672" spans="43:50" x14ac:dyDescent="0.25">
      <c r="AQ1672" s="3"/>
      <c r="AR1672" s="3"/>
      <c r="AS1672" s="3"/>
      <c r="AT1672" s="3"/>
      <c r="AU1672" s="3"/>
      <c r="AV1672" s="3"/>
      <c r="AW1672" s="3"/>
      <c r="AX1672" s="3"/>
    </row>
    <row r="1673" spans="43:50" x14ac:dyDescent="0.25">
      <c r="AQ1673" s="3"/>
      <c r="AR1673" s="3"/>
      <c r="AS1673" s="3"/>
      <c r="AT1673" s="3"/>
      <c r="AU1673" s="3"/>
      <c r="AV1673" s="3"/>
      <c r="AW1673" s="3"/>
      <c r="AX1673" s="3"/>
    </row>
    <row r="1674" spans="43:50" x14ac:dyDescent="0.25">
      <c r="AQ1674" s="3"/>
      <c r="AR1674" s="3"/>
      <c r="AS1674" s="3"/>
      <c r="AT1674" s="3"/>
      <c r="AU1674" s="3"/>
      <c r="AV1674" s="3"/>
      <c r="AW1674" s="3"/>
      <c r="AX1674" s="3"/>
    </row>
    <row r="1675" spans="43:50" x14ac:dyDescent="0.25">
      <c r="AQ1675" s="3"/>
      <c r="AR1675" s="3"/>
      <c r="AS1675" s="3"/>
      <c r="AT1675" s="3"/>
      <c r="AU1675" s="3"/>
      <c r="AV1675" s="3"/>
      <c r="AW1675" s="3"/>
      <c r="AX1675" s="3"/>
    </row>
    <row r="1676" spans="43:50" x14ac:dyDescent="0.25">
      <c r="AQ1676" s="3"/>
      <c r="AR1676" s="3"/>
      <c r="AS1676" s="3"/>
      <c r="AT1676" s="3"/>
      <c r="AU1676" s="3"/>
      <c r="AV1676" s="3"/>
      <c r="AW1676" s="3"/>
      <c r="AX1676" s="3"/>
    </row>
    <row r="1677" spans="43:50" x14ac:dyDescent="0.25">
      <c r="AQ1677" s="3"/>
      <c r="AR1677" s="3"/>
      <c r="AS1677" s="3"/>
      <c r="AT1677" s="3"/>
      <c r="AU1677" s="3"/>
      <c r="AV1677" s="3"/>
      <c r="AW1677" s="3"/>
      <c r="AX1677" s="3"/>
    </row>
    <row r="1678" spans="43:50" x14ac:dyDescent="0.25">
      <c r="AQ1678" s="3"/>
      <c r="AR1678" s="3"/>
      <c r="AS1678" s="3"/>
      <c r="AT1678" s="3"/>
      <c r="AU1678" s="3"/>
      <c r="AV1678" s="3"/>
      <c r="AW1678" s="3"/>
      <c r="AX1678" s="3"/>
    </row>
    <row r="1679" spans="43:50" x14ac:dyDescent="0.25">
      <c r="AQ1679" s="3"/>
      <c r="AR1679" s="3"/>
      <c r="AS1679" s="3"/>
      <c r="AT1679" s="3"/>
      <c r="AU1679" s="3"/>
      <c r="AV1679" s="3"/>
      <c r="AW1679" s="3"/>
      <c r="AX1679" s="3"/>
    </row>
    <row r="1680" spans="43:50" x14ac:dyDescent="0.25">
      <c r="AQ1680" s="3"/>
      <c r="AR1680" s="3"/>
      <c r="AS1680" s="3"/>
      <c r="AT1680" s="3"/>
      <c r="AU1680" s="3"/>
      <c r="AV1680" s="3"/>
      <c r="AW1680" s="3"/>
      <c r="AX1680" s="3"/>
    </row>
    <row r="1681" spans="43:50" x14ac:dyDescent="0.25">
      <c r="AQ1681" s="3"/>
      <c r="AR1681" s="3"/>
      <c r="AS1681" s="3"/>
      <c r="AT1681" s="3"/>
      <c r="AU1681" s="3"/>
      <c r="AV1681" s="3"/>
      <c r="AW1681" s="3"/>
      <c r="AX1681" s="3"/>
    </row>
    <row r="1682" spans="43:50" x14ac:dyDescent="0.25">
      <c r="AQ1682" s="3"/>
      <c r="AR1682" s="3"/>
      <c r="AS1682" s="3"/>
      <c r="AT1682" s="3"/>
      <c r="AU1682" s="3"/>
      <c r="AV1682" s="3"/>
      <c r="AW1682" s="3"/>
      <c r="AX1682" s="3"/>
    </row>
    <row r="1683" spans="43:50" x14ac:dyDescent="0.25">
      <c r="AQ1683" s="3"/>
      <c r="AR1683" s="3"/>
      <c r="AS1683" s="3"/>
      <c r="AT1683" s="3"/>
      <c r="AU1683" s="3"/>
      <c r="AV1683" s="3"/>
      <c r="AW1683" s="3"/>
      <c r="AX1683" s="3"/>
    </row>
    <row r="1684" spans="43:50" x14ac:dyDescent="0.25">
      <c r="AQ1684" s="3"/>
      <c r="AR1684" s="3"/>
      <c r="AS1684" s="3"/>
      <c r="AT1684" s="3"/>
      <c r="AU1684" s="3"/>
      <c r="AV1684" s="3"/>
      <c r="AW1684" s="3"/>
      <c r="AX1684" s="3"/>
    </row>
    <row r="1685" spans="43:50" x14ac:dyDescent="0.25">
      <c r="AQ1685" s="3"/>
      <c r="AR1685" s="3"/>
      <c r="AS1685" s="3"/>
      <c r="AT1685" s="3"/>
      <c r="AU1685" s="3"/>
      <c r="AV1685" s="3"/>
      <c r="AW1685" s="3"/>
      <c r="AX1685" s="3"/>
    </row>
    <row r="1686" spans="43:50" x14ac:dyDescent="0.25">
      <c r="AQ1686" s="3"/>
      <c r="AR1686" s="3"/>
      <c r="AS1686" s="3"/>
      <c r="AT1686" s="3"/>
      <c r="AU1686" s="3"/>
      <c r="AV1686" s="3"/>
      <c r="AW1686" s="3"/>
      <c r="AX1686" s="3"/>
    </row>
    <row r="1687" spans="43:50" x14ac:dyDescent="0.25">
      <c r="AQ1687" s="3"/>
      <c r="AR1687" s="3"/>
      <c r="AS1687" s="3"/>
      <c r="AT1687" s="3"/>
      <c r="AU1687" s="3"/>
      <c r="AV1687" s="3"/>
      <c r="AW1687" s="3"/>
      <c r="AX1687" s="3"/>
    </row>
    <row r="1688" spans="43:50" x14ac:dyDescent="0.25">
      <c r="AQ1688" s="3"/>
      <c r="AR1688" s="3"/>
      <c r="AS1688" s="3"/>
      <c r="AT1688" s="3"/>
      <c r="AU1688" s="3"/>
      <c r="AV1688" s="3"/>
      <c r="AW1688" s="3"/>
      <c r="AX1688" s="3"/>
    </row>
    <row r="1689" spans="43:50" x14ac:dyDescent="0.25">
      <c r="AQ1689" s="3"/>
      <c r="AR1689" s="3"/>
      <c r="AS1689" s="3"/>
      <c r="AT1689" s="3"/>
      <c r="AU1689" s="3"/>
      <c r="AV1689" s="3"/>
      <c r="AW1689" s="3"/>
      <c r="AX1689" s="3"/>
    </row>
    <row r="1690" spans="43:50" x14ac:dyDescent="0.25">
      <c r="AQ1690" s="3"/>
      <c r="AR1690" s="3"/>
      <c r="AS1690" s="3"/>
      <c r="AT1690" s="3"/>
      <c r="AU1690" s="3"/>
      <c r="AV1690" s="3"/>
      <c r="AW1690" s="3"/>
      <c r="AX1690" s="3"/>
    </row>
    <row r="1691" spans="43:50" x14ac:dyDescent="0.25">
      <c r="AQ1691" s="3"/>
      <c r="AR1691" s="3"/>
      <c r="AS1691" s="3"/>
      <c r="AT1691" s="3"/>
      <c r="AU1691" s="3"/>
      <c r="AV1691" s="3"/>
      <c r="AW1691" s="3"/>
      <c r="AX1691" s="3"/>
    </row>
    <row r="1692" spans="43:50" x14ac:dyDescent="0.25">
      <c r="AQ1692" s="3"/>
      <c r="AR1692" s="3"/>
      <c r="AS1692" s="3"/>
      <c r="AT1692" s="3"/>
      <c r="AU1692" s="3"/>
      <c r="AV1692" s="3"/>
      <c r="AW1692" s="3"/>
      <c r="AX1692" s="3"/>
    </row>
    <row r="1693" spans="43:50" x14ac:dyDescent="0.25">
      <c r="AQ1693" s="3"/>
      <c r="AR1693" s="3"/>
      <c r="AS1693" s="3"/>
      <c r="AT1693" s="3"/>
      <c r="AU1693" s="3"/>
      <c r="AV1693" s="3"/>
      <c r="AW1693" s="3"/>
      <c r="AX1693" s="3"/>
    </row>
    <row r="1694" spans="43:50" x14ac:dyDescent="0.25">
      <c r="AQ1694" s="3"/>
      <c r="AR1694" s="3"/>
      <c r="AS1694" s="3"/>
      <c r="AT1694" s="3"/>
      <c r="AU1694" s="3"/>
      <c r="AV1694" s="3"/>
      <c r="AW1694" s="3"/>
      <c r="AX1694" s="3"/>
    </row>
    <row r="1695" spans="43:50" x14ac:dyDescent="0.25">
      <c r="AQ1695" s="3"/>
      <c r="AR1695" s="3"/>
      <c r="AS1695" s="3"/>
      <c r="AT1695" s="3"/>
      <c r="AU1695" s="3"/>
      <c r="AV1695" s="3"/>
      <c r="AW1695" s="3"/>
      <c r="AX1695" s="3"/>
    </row>
    <row r="1696" spans="43:50" x14ac:dyDescent="0.25">
      <c r="AQ1696" s="3"/>
      <c r="AR1696" s="3"/>
      <c r="AS1696" s="3"/>
      <c r="AT1696" s="3"/>
      <c r="AU1696" s="3"/>
      <c r="AV1696" s="3"/>
      <c r="AW1696" s="3"/>
      <c r="AX1696" s="3"/>
    </row>
    <row r="1697" spans="43:50" x14ac:dyDescent="0.25">
      <c r="AQ1697" s="3"/>
      <c r="AR1697" s="3"/>
      <c r="AS1697" s="3"/>
      <c r="AT1697" s="3"/>
      <c r="AU1697" s="3"/>
      <c r="AV1697" s="3"/>
      <c r="AW1697" s="3"/>
      <c r="AX1697" s="3"/>
    </row>
    <row r="1698" spans="43:50" x14ac:dyDescent="0.25">
      <c r="AQ1698" s="3"/>
      <c r="AR1698" s="3"/>
      <c r="AS1698" s="3"/>
      <c r="AT1698" s="3"/>
      <c r="AU1698" s="3"/>
      <c r="AV1698" s="3"/>
      <c r="AW1698" s="3"/>
      <c r="AX1698" s="3"/>
    </row>
    <row r="1699" spans="43:50" x14ac:dyDescent="0.25">
      <c r="AQ1699" s="3"/>
      <c r="AR1699" s="3"/>
      <c r="AS1699" s="3"/>
      <c r="AT1699" s="3"/>
      <c r="AU1699" s="3"/>
      <c r="AV1699" s="3"/>
      <c r="AW1699" s="3"/>
      <c r="AX1699" s="3"/>
    </row>
    <row r="1700" spans="43:50" x14ac:dyDescent="0.25">
      <c r="AQ1700" s="3"/>
      <c r="AR1700" s="3"/>
      <c r="AS1700" s="3"/>
      <c r="AT1700" s="3"/>
      <c r="AU1700" s="3"/>
      <c r="AV1700" s="3"/>
      <c r="AW1700" s="3"/>
      <c r="AX1700" s="3"/>
    </row>
    <row r="1701" spans="43:50" x14ac:dyDescent="0.25">
      <c r="AQ1701" s="3"/>
      <c r="AR1701" s="3"/>
      <c r="AS1701" s="3"/>
      <c r="AT1701" s="3"/>
      <c r="AU1701" s="3"/>
      <c r="AV1701" s="3"/>
      <c r="AW1701" s="3"/>
      <c r="AX1701" s="3"/>
    </row>
    <row r="1702" spans="43:50" x14ac:dyDescent="0.25">
      <c r="AQ1702" s="3"/>
      <c r="AR1702" s="3"/>
      <c r="AS1702" s="3"/>
      <c r="AT1702" s="3"/>
      <c r="AU1702" s="3"/>
      <c r="AV1702" s="3"/>
      <c r="AW1702" s="3"/>
      <c r="AX1702" s="3"/>
    </row>
    <row r="1703" spans="43:50" x14ac:dyDescent="0.25">
      <c r="AQ1703" s="3"/>
      <c r="AR1703" s="3"/>
      <c r="AS1703" s="3"/>
      <c r="AT1703" s="3"/>
      <c r="AU1703" s="3"/>
      <c r="AV1703" s="3"/>
      <c r="AW1703" s="3"/>
      <c r="AX1703" s="3"/>
    </row>
    <row r="1704" spans="43:50" x14ac:dyDescent="0.25">
      <c r="AQ1704" s="3"/>
      <c r="AR1704" s="3"/>
      <c r="AS1704" s="3"/>
      <c r="AT1704" s="3"/>
      <c r="AU1704" s="3"/>
      <c r="AV1704" s="3"/>
      <c r="AW1704" s="3"/>
      <c r="AX1704" s="3"/>
    </row>
    <row r="1705" spans="43:50" x14ac:dyDescent="0.25">
      <c r="AQ1705" s="3"/>
      <c r="AR1705" s="3"/>
      <c r="AS1705" s="3"/>
      <c r="AT1705" s="3"/>
      <c r="AU1705" s="3"/>
      <c r="AV1705" s="3"/>
      <c r="AW1705" s="3"/>
      <c r="AX1705" s="3"/>
    </row>
    <row r="1706" spans="43:50" x14ac:dyDescent="0.25">
      <c r="AQ1706" s="3"/>
      <c r="AR1706" s="3"/>
      <c r="AS1706" s="3"/>
      <c r="AT1706" s="3"/>
      <c r="AU1706" s="3"/>
      <c r="AV1706" s="3"/>
      <c r="AW1706" s="3"/>
      <c r="AX1706" s="3"/>
    </row>
    <row r="1707" spans="43:50" x14ac:dyDescent="0.25">
      <c r="AQ1707" s="3"/>
      <c r="AR1707" s="3"/>
      <c r="AS1707" s="3"/>
      <c r="AT1707" s="3"/>
      <c r="AU1707" s="3"/>
      <c r="AV1707" s="3"/>
      <c r="AW1707" s="3"/>
      <c r="AX1707" s="3"/>
    </row>
    <row r="1708" spans="43:50" x14ac:dyDescent="0.25">
      <c r="AQ1708" s="3"/>
      <c r="AR1708" s="3"/>
      <c r="AS1708" s="3"/>
      <c r="AT1708" s="3"/>
      <c r="AU1708" s="3"/>
      <c r="AV1708" s="3"/>
      <c r="AW1708" s="3"/>
      <c r="AX1708" s="3"/>
    </row>
    <row r="1709" spans="43:50" x14ac:dyDescent="0.25">
      <c r="AQ1709" s="3"/>
      <c r="AR1709" s="3"/>
      <c r="AS1709" s="3"/>
      <c r="AT1709" s="3"/>
      <c r="AU1709" s="3"/>
      <c r="AV1709" s="3"/>
      <c r="AW1709" s="3"/>
      <c r="AX1709" s="3"/>
    </row>
    <row r="1710" spans="43:50" x14ac:dyDescent="0.25">
      <c r="AQ1710" s="3"/>
      <c r="AR1710" s="3"/>
      <c r="AS1710" s="3"/>
      <c r="AT1710" s="3"/>
      <c r="AU1710" s="3"/>
      <c r="AV1710" s="3"/>
      <c r="AW1710" s="3"/>
      <c r="AX1710" s="3"/>
    </row>
    <row r="1711" spans="43:50" x14ac:dyDescent="0.25">
      <c r="AQ1711" s="3"/>
      <c r="AR1711" s="3"/>
      <c r="AS1711" s="3"/>
      <c r="AT1711" s="3"/>
      <c r="AU1711" s="3"/>
      <c r="AV1711" s="3"/>
      <c r="AW1711" s="3"/>
      <c r="AX1711" s="3"/>
    </row>
    <row r="1712" spans="43:50" x14ac:dyDescent="0.25">
      <c r="AQ1712" s="3"/>
      <c r="AR1712" s="3"/>
      <c r="AS1712" s="3"/>
      <c r="AT1712" s="3"/>
      <c r="AU1712" s="3"/>
      <c r="AV1712" s="3"/>
      <c r="AW1712" s="3"/>
      <c r="AX1712" s="3"/>
    </row>
    <row r="1713" spans="43:50" x14ac:dyDescent="0.25">
      <c r="AQ1713" s="3"/>
      <c r="AR1713" s="3"/>
      <c r="AS1713" s="3"/>
      <c r="AT1713" s="3"/>
      <c r="AU1713" s="3"/>
      <c r="AV1713" s="3"/>
      <c r="AW1713" s="3"/>
      <c r="AX1713" s="3"/>
    </row>
    <row r="1714" spans="43:50" x14ac:dyDescent="0.25">
      <c r="AQ1714" s="3"/>
      <c r="AR1714" s="3"/>
      <c r="AS1714" s="3"/>
      <c r="AT1714" s="3"/>
      <c r="AU1714" s="3"/>
      <c r="AV1714" s="3"/>
      <c r="AW1714" s="3"/>
      <c r="AX1714" s="3"/>
    </row>
    <row r="1715" spans="43:50" x14ac:dyDescent="0.25">
      <c r="AQ1715" s="3"/>
      <c r="AR1715" s="3"/>
      <c r="AS1715" s="3"/>
      <c r="AT1715" s="3"/>
      <c r="AU1715" s="3"/>
      <c r="AV1715" s="3"/>
      <c r="AW1715" s="3"/>
      <c r="AX1715" s="3"/>
    </row>
    <row r="1716" spans="43:50" x14ac:dyDescent="0.25">
      <c r="AQ1716" s="3"/>
      <c r="AR1716" s="3"/>
      <c r="AS1716" s="3"/>
      <c r="AT1716" s="3"/>
      <c r="AU1716" s="3"/>
      <c r="AV1716" s="3"/>
      <c r="AW1716" s="3"/>
      <c r="AX1716" s="3"/>
    </row>
    <row r="1717" spans="43:50" x14ac:dyDescent="0.25">
      <c r="AQ1717" s="3"/>
      <c r="AR1717" s="3"/>
      <c r="AS1717" s="3"/>
      <c r="AT1717" s="3"/>
      <c r="AU1717" s="3"/>
      <c r="AV1717" s="3"/>
      <c r="AW1717" s="3"/>
      <c r="AX1717" s="3"/>
    </row>
    <row r="1718" spans="43:50" x14ac:dyDescent="0.25">
      <c r="AQ1718" s="3"/>
      <c r="AR1718" s="3"/>
      <c r="AS1718" s="3"/>
      <c r="AT1718" s="3"/>
      <c r="AU1718" s="3"/>
      <c r="AV1718" s="3"/>
      <c r="AW1718" s="3"/>
      <c r="AX1718" s="3"/>
    </row>
    <row r="1719" spans="43:50" x14ac:dyDescent="0.25">
      <c r="AQ1719" s="3"/>
      <c r="AR1719" s="3"/>
      <c r="AS1719" s="3"/>
      <c r="AT1719" s="3"/>
      <c r="AU1719" s="3"/>
      <c r="AV1719" s="3"/>
      <c r="AW1719" s="3"/>
      <c r="AX1719" s="3"/>
    </row>
    <row r="1720" spans="43:50" x14ac:dyDescent="0.25">
      <c r="AQ1720" s="3"/>
      <c r="AR1720" s="3"/>
      <c r="AS1720" s="3"/>
      <c r="AT1720" s="3"/>
      <c r="AU1720" s="3"/>
      <c r="AV1720" s="3"/>
      <c r="AW1720" s="3"/>
      <c r="AX1720" s="3"/>
    </row>
    <row r="1721" spans="43:50" x14ac:dyDescent="0.25">
      <c r="AQ1721" s="3"/>
      <c r="AR1721" s="3"/>
      <c r="AS1721" s="3"/>
      <c r="AT1721" s="3"/>
      <c r="AU1721" s="3"/>
      <c r="AV1721" s="3"/>
      <c r="AW1721" s="3"/>
      <c r="AX1721" s="3"/>
    </row>
    <row r="1722" spans="43:50" x14ac:dyDescent="0.25">
      <c r="AQ1722" s="3"/>
      <c r="AR1722" s="3"/>
      <c r="AS1722" s="3"/>
      <c r="AT1722" s="3"/>
      <c r="AU1722" s="3"/>
      <c r="AV1722" s="3"/>
      <c r="AW1722" s="3"/>
      <c r="AX1722" s="3"/>
    </row>
    <row r="1723" spans="43:50" x14ac:dyDescent="0.25">
      <c r="AQ1723" s="3"/>
      <c r="AR1723" s="3"/>
      <c r="AS1723" s="3"/>
      <c r="AT1723" s="3"/>
      <c r="AU1723" s="3"/>
      <c r="AV1723" s="3"/>
      <c r="AW1723" s="3"/>
      <c r="AX1723" s="3"/>
    </row>
    <row r="1724" spans="43:50" x14ac:dyDescent="0.25">
      <c r="AQ1724" s="3"/>
      <c r="AR1724" s="3"/>
      <c r="AS1724" s="3"/>
      <c r="AT1724" s="3"/>
      <c r="AU1724" s="3"/>
      <c r="AV1724" s="3"/>
      <c r="AW1724" s="3"/>
      <c r="AX1724" s="3"/>
    </row>
    <row r="1725" spans="43:50" x14ac:dyDescent="0.25">
      <c r="AQ1725" s="3"/>
      <c r="AR1725" s="3"/>
      <c r="AS1725" s="3"/>
      <c r="AT1725" s="3"/>
      <c r="AU1725" s="3"/>
      <c r="AV1725" s="3"/>
      <c r="AW1725" s="3"/>
      <c r="AX1725" s="3"/>
    </row>
    <row r="1726" spans="43:50" x14ac:dyDescent="0.25">
      <c r="AQ1726" s="3"/>
      <c r="AR1726" s="3"/>
      <c r="AS1726" s="3"/>
      <c r="AT1726" s="3"/>
      <c r="AU1726" s="3"/>
      <c r="AV1726" s="3"/>
      <c r="AW1726" s="3"/>
      <c r="AX1726" s="3"/>
    </row>
    <row r="1727" spans="43:50" x14ac:dyDescent="0.25">
      <c r="AQ1727" s="3"/>
      <c r="AR1727" s="3"/>
      <c r="AS1727" s="3"/>
      <c r="AT1727" s="3"/>
      <c r="AU1727" s="3"/>
      <c r="AV1727" s="3"/>
      <c r="AW1727" s="3"/>
      <c r="AX1727" s="3"/>
    </row>
    <row r="1728" spans="43:50" x14ac:dyDescent="0.25">
      <c r="AQ1728" s="3"/>
      <c r="AR1728" s="3"/>
      <c r="AS1728" s="3"/>
      <c r="AT1728" s="3"/>
      <c r="AU1728" s="3"/>
      <c r="AV1728" s="3"/>
      <c r="AW1728" s="3"/>
      <c r="AX1728" s="3"/>
    </row>
    <row r="1729" spans="43:50" x14ac:dyDescent="0.25">
      <c r="AQ1729" s="3"/>
      <c r="AR1729" s="3"/>
      <c r="AS1729" s="3"/>
      <c r="AT1729" s="3"/>
      <c r="AU1729" s="3"/>
      <c r="AV1729" s="3"/>
      <c r="AW1729" s="3"/>
      <c r="AX1729" s="3"/>
    </row>
    <row r="1730" spans="43:50" x14ac:dyDescent="0.25">
      <c r="AQ1730" s="3"/>
      <c r="AR1730" s="3"/>
      <c r="AS1730" s="3"/>
      <c r="AT1730" s="3"/>
      <c r="AU1730" s="3"/>
      <c r="AV1730" s="3"/>
      <c r="AW1730" s="3"/>
      <c r="AX1730" s="3"/>
    </row>
    <row r="1731" spans="43:50" x14ac:dyDescent="0.25">
      <c r="AQ1731" s="3"/>
      <c r="AR1731" s="3"/>
      <c r="AS1731" s="3"/>
      <c r="AT1731" s="3"/>
      <c r="AU1731" s="3"/>
      <c r="AV1731" s="3"/>
      <c r="AW1731" s="3"/>
      <c r="AX1731" s="3"/>
    </row>
    <row r="1732" spans="43:50" x14ac:dyDescent="0.25">
      <c r="AQ1732" s="3"/>
      <c r="AR1732" s="3"/>
      <c r="AS1732" s="3"/>
      <c r="AT1732" s="3"/>
      <c r="AU1732" s="3"/>
      <c r="AV1732" s="3"/>
      <c r="AW1732" s="3"/>
      <c r="AX1732" s="3"/>
    </row>
    <row r="1733" spans="43:50" x14ac:dyDescent="0.25">
      <c r="AQ1733" s="3"/>
      <c r="AR1733" s="3"/>
      <c r="AS1733" s="3"/>
      <c r="AT1733" s="3"/>
      <c r="AU1733" s="3"/>
      <c r="AV1733" s="3"/>
      <c r="AW1733" s="3"/>
      <c r="AX1733" s="3"/>
    </row>
    <row r="1734" spans="43:50" x14ac:dyDescent="0.25">
      <c r="AQ1734" s="3"/>
      <c r="AR1734" s="3"/>
      <c r="AS1734" s="3"/>
      <c r="AT1734" s="3"/>
      <c r="AU1734" s="3"/>
      <c r="AV1734" s="3"/>
      <c r="AW1734" s="3"/>
      <c r="AX1734" s="3"/>
    </row>
    <row r="1735" spans="43:50" x14ac:dyDescent="0.25">
      <c r="AQ1735" s="3"/>
      <c r="AR1735" s="3"/>
      <c r="AS1735" s="3"/>
      <c r="AT1735" s="3"/>
      <c r="AU1735" s="3"/>
      <c r="AV1735" s="3"/>
      <c r="AW1735" s="3"/>
      <c r="AX1735" s="3"/>
    </row>
    <row r="1736" spans="43:50" x14ac:dyDescent="0.25">
      <c r="AQ1736" s="3"/>
      <c r="AR1736" s="3"/>
      <c r="AS1736" s="3"/>
      <c r="AT1736" s="3"/>
      <c r="AU1736" s="3"/>
      <c r="AV1736" s="3"/>
      <c r="AW1736" s="3"/>
      <c r="AX1736" s="3"/>
    </row>
    <row r="1737" spans="43:50" x14ac:dyDescent="0.25">
      <c r="AQ1737" s="3"/>
      <c r="AR1737" s="3"/>
      <c r="AS1737" s="3"/>
      <c r="AT1737" s="3"/>
      <c r="AU1737" s="3"/>
      <c r="AV1737" s="3"/>
      <c r="AW1737" s="3"/>
      <c r="AX1737" s="3"/>
    </row>
    <row r="1738" spans="43:50" x14ac:dyDescent="0.25">
      <c r="AQ1738" s="3"/>
      <c r="AR1738" s="3"/>
      <c r="AS1738" s="3"/>
      <c r="AT1738" s="3"/>
      <c r="AU1738" s="3"/>
      <c r="AV1738" s="3"/>
      <c r="AW1738" s="3"/>
      <c r="AX1738" s="3"/>
    </row>
    <row r="1739" spans="43:50" x14ac:dyDescent="0.25">
      <c r="AQ1739" s="3"/>
      <c r="AR1739" s="3"/>
      <c r="AS1739" s="3"/>
      <c r="AT1739" s="3"/>
      <c r="AU1739" s="3"/>
      <c r="AV1739" s="3"/>
      <c r="AW1739" s="3"/>
      <c r="AX1739" s="3"/>
    </row>
    <row r="1740" spans="43:50" x14ac:dyDescent="0.25">
      <c r="AQ1740" s="3"/>
      <c r="AR1740" s="3"/>
      <c r="AS1740" s="3"/>
      <c r="AT1740" s="3"/>
      <c r="AU1740" s="3"/>
      <c r="AV1740" s="3"/>
      <c r="AW1740" s="3"/>
      <c r="AX1740" s="3"/>
    </row>
    <row r="1741" spans="43:50" x14ac:dyDescent="0.25">
      <c r="AQ1741" s="3"/>
      <c r="AR1741" s="3"/>
      <c r="AS1741" s="3"/>
      <c r="AT1741" s="3"/>
      <c r="AU1741" s="3"/>
      <c r="AV1741" s="3"/>
      <c r="AW1741" s="3"/>
      <c r="AX1741" s="3"/>
    </row>
    <row r="1742" spans="43:50" x14ac:dyDescent="0.25">
      <c r="AQ1742" s="3"/>
      <c r="AR1742" s="3"/>
      <c r="AS1742" s="3"/>
      <c r="AT1742" s="3"/>
      <c r="AU1742" s="3"/>
      <c r="AV1742" s="3"/>
      <c r="AW1742" s="3"/>
      <c r="AX1742" s="3"/>
    </row>
    <row r="1743" spans="43:50" x14ac:dyDescent="0.25">
      <c r="AQ1743" s="3"/>
      <c r="AR1743" s="3"/>
      <c r="AS1743" s="3"/>
      <c r="AT1743" s="3"/>
      <c r="AU1743" s="3"/>
      <c r="AV1743" s="3"/>
      <c r="AW1743" s="3"/>
      <c r="AX1743" s="3"/>
    </row>
    <row r="1744" spans="43:50" x14ac:dyDescent="0.25">
      <c r="AQ1744" s="3"/>
      <c r="AR1744" s="3"/>
      <c r="AS1744" s="3"/>
      <c r="AT1744" s="3"/>
      <c r="AU1744" s="3"/>
      <c r="AV1744" s="3"/>
      <c r="AW1744" s="3"/>
      <c r="AX1744" s="3"/>
    </row>
    <row r="1745" spans="43:50" x14ac:dyDescent="0.25">
      <c r="AQ1745" s="3"/>
      <c r="AR1745" s="3"/>
      <c r="AS1745" s="3"/>
      <c r="AT1745" s="3"/>
      <c r="AU1745" s="3"/>
      <c r="AV1745" s="3"/>
      <c r="AW1745" s="3"/>
      <c r="AX1745" s="3"/>
    </row>
    <row r="1746" spans="43:50" x14ac:dyDescent="0.25">
      <c r="AQ1746" s="3"/>
      <c r="AR1746" s="3"/>
      <c r="AS1746" s="3"/>
      <c r="AT1746" s="3"/>
      <c r="AU1746" s="3"/>
      <c r="AV1746" s="3"/>
      <c r="AW1746" s="3"/>
      <c r="AX1746" s="3"/>
    </row>
    <row r="1747" spans="43:50" x14ac:dyDescent="0.25">
      <c r="AQ1747" s="3"/>
      <c r="AR1747" s="3"/>
      <c r="AS1747" s="3"/>
      <c r="AT1747" s="3"/>
      <c r="AU1747" s="3"/>
      <c r="AV1747" s="3"/>
      <c r="AW1747" s="3"/>
      <c r="AX1747" s="3"/>
    </row>
    <row r="1748" spans="43:50" x14ac:dyDescent="0.25">
      <c r="AQ1748" s="3"/>
      <c r="AR1748" s="3"/>
      <c r="AS1748" s="3"/>
      <c r="AT1748" s="3"/>
      <c r="AU1748" s="3"/>
      <c r="AV1748" s="3"/>
      <c r="AW1748" s="3"/>
      <c r="AX1748" s="3"/>
    </row>
    <row r="1749" spans="43:50" x14ac:dyDescent="0.25">
      <c r="AQ1749" s="3"/>
      <c r="AR1749" s="3"/>
      <c r="AS1749" s="3"/>
      <c r="AT1749" s="3"/>
      <c r="AU1749" s="3"/>
      <c r="AV1749" s="3"/>
      <c r="AW1749" s="3"/>
      <c r="AX1749" s="3"/>
    </row>
    <row r="1750" spans="43:50" x14ac:dyDescent="0.25">
      <c r="AQ1750" s="3"/>
      <c r="AR1750" s="3"/>
      <c r="AS1750" s="3"/>
      <c r="AT1750" s="3"/>
      <c r="AU1750" s="3"/>
      <c r="AV1750" s="3"/>
      <c r="AW1750" s="3"/>
      <c r="AX1750" s="3"/>
    </row>
    <row r="1751" spans="43:50" x14ac:dyDescent="0.25">
      <c r="AQ1751" s="3"/>
      <c r="AR1751" s="3"/>
      <c r="AS1751" s="3"/>
      <c r="AT1751" s="3"/>
      <c r="AU1751" s="3"/>
      <c r="AV1751" s="3"/>
      <c r="AW1751" s="3"/>
      <c r="AX1751" s="3"/>
    </row>
    <row r="1752" spans="43:50" x14ac:dyDescent="0.25">
      <c r="AQ1752" s="3"/>
      <c r="AR1752" s="3"/>
      <c r="AS1752" s="3"/>
      <c r="AT1752" s="3"/>
      <c r="AU1752" s="3"/>
      <c r="AV1752" s="3"/>
      <c r="AW1752" s="3"/>
      <c r="AX1752" s="3"/>
    </row>
    <row r="1753" spans="43:50" x14ac:dyDescent="0.25">
      <c r="AQ1753" s="3"/>
      <c r="AR1753" s="3"/>
      <c r="AS1753" s="3"/>
      <c r="AT1753" s="3"/>
      <c r="AU1753" s="3"/>
      <c r="AV1753" s="3"/>
      <c r="AW1753" s="3"/>
      <c r="AX1753" s="3"/>
    </row>
    <row r="1754" spans="43:50" x14ac:dyDescent="0.25">
      <c r="AQ1754" s="3"/>
      <c r="AR1754" s="3"/>
      <c r="AS1754" s="3"/>
      <c r="AT1754" s="3"/>
      <c r="AU1754" s="3"/>
      <c r="AV1754" s="3"/>
      <c r="AW1754" s="3"/>
      <c r="AX1754" s="3"/>
    </row>
    <row r="1755" spans="43:50" x14ac:dyDescent="0.25">
      <c r="AQ1755" s="3"/>
      <c r="AR1755" s="3"/>
      <c r="AS1755" s="3"/>
      <c r="AT1755" s="3"/>
      <c r="AU1755" s="3"/>
      <c r="AV1755" s="3"/>
      <c r="AW1755" s="3"/>
      <c r="AX1755" s="3"/>
    </row>
    <row r="1756" spans="43:50" x14ac:dyDescent="0.25">
      <c r="AQ1756" s="3"/>
      <c r="AR1756" s="3"/>
      <c r="AS1756" s="3"/>
      <c r="AT1756" s="3"/>
      <c r="AU1756" s="3"/>
      <c r="AV1756" s="3"/>
      <c r="AW1756" s="3"/>
      <c r="AX1756" s="3"/>
    </row>
    <row r="1757" spans="43:50" x14ac:dyDescent="0.25">
      <c r="AQ1757" s="3"/>
      <c r="AR1757" s="3"/>
      <c r="AS1757" s="3"/>
      <c r="AT1757" s="3"/>
      <c r="AU1757" s="3"/>
      <c r="AV1757" s="3"/>
      <c r="AW1757" s="3"/>
      <c r="AX1757" s="3"/>
    </row>
    <row r="1758" spans="43:50" x14ac:dyDescent="0.25">
      <c r="AQ1758" s="3"/>
      <c r="AR1758" s="3"/>
      <c r="AS1758" s="3"/>
      <c r="AT1758" s="3"/>
      <c r="AU1758" s="3"/>
      <c r="AV1758" s="3"/>
      <c r="AW1758" s="3"/>
      <c r="AX1758" s="3"/>
    </row>
    <row r="1759" spans="43:50" x14ac:dyDescent="0.25">
      <c r="AQ1759" s="3"/>
      <c r="AR1759" s="3"/>
      <c r="AS1759" s="3"/>
      <c r="AT1759" s="3"/>
      <c r="AU1759" s="3"/>
      <c r="AV1759" s="3"/>
      <c r="AW1759" s="3"/>
      <c r="AX1759" s="3"/>
    </row>
    <row r="1760" spans="43:50" x14ac:dyDescent="0.25">
      <c r="AQ1760" s="3"/>
      <c r="AR1760" s="3"/>
      <c r="AS1760" s="3"/>
      <c r="AT1760" s="3"/>
      <c r="AU1760" s="3"/>
      <c r="AV1760" s="3"/>
      <c r="AW1760" s="3"/>
      <c r="AX1760" s="3"/>
    </row>
    <row r="1761" spans="43:50" x14ac:dyDescent="0.25">
      <c r="AQ1761" s="3"/>
      <c r="AR1761" s="3"/>
      <c r="AS1761" s="3"/>
      <c r="AT1761" s="3"/>
      <c r="AU1761" s="3"/>
      <c r="AV1761" s="3"/>
      <c r="AW1761" s="3"/>
      <c r="AX1761" s="3"/>
    </row>
    <row r="1762" spans="43:50" x14ac:dyDescent="0.25">
      <c r="AQ1762" s="3"/>
      <c r="AR1762" s="3"/>
      <c r="AS1762" s="3"/>
      <c r="AT1762" s="3"/>
      <c r="AU1762" s="3"/>
      <c r="AV1762" s="3"/>
      <c r="AW1762" s="3"/>
      <c r="AX1762" s="3"/>
    </row>
    <row r="1763" spans="43:50" x14ac:dyDescent="0.25">
      <c r="AQ1763" s="3"/>
      <c r="AR1763" s="3"/>
      <c r="AS1763" s="3"/>
      <c r="AT1763" s="3"/>
      <c r="AU1763" s="3"/>
      <c r="AV1763" s="3"/>
      <c r="AW1763" s="3"/>
      <c r="AX1763" s="3"/>
    </row>
    <row r="1764" spans="43:50" x14ac:dyDescent="0.25">
      <c r="AQ1764" s="3"/>
      <c r="AR1764" s="3"/>
      <c r="AS1764" s="3"/>
      <c r="AT1764" s="3"/>
      <c r="AU1764" s="3"/>
      <c r="AV1764" s="3"/>
      <c r="AW1764" s="3"/>
      <c r="AX1764" s="3"/>
    </row>
    <row r="1765" spans="43:50" x14ac:dyDescent="0.25">
      <c r="AQ1765" s="3"/>
      <c r="AR1765" s="3"/>
      <c r="AS1765" s="3"/>
      <c r="AT1765" s="3"/>
      <c r="AU1765" s="3"/>
      <c r="AV1765" s="3"/>
      <c r="AW1765" s="3"/>
      <c r="AX1765" s="3"/>
    </row>
    <row r="1766" spans="43:50" x14ac:dyDescent="0.25">
      <c r="AQ1766" s="3"/>
      <c r="AR1766" s="3"/>
      <c r="AS1766" s="3"/>
      <c r="AT1766" s="3"/>
      <c r="AU1766" s="3"/>
      <c r="AV1766" s="3"/>
      <c r="AW1766" s="3"/>
      <c r="AX1766" s="3"/>
    </row>
    <row r="1767" spans="43:50" x14ac:dyDescent="0.25">
      <c r="AQ1767" s="3"/>
      <c r="AR1767" s="3"/>
      <c r="AS1767" s="3"/>
      <c r="AT1767" s="3"/>
      <c r="AU1767" s="3"/>
      <c r="AV1767" s="3"/>
      <c r="AW1767" s="3"/>
      <c r="AX1767" s="3"/>
    </row>
    <row r="1768" spans="43:50" x14ac:dyDescent="0.25">
      <c r="AQ1768" s="3"/>
      <c r="AR1768" s="3"/>
      <c r="AS1768" s="3"/>
      <c r="AT1768" s="3"/>
      <c r="AU1768" s="3"/>
      <c r="AV1768" s="3"/>
      <c r="AW1768" s="3"/>
      <c r="AX1768" s="3"/>
    </row>
    <row r="1769" spans="43:50" x14ac:dyDescent="0.25">
      <c r="AQ1769" s="3"/>
      <c r="AR1769" s="3"/>
      <c r="AS1769" s="3"/>
      <c r="AT1769" s="3"/>
      <c r="AU1769" s="3"/>
      <c r="AV1769" s="3"/>
      <c r="AW1769" s="3"/>
      <c r="AX1769" s="3"/>
    </row>
    <row r="1770" spans="43:50" x14ac:dyDescent="0.25">
      <c r="AQ1770" s="3"/>
      <c r="AR1770" s="3"/>
      <c r="AS1770" s="3"/>
      <c r="AT1770" s="3"/>
      <c r="AU1770" s="3"/>
      <c r="AV1770" s="3"/>
      <c r="AW1770" s="3"/>
      <c r="AX1770" s="3"/>
    </row>
    <row r="1771" spans="43:50" x14ac:dyDescent="0.25">
      <c r="AQ1771" s="3"/>
      <c r="AR1771" s="3"/>
      <c r="AS1771" s="3"/>
      <c r="AT1771" s="3"/>
      <c r="AU1771" s="3"/>
      <c r="AV1771" s="3"/>
      <c r="AW1771" s="3"/>
      <c r="AX1771" s="3"/>
    </row>
    <row r="1772" spans="43:50" x14ac:dyDescent="0.25">
      <c r="AQ1772" s="3"/>
      <c r="AR1772" s="3"/>
      <c r="AS1772" s="3"/>
      <c r="AT1772" s="3"/>
      <c r="AU1772" s="3"/>
      <c r="AV1772" s="3"/>
      <c r="AW1772" s="3"/>
      <c r="AX1772" s="3"/>
    </row>
    <row r="1773" spans="43:50" x14ac:dyDescent="0.25">
      <c r="AQ1773" s="3"/>
      <c r="AR1773" s="3"/>
      <c r="AS1773" s="3"/>
      <c r="AT1773" s="3"/>
      <c r="AU1773" s="3"/>
      <c r="AV1773" s="3"/>
      <c r="AW1773" s="3"/>
      <c r="AX1773" s="3"/>
    </row>
    <row r="1774" spans="43:50" x14ac:dyDescent="0.25">
      <c r="AQ1774" s="3"/>
      <c r="AR1774" s="3"/>
      <c r="AS1774" s="3"/>
      <c r="AT1774" s="3"/>
      <c r="AU1774" s="3"/>
      <c r="AV1774" s="3"/>
      <c r="AW1774" s="3"/>
      <c r="AX1774" s="3"/>
    </row>
    <row r="1775" spans="43:50" x14ac:dyDescent="0.25">
      <c r="AQ1775" s="3"/>
      <c r="AR1775" s="3"/>
      <c r="AS1775" s="3"/>
      <c r="AT1775" s="3"/>
      <c r="AU1775" s="3"/>
      <c r="AV1775" s="3"/>
      <c r="AW1775" s="3"/>
      <c r="AX1775" s="3"/>
    </row>
    <row r="1776" spans="43:50" x14ac:dyDescent="0.25">
      <c r="AQ1776" s="3"/>
      <c r="AR1776" s="3"/>
      <c r="AS1776" s="3"/>
      <c r="AT1776" s="3"/>
      <c r="AU1776" s="3"/>
      <c r="AV1776" s="3"/>
      <c r="AW1776" s="3"/>
      <c r="AX1776" s="3"/>
    </row>
    <row r="1777" spans="43:50" x14ac:dyDescent="0.25">
      <c r="AQ1777" s="3"/>
      <c r="AR1777" s="3"/>
      <c r="AS1777" s="3"/>
      <c r="AT1777" s="3"/>
      <c r="AU1777" s="3"/>
      <c r="AV1777" s="3"/>
      <c r="AW1777" s="3"/>
      <c r="AX1777" s="3"/>
    </row>
    <row r="1778" spans="43:50" x14ac:dyDescent="0.25">
      <c r="AQ1778" s="3"/>
      <c r="AR1778" s="3"/>
      <c r="AS1778" s="3"/>
      <c r="AT1778" s="3"/>
      <c r="AU1778" s="3"/>
      <c r="AV1778" s="3"/>
      <c r="AW1778" s="3"/>
      <c r="AX1778" s="3"/>
    </row>
    <row r="1779" spans="43:50" x14ac:dyDescent="0.25">
      <c r="AQ1779" s="3"/>
      <c r="AR1779" s="3"/>
      <c r="AS1779" s="3"/>
      <c r="AT1779" s="3"/>
      <c r="AU1779" s="3"/>
      <c r="AV1779" s="3"/>
      <c r="AW1779" s="3"/>
      <c r="AX1779" s="3"/>
    </row>
    <row r="1780" spans="43:50" x14ac:dyDescent="0.25">
      <c r="AQ1780" s="3"/>
      <c r="AR1780" s="3"/>
      <c r="AS1780" s="3"/>
      <c r="AT1780" s="3"/>
      <c r="AU1780" s="3"/>
      <c r="AV1780" s="3"/>
      <c r="AW1780" s="3"/>
      <c r="AX1780" s="3"/>
    </row>
    <row r="1781" spans="43:50" x14ac:dyDescent="0.25">
      <c r="AQ1781" s="3"/>
      <c r="AR1781" s="3"/>
      <c r="AS1781" s="3"/>
      <c r="AT1781" s="3"/>
      <c r="AU1781" s="3"/>
      <c r="AV1781" s="3"/>
      <c r="AW1781" s="3"/>
      <c r="AX1781" s="3"/>
    </row>
    <row r="1782" spans="43:50" x14ac:dyDescent="0.25">
      <c r="AQ1782" s="3"/>
      <c r="AR1782" s="3"/>
      <c r="AS1782" s="3"/>
      <c r="AT1782" s="3"/>
      <c r="AU1782" s="3"/>
      <c r="AV1782" s="3"/>
      <c r="AW1782" s="3"/>
      <c r="AX1782" s="3"/>
    </row>
    <row r="1783" spans="43:50" x14ac:dyDescent="0.25">
      <c r="AQ1783" s="3"/>
      <c r="AR1783" s="3"/>
      <c r="AS1783" s="3"/>
      <c r="AT1783" s="3"/>
      <c r="AU1783" s="3"/>
      <c r="AV1783" s="3"/>
      <c r="AW1783" s="3"/>
      <c r="AX1783" s="3"/>
    </row>
    <row r="1784" spans="43:50" x14ac:dyDescent="0.25">
      <c r="AQ1784" s="3"/>
      <c r="AR1784" s="3"/>
      <c r="AS1784" s="3"/>
      <c r="AT1784" s="3"/>
      <c r="AU1784" s="3"/>
      <c r="AV1784" s="3"/>
      <c r="AW1784" s="3"/>
      <c r="AX1784" s="3"/>
    </row>
    <row r="1785" spans="43:50" x14ac:dyDescent="0.25">
      <c r="AQ1785" s="3"/>
      <c r="AR1785" s="3"/>
      <c r="AS1785" s="3"/>
      <c r="AT1785" s="3"/>
      <c r="AU1785" s="3"/>
      <c r="AV1785" s="3"/>
      <c r="AW1785" s="3"/>
      <c r="AX1785" s="3"/>
    </row>
    <row r="1786" spans="43:50" x14ac:dyDescent="0.25">
      <c r="AQ1786" s="3"/>
      <c r="AR1786" s="3"/>
      <c r="AS1786" s="3"/>
      <c r="AT1786" s="3"/>
      <c r="AU1786" s="3"/>
      <c r="AV1786" s="3"/>
      <c r="AW1786" s="3"/>
      <c r="AX1786" s="3"/>
    </row>
    <row r="1787" spans="43:50" x14ac:dyDescent="0.25">
      <c r="AQ1787" s="3"/>
      <c r="AR1787" s="3"/>
      <c r="AS1787" s="3"/>
      <c r="AT1787" s="3"/>
      <c r="AU1787" s="3"/>
      <c r="AV1787" s="3"/>
      <c r="AW1787" s="3"/>
      <c r="AX1787" s="3"/>
    </row>
    <row r="1788" spans="43:50" x14ac:dyDescent="0.25">
      <c r="AQ1788" s="3"/>
      <c r="AR1788" s="3"/>
      <c r="AS1788" s="3"/>
      <c r="AT1788" s="3"/>
      <c r="AU1788" s="3"/>
      <c r="AV1788" s="3"/>
      <c r="AW1788" s="3"/>
      <c r="AX1788" s="3"/>
    </row>
    <row r="1789" spans="43:50" x14ac:dyDescent="0.25">
      <c r="AQ1789" s="3"/>
      <c r="AR1789" s="3"/>
      <c r="AS1789" s="3"/>
      <c r="AT1789" s="3"/>
      <c r="AU1789" s="3"/>
      <c r="AV1789" s="3"/>
      <c r="AW1789" s="3"/>
      <c r="AX1789" s="3"/>
    </row>
    <row r="1790" spans="43:50" x14ac:dyDescent="0.25">
      <c r="AQ1790" s="3"/>
      <c r="AR1790" s="3"/>
      <c r="AS1790" s="3"/>
      <c r="AT1790" s="3"/>
      <c r="AU1790" s="3"/>
      <c r="AV1790" s="3"/>
      <c r="AW1790" s="3"/>
      <c r="AX1790" s="3"/>
    </row>
    <row r="1791" spans="43:50" x14ac:dyDescent="0.25">
      <c r="AQ1791" s="3"/>
      <c r="AR1791" s="3"/>
      <c r="AS1791" s="3"/>
      <c r="AT1791" s="3"/>
      <c r="AU1791" s="3"/>
      <c r="AV1791" s="3"/>
      <c r="AW1791" s="3"/>
      <c r="AX1791" s="3"/>
    </row>
    <row r="1792" spans="43:50" x14ac:dyDescent="0.25">
      <c r="AQ1792" s="3"/>
      <c r="AR1792" s="3"/>
      <c r="AS1792" s="3"/>
      <c r="AT1792" s="3"/>
      <c r="AU1792" s="3"/>
      <c r="AV1792" s="3"/>
      <c r="AW1792" s="3"/>
      <c r="AX1792" s="3"/>
    </row>
    <row r="1793" spans="43:50" x14ac:dyDescent="0.25">
      <c r="AQ1793" s="3"/>
      <c r="AR1793" s="3"/>
      <c r="AS1793" s="3"/>
      <c r="AT1793" s="3"/>
      <c r="AU1793" s="3"/>
      <c r="AV1793" s="3"/>
      <c r="AW1793" s="3"/>
      <c r="AX1793" s="3"/>
    </row>
    <row r="1794" spans="43:50" x14ac:dyDescent="0.25">
      <c r="AQ1794" s="3"/>
      <c r="AR1794" s="3"/>
      <c r="AS1794" s="3"/>
      <c r="AT1794" s="3"/>
      <c r="AU1794" s="3"/>
      <c r="AV1794" s="3"/>
      <c r="AW1794" s="3"/>
      <c r="AX1794" s="3"/>
    </row>
    <row r="1795" spans="43:50" x14ac:dyDescent="0.25">
      <c r="AQ1795" s="3"/>
      <c r="AR1795" s="3"/>
      <c r="AS1795" s="3"/>
      <c r="AT1795" s="3"/>
      <c r="AU1795" s="3"/>
      <c r="AV1795" s="3"/>
      <c r="AW1795" s="3"/>
      <c r="AX1795" s="3"/>
    </row>
    <row r="1796" spans="43:50" x14ac:dyDescent="0.25">
      <c r="AQ1796" s="3"/>
      <c r="AR1796" s="3"/>
      <c r="AS1796" s="3"/>
      <c r="AT1796" s="3"/>
      <c r="AU1796" s="3"/>
      <c r="AV1796" s="3"/>
      <c r="AW1796" s="3"/>
      <c r="AX1796" s="3"/>
    </row>
    <row r="1797" spans="43:50" x14ac:dyDescent="0.25">
      <c r="AQ1797" s="3"/>
      <c r="AR1797" s="3"/>
      <c r="AS1797" s="3"/>
      <c r="AT1797" s="3"/>
      <c r="AU1797" s="3"/>
      <c r="AV1797" s="3"/>
      <c r="AW1797" s="3"/>
      <c r="AX1797" s="3"/>
    </row>
    <row r="1798" spans="43:50" x14ac:dyDescent="0.25">
      <c r="AQ1798" s="3"/>
      <c r="AR1798" s="3"/>
      <c r="AS1798" s="3"/>
      <c r="AT1798" s="3"/>
      <c r="AU1798" s="3"/>
      <c r="AV1798" s="3"/>
      <c r="AW1798" s="3"/>
      <c r="AX1798" s="3"/>
    </row>
    <row r="1799" spans="43:50" x14ac:dyDescent="0.25">
      <c r="AQ1799" s="3"/>
      <c r="AR1799" s="3"/>
      <c r="AS1799" s="3"/>
      <c r="AT1799" s="3"/>
      <c r="AU1799" s="3"/>
      <c r="AV1799" s="3"/>
      <c r="AW1799" s="3"/>
      <c r="AX1799" s="3"/>
    </row>
    <row r="1800" spans="43:50" x14ac:dyDescent="0.25">
      <c r="AQ1800" s="3"/>
      <c r="AR1800" s="3"/>
      <c r="AS1800" s="3"/>
      <c r="AT1800" s="3"/>
      <c r="AU1800" s="3"/>
      <c r="AV1800" s="3"/>
      <c r="AW1800" s="3"/>
      <c r="AX1800" s="3"/>
    </row>
    <row r="1801" spans="43:50" x14ac:dyDescent="0.25">
      <c r="AQ1801" s="3"/>
      <c r="AR1801" s="3"/>
      <c r="AS1801" s="3"/>
      <c r="AT1801" s="3"/>
      <c r="AU1801" s="3"/>
      <c r="AV1801" s="3"/>
      <c r="AW1801" s="3"/>
      <c r="AX1801" s="3"/>
    </row>
    <row r="1802" spans="43:50" x14ac:dyDescent="0.25">
      <c r="AQ1802" s="3"/>
      <c r="AR1802" s="3"/>
      <c r="AS1802" s="3"/>
      <c r="AT1802" s="3"/>
      <c r="AU1802" s="3"/>
      <c r="AV1802" s="3"/>
      <c r="AW1802" s="3"/>
      <c r="AX1802" s="3"/>
    </row>
    <row r="1803" spans="43:50" x14ac:dyDescent="0.25">
      <c r="AQ1803" s="3"/>
      <c r="AR1803" s="3"/>
      <c r="AS1803" s="3"/>
      <c r="AT1803" s="3"/>
      <c r="AU1803" s="3"/>
      <c r="AV1803" s="3"/>
      <c r="AW1803" s="3"/>
      <c r="AX1803" s="3"/>
    </row>
    <row r="1804" spans="43:50" x14ac:dyDescent="0.25">
      <c r="AQ1804" s="3"/>
      <c r="AR1804" s="3"/>
      <c r="AS1804" s="3"/>
      <c r="AT1804" s="3"/>
      <c r="AU1804" s="3"/>
      <c r="AV1804" s="3"/>
      <c r="AW1804" s="3"/>
      <c r="AX1804" s="3"/>
    </row>
    <row r="1805" spans="43:50" x14ac:dyDescent="0.25">
      <c r="AQ1805" s="3"/>
      <c r="AR1805" s="3"/>
      <c r="AS1805" s="3"/>
      <c r="AT1805" s="3"/>
      <c r="AU1805" s="3"/>
      <c r="AV1805" s="3"/>
      <c r="AW1805" s="3"/>
      <c r="AX1805" s="3"/>
    </row>
    <row r="1806" spans="43:50" x14ac:dyDescent="0.25">
      <c r="AQ1806" s="3"/>
      <c r="AR1806" s="3"/>
      <c r="AS1806" s="3"/>
      <c r="AT1806" s="3"/>
      <c r="AU1806" s="3"/>
      <c r="AV1806" s="3"/>
      <c r="AW1806" s="3"/>
      <c r="AX1806" s="3"/>
    </row>
    <row r="1807" spans="43:50" x14ac:dyDescent="0.25">
      <c r="AQ1807" s="3"/>
      <c r="AR1807" s="3"/>
      <c r="AS1807" s="3"/>
      <c r="AT1807" s="3"/>
      <c r="AU1807" s="3"/>
      <c r="AV1807" s="3"/>
      <c r="AW1807" s="3"/>
      <c r="AX1807" s="3"/>
    </row>
    <row r="1808" spans="43:50" x14ac:dyDescent="0.25">
      <c r="AQ1808" s="3"/>
      <c r="AR1808" s="3"/>
      <c r="AS1808" s="3"/>
      <c r="AT1808" s="3"/>
      <c r="AU1808" s="3"/>
      <c r="AV1808" s="3"/>
      <c r="AW1808" s="3"/>
      <c r="AX1808" s="3"/>
    </row>
    <row r="1809" spans="43:50" x14ac:dyDescent="0.25">
      <c r="AQ1809" s="3"/>
      <c r="AR1809" s="3"/>
      <c r="AS1809" s="3"/>
      <c r="AT1809" s="3"/>
      <c r="AU1809" s="3"/>
      <c r="AV1809" s="3"/>
      <c r="AW1809" s="3"/>
      <c r="AX1809" s="3"/>
    </row>
    <row r="1810" spans="43:50" x14ac:dyDescent="0.25">
      <c r="AQ1810" s="3"/>
      <c r="AR1810" s="3"/>
      <c r="AS1810" s="3"/>
      <c r="AT1810" s="3"/>
      <c r="AU1810" s="3"/>
      <c r="AV1810" s="3"/>
      <c r="AW1810" s="3"/>
      <c r="AX1810" s="3"/>
    </row>
    <row r="1811" spans="43:50" x14ac:dyDescent="0.25">
      <c r="AQ1811" s="3"/>
      <c r="AR1811" s="3"/>
      <c r="AS1811" s="3"/>
      <c r="AT1811" s="3"/>
      <c r="AU1811" s="3"/>
      <c r="AV1811" s="3"/>
      <c r="AW1811" s="3"/>
      <c r="AX1811" s="3"/>
    </row>
    <row r="1812" spans="43:50" x14ac:dyDescent="0.25">
      <c r="AQ1812" s="3"/>
      <c r="AR1812" s="3"/>
      <c r="AS1812" s="3"/>
      <c r="AT1812" s="3"/>
      <c r="AU1812" s="3"/>
      <c r="AV1812" s="3"/>
      <c r="AW1812" s="3"/>
      <c r="AX1812" s="3"/>
    </row>
    <row r="1813" spans="43:50" x14ac:dyDescent="0.25">
      <c r="AQ1813" s="3"/>
      <c r="AR1813" s="3"/>
      <c r="AS1813" s="3"/>
      <c r="AT1813" s="3"/>
      <c r="AU1813" s="3"/>
      <c r="AV1813" s="3"/>
      <c r="AW1813" s="3"/>
      <c r="AX1813" s="3"/>
    </row>
    <row r="1814" spans="43:50" x14ac:dyDescent="0.25">
      <c r="AQ1814" s="3"/>
      <c r="AR1814" s="3"/>
      <c r="AS1814" s="3"/>
      <c r="AT1814" s="3"/>
      <c r="AU1814" s="3"/>
      <c r="AV1814" s="3"/>
      <c r="AW1814" s="3"/>
      <c r="AX1814" s="3"/>
    </row>
    <row r="1815" spans="43:50" x14ac:dyDescent="0.25">
      <c r="AQ1815" s="3"/>
      <c r="AR1815" s="3"/>
      <c r="AS1815" s="3"/>
      <c r="AT1815" s="3"/>
      <c r="AU1815" s="3"/>
      <c r="AV1815" s="3"/>
      <c r="AW1815" s="3"/>
      <c r="AX1815" s="3"/>
    </row>
    <row r="1816" spans="43:50" x14ac:dyDescent="0.25">
      <c r="AQ1816" s="3"/>
      <c r="AR1816" s="3"/>
      <c r="AS1816" s="3"/>
      <c r="AT1816" s="3"/>
      <c r="AU1816" s="3"/>
      <c r="AV1816" s="3"/>
      <c r="AW1816" s="3"/>
      <c r="AX1816" s="3"/>
    </row>
    <row r="1817" spans="43:50" x14ac:dyDescent="0.25">
      <c r="AQ1817" s="3"/>
      <c r="AR1817" s="3"/>
      <c r="AS1817" s="3"/>
      <c r="AT1817" s="3"/>
      <c r="AU1817" s="3"/>
      <c r="AV1817" s="3"/>
      <c r="AW1817" s="3"/>
      <c r="AX1817" s="3"/>
    </row>
    <row r="1818" spans="43:50" x14ac:dyDescent="0.25">
      <c r="AQ1818" s="3"/>
      <c r="AR1818" s="3"/>
      <c r="AS1818" s="3"/>
      <c r="AT1818" s="3"/>
      <c r="AU1818" s="3"/>
      <c r="AV1818" s="3"/>
      <c r="AW1818" s="3"/>
      <c r="AX1818" s="3"/>
    </row>
    <row r="1819" spans="43:50" x14ac:dyDescent="0.25">
      <c r="AQ1819" s="3"/>
      <c r="AR1819" s="3"/>
      <c r="AS1819" s="3"/>
      <c r="AT1819" s="3"/>
      <c r="AU1819" s="3"/>
      <c r="AV1819" s="3"/>
      <c r="AW1819" s="3"/>
      <c r="AX1819" s="3"/>
    </row>
    <row r="1820" spans="43:50" x14ac:dyDescent="0.25">
      <c r="AQ1820" s="3"/>
      <c r="AR1820" s="3"/>
      <c r="AS1820" s="3"/>
      <c r="AT1820" s="3"/>
      <c r="AU1820" s="3"/>
      <c r="AV1820" s="3"/>
      <c r="AW1820" s="3"/>
      <c r="AX1820" s="3"/>
    </row>
    <row r="1821" spans="43:50" x14ac:dyDescent="0.25">
      <c r="AQ1821" s="3"/>
      <c r="AR1821" s="3"/>
      <c r="AS1821" s="3"/>
      <c r="AT1821" s="3"/>
      <c r="AU1821" s="3"/>
      <c r="AV1821" s="3"/>
      <c r="AW1821" s="3"/>
      <c r="AX1821" s="3"/>
    </row>
    <row r="1822" spans="43:50" x14ac:dyDescent="0.25">
      <c r="AQ1822" s="3"/>
      <c r="AR1822" s="3"/>
      <c r="AS1822" s="3"/>
      <c r="AT1822" s="3"/>
      <c r="AU1822" s="3"/>
      <c r="AV1822" s="3"/>
      <c r="AW1822" s="3"/>
      <c r="AX1822" s="3"/>
    </row>
    <row r="1823" spans="43:50" x14ac:dyDescent="0.25">
      <c r="AQ1823" s="3"/>
      <c r="AR1823" s="3"/>
      <c r="AS1823" s="3"/>
      <c r="AT1823" s="3"/>
      <c r="AU1823" s="3"/>
      <c r="AV1823" s="3"/>
      <c r="AW1823" s="3"/>
      <c r="AX1823" s="3"/>
    </row>
    <row r="1824" spans="43:50" x14ac:dyDescent="0.25">
      <c r="AQ1824" s="3"/>
      <c r="AR1824" s="3"/>
      <c r="AS1824" s="3"/>
      <c r="AT1824" s="3"/>
      <c r="AU1824" s="3"/>
      <c r="AV1824" s="3"/>
      <c r="AW1824" s="3"/>
      <c r="AX1824" s="3"/>
    </row>
    <row r="1825" spans="43:50" x14ac:dyDescent="0.25">
      <c r="AQ1825" s="3"/>
      <c r="AR1825" s="3"/>
      <c r="AS1825" s="3"/>
      <c r="AT1825" s="3"/>
      <c r="AU1825" s="3"/>
      <c r="AV1825" s="3"/>
      <c r="AW1825" s="3"/>
      <c r="AX1825" s="3"/>
    </row>
    <row r="1826" spans="43:50" x14ac:dyDescent="0.25">
      <c r="AQ1826" s="3"/>
      <c r="AR1826" s="3"/>
      <c r="AS1826" s="3"/>
      <c r="AT1826" s="3"/>
      <c r="AU1826" s="3"/>
      <c r="AV1826" s="3"/>
      <c r="AW1826" s="3"/>
      <c r="AX1826" s="3"/>
    </row>
    <row r="1827" spans="43:50" x14ac:dyDescent="0.25">
      <c r="AQ1827" s="3"/>
      <c r="AR1827" s="3"/>
      <c r="AS1827" s="3"/>
      <c r="AT1827" s="3"/>
      <c r="AU1827" s="3"/>
      <c r="AV1827" s="3"/>
      <c r="AW1827" s="3"/>
      <c r="AX1827" s="3"/>
    </row>
    <row r="1828" spans="43:50" x14ac:dyDescent="0.25">
      <c r="AQ1828" s="3"/>
      <c r="AR1828" s="3"/>
      <c r="AS1828" s="3"/>
      <c r="AT1828" s="3"/>
      <c r="AU1828" s="3"/>
      <c r="AV1828" s="3"/>
      <c r="AW1828" s="3"/>
      <c r="AX1828" s="3"/>
    </row>
    <row r="1829" spans="43:50" x14ac:dyDescent="0.25">
      <c r="AQ1829" s="3"/>
      <c r="AR1829" s="3"/>
      <c r="AS1829" s="3"/>
      <c r="AT1829" s="3"/>
      <c r="AU1829" s="3"/>
      <c r="AV1829" s="3"/>
      <c r="AW1829" s="3"/>
      <c r="AX1829" s="3"/>
    </row>
    <row r="1830" spans="43:50" x14ac:dyDescent="0.25">
      <c r="AQ1830" s="3"/>
      <c r="AR1830" s="3"/>
      <c r="AS1830" s="3"/>
      <c r="AT1830" s="3"/>
      <c r="AU1830" s="3"/>
      <c r="AV1830" s="3"/>
      <c r="AW1830" s="3"/>
      <c r="AX1830" s="3"/>
    </row>
    <row r="1831" spans="43:50" x14ac:dyDescent="0.25">
      <c r="AQ1831" s="3"/>
      <c r="AR1831" s="3"/>
      <c r="AS1831" s="3"/>
      <c r="AT1831" s="3"/>
      <c r="AU1831" s="3"/>
      <c r="AV1831" s="3"/>
      <c r="AW1831" s="3"/>
      <c r="AX1831" s="3"/>
    </row>
    <row r="1832" spans="43:50" x14ac:dyDescent="0.25">
      <c r="AQ1832" s="3"/>
      <c r="AR1832" s="3"/>
      <c r="AS1832" s="3"/>
      <c r="AT1832" s="3"/>
      <c r="AU1832" s="3"/>
      <c r="AV1832" s="3"/>
      <c r="AW1832" s="3"/>
      <c r="AX1832" s="3"/>
    </row>
    <row r="1833" spans="43:50" x14ac:dyDescent="0.25">
      <c r="AQ1833" s="3"/>
      <c r="AR1833" s="3"/>
      <c r="AS1833" s="3"/>
      <c r="AT1833" s="3"/>
      <c r="AU1833" s="3"/>
      <c r="AV1833" s="3"/>
      <c r="AW1833" s="3"/>
      <c r="AX1833" s="3"/>
    </row>
    <row r="1834" spans="43:50" x14ac:dyDescent="0.25">
      <c r="AQ1834" s="3"/>
      <c r="AR1834" s="3"/>
      <c r="AS1834" s="3"/>
      <c r="AT1834" s="3"/>
      <c r="AU1834" s="3"/>
      <c r="AV1834" s="3"/>
      <c r="AW1834" s="3"/>
      <c r="AX1834" s="3"/>
    </row>
    <row r="1835" spans="43:50" x14ac:dyDescent="0.25">
      <c r="AQ1835" s="3"/>
      <c r="AR1835" s="3"/>
      <c r="AS1835" s="3"/>
      <c r="AT1835" s="3"/>
      <c r="AU1835" s="3"/>
      <c r="AV1835" s="3"/>
      <c r="AW1835" s="3"/>
      <c r="AX1835" s="3"/>
    </row>
    <row r="1836" spans="43:50" x14ac:dyDescent="0.25">
      <c r="AQ1836" s="3"/>
      <c r="AR1836" s="3"/>
      <c r="AS1836" s="3"/>
      <c r="AT1836" s="3"/>
      <c r="AU1836" s="3"/>
      <c r="AV1836" s="3"/>
      <c r="AW1836" s="3"/>
      <c r="AX1836" s="3"/>
    </row>
    <row r="1837" spans="43:50" x14ac:dyDescent="0.25">
      <c r="AQ1837" s="3"/>
      <c r="AR1837" s="3"/>
      <c r="AS1837" s="3"/>
      <c r="AT1837" s="3"/>
      <c r="AU1837" s="3"/>
      <c r="AV1837" s="3"/>
      <c r="AW1837" s="3"/>
      <c r="AX1837" s="3"/>
    </row>
    <row r="1838" spans="43:50" x14ac:dyDescent="0.25">
      <c r="AQ1838" s="3"/>
      <c r="AR1838" s="3"/>
      <c r="AS1838" s="3"/>
      <c r="AT1838" s="3"/>
      <c r="AU1838" s="3"/>
      <c r="AV1838" s="3"/>
      <c r="AW1838" s="3"/>
      <c r="AX1838" s="3"/>
    </row>
    <row r="1839" spans="43:50" x14ac:dyDescent="0.25">
      <c r="AQ1839" s="3"/>
      <c r="AR1839" s="3"/>
      <c r="AS1839" s="3"/>
      <c r="AT1839" s="3"/>
      <c r="AU1839" s="3"/>
      <c r="AV1839" s="3"/>
      <c r="AW1839" s="3"/>
      <c r="AX1839" s="3"/>
    </row>
    <row r="1840" spans="43:50" x14ac:dyDescent="0.25">
      <c r="AQ1840" s="3"/>
      <c r="AR1840" s="3"/>
      <c r="AS1840" s="3"/>
      <c r="AT1840" s="3"/>
      <c r="AU1840" s="3"/>
      <c r="AV1840" s="3"/>
      <c r="AW1840" s="3"/>
      <c r="AX1840" s="3"/>
    </row>
    <row r="1841" spans="43:50" x14ac:dyDescent="0.25">
      <c r="AQ1841" s="3"/>
      <c r="AR1841" s="3"/>
      <c r="AS1841" s="3"/>
      <c r="AT1841" s="3"/>
      <c r="AU1841" s="3"/>
      <c r="AV1841" s="3"/>
      <c r="AW1841" s="3"/>
      <c r="AX1841" s="3"/>
    </row>
    <row r="1842" spans="43:50" x14ac:dyDescent="0.25">
      <c r="AQ1842" s="3"/>
      <c r="AR1842" s="3"/>
      <c r="AS1842" s="3"/>
      <c r="AT1842" s="3"/>
      <c r="AU1842" s="3"/>
      <c r="AV1842" s="3"/>
      <c r="AW1842" s="3"/>
      <c r="AX1842" s="3"/>
    </row>
    <row r="1843" spans="43:50" x14ac:dyDescent="0.25">
      <c r="AQ1843" s="3"/>
      <c r="AR1843" s="3"/>
      <c r="AS1843" s="3"/>
      <c r="AT1843" s="3"/>
      <c r="AU1843" s="3"/>
      <c r="AV1843" s="3"/>
      <c r="AW1843" s="3"/>
      <c r="AX1843" s="3"/>
    </row>
    <row r="1844" spans="43:50" x14ac:dyDescent="0.25">
      <c r="AQ1844" s="3"/>
      <c r="AR1844" s="3"/>
      <c r="AS1844" s="3"/>
      <c r="AT1844" s="3"/>
      <c r="AU1844" s="3"/>
      <c r="AV1844" s="3"/>
      <c r="AW1844" s="3"/>
      <c r="AX1844" s="3"/>
    </row>
    <row r="1845" spans="43:50" x14ac:dyDescent="0.25">
      <c r="AQ1845" s="3"/>
      <c r="AR1845" s="3"/>
      <c r="AS1845" s="3"/>
      <c r="AT1845" s="3"/>
      <c r="AU1845" s="3"/>
      <c r="AV1845" s="3"/>
      <c r="AW1845" s="3"/>
      <c r="AX1845" s="3"/>
    </row>
    <row r="1846" spans="43:50" x14ac:dyDescent="0.25">
      <c r="AQ1846" s="3"/>
      <c r="AR1846" s="3"/>
      <c r="AS1846" s="3"/>
      <c r="AT1846" s="3"/>
      <c r="AU1846" s="3"/>
      <c r="AV1846" s="3"/>
      <c r="AW1846" s="3"/>
      <c r="AX1846" s="3"/>
    </row>
    <row r="1847" spans="43:50" x14ac:dyDescent="0.25">
      <c r="AQ1847" s="3"/>
      <c r="AR1847" s="3"/>
      <c r="AS1847" s="3"/>
      <c r="AT1847" s="3"/>
      <c r="AU1847" s="3"/>
      <c r="AV1847" s="3"/>
      <c r="AW1847" s="3"/>
      <c r="AX1847" s="3"/>
    </row>
    <row r="1848" spans="43:50" x14ac:dyDescent="0.25">
      <c r="AQ1848" s="3"/>
      <c r="AR1848" s="3"/>
      <c r="AS1848" s="3"/>
      <c r="AT1848" s="3"/>
      <c r="AU1848" s="3"/>
      <c r="AV1848" s="3"/>
      <c r="AW1848" s="3"/>
      <c r="AX1848" s="3"/>
    </row>
    <row r="1849" spans="43:50" x14ac:dyDescent="0.25">
      <c r="AQ1849" s="3"/>
      <c r="AR1849" s="3"/>
      <c r="AS1849" s="3"/>
      <c r="AT1849" s="3"/>
      <c r="AU1849" s="3"/>
      <c r="AV1849" s="3"/>
      <c r="AW1849" s="3"/>
      <c r="AX1849" s="3"/>
    </row>
    <row r="1850" spans="43:50" x14ac:dyDescent="0.25">
      <c r="AQ1850" s="3"/>
      <c r="AR1850" s="3"/>
      <c r="AS1850" s="3"/>
      <c r="AT1850" s="3"/>
      <c r="AU1850" s="3"/>
      <c r="AV1850" s="3"/>
      <c r="AW1850" s="3"/>
      <c r="AX1850" s="3"/>
    </row>
    <row r="1851" spans="43:50" x14ac:dyDescent="0.25">
      <c r="AQ1851" s="3"/>
      <c r="AR1851" s="3"/>
      <c r="AS1851" s="3"/>
      <c r="AT1851" s="3"/>
      <c r="AU1851" s="3"/>
      <c r="AV1851" s="3"/>
      <c r="AW1851" s="3"/>
      <c r="AX1851" s="3"/>
    </row>
    <row r="1852" spans="43:50" x14ac:dyDescent="0.25">
      <c r="AQ1852" s="3"/>
      <c r="AR1852" s="3"/>
      <c r="AS1852" s="3"/>
      <c r="AT1852" s="3"/>
      <c r="AU1852" s="3"/>
      <c r="AV1852" s="3"/>
      <c r="AW1852" s="3"/>
      <c r="AX1852" s="3"/>
    </row>
    <row r="1853" spans="43:50" x14ac:dyDescent="0.25">
      <c r="AQ1853" s="3"/>
      <c r="AR1853" s="3"/>
      <c r="AS1853" s="3"/>
      <c r="AT1853" s="3"/>
      <c r="AU1853" s="3"/>
      <c r="AV1853" s="3"/>
      <c r="AW1853" s="3"/>
      <c r="AX1853" s="3"/>
    </row>
    <row r="1854" spans="43:50" x14ac:dyDescent="0.25">
      <c r="AQ1854" s="3"/>
      <c r="AR1854" s="3"/>
      <c r="AS1854" s="3"/>
      <c r="AT1854" s="3"/>
      <c r="AU1854" s="3"/>
      <c r="AV1854" s="3"/>
      <c r="AW1854" s="3"/>
      <c r="AX1854" s="3"/>
    </row>
    <row r="1855" spans="43:50" x14ac:dyDescent="0.25">
      <c r="AQ1855" s="3"/>
      <c r="AR1855" s="3"/>
      <c r="AS1855" s="3"/>
      <c r="AT1855" s="3"/>
      <c r="AU1855" s="3"/>
      <c r="AV1855" s="3"/>
      <c r="AW1855" s="3"/>
      <c r="AX1855" s="3"/>
    </row>
    <row r="1856" spans="43:50" x14ac:dyDescent="0.25">
      <c r="AQ1856" s="3"/>
      <c r="AR1856" s="3"/>
      <c r="AS1856" s="3"/>
      <c r="AT1856" s="3"/>
      <c r="AU1856" s="3"/>
      <c r="AV1856" s="3"/>
      <c r="AW1856" s="3"/>
      <c r="AX1856" s="3"/>
    </row>
    <row r="1857" spans="43:50" x14ac:dyDescent="0.25">
      <c r="AQ1857" s="3"/>
      <c r="AR1857" s="3"/>
      <c r="AS1857" s="3"/>
      <c r="AT1857" s="3"/>
      <c r="AU1857" s="3"/>
      <c r="AV1857" s="3"/>
      <c r="AW1857" s="3"/>
      <c r="AX1857" s="3"/>
    </row>
    <row r="1858" spans="43:50" x14ac:dyDescent="0.25">
      <c r="AQ1858" s="3"/>
      <c r="AR1858" s="3"/>
      <c r="AS1858" s="3"/>
      <c r="AT1858" s="3"/>
      <c r="AU1858" s="3"/>
      <c r="AV1858" s="3"/>
      <c r="AW1858" s="3"/>
      <c r="AX1858" s="3"/>
    </row>
    <row r="1859" spans="43:50" x14ac:dyDescent="0.25">
      <c r="AQ1859" s="3"/>
      <c r="AR1859" s="3"/>
      <c r="AS1859" s="3"/>
      <c r="AT1859" s="3"/>
      <c r="AU1859" s="3"/>
      <c r="AV1859" s="3"/>
      <c r="AW1859" s="3"/>
      <c r="AX1859" s="3"/>
    </row>
    <row r="1860" spans="43:50" x14ac:dyDescent="0.25">
      <c r="AQ1860" s="3"/>
      <c r="AR1860" s="3"/>
      <c r="AS1860" s="3"/>
      <c r="AT1860" s="3"/>
      <c r="AU1860" s="3"/>
      <c r="AV1860" s="3"/>
      <c r="AW1860" s="3"/>
      <c r="AX1860" s="3"/>
    </row>
    <row r="1861" spans="43:50" x14ac:dyDescent="0.25">
      <c r="AQ1861" s="3"/>
      <c r="AR1861" s="3"/>
      <c r="AS1861" s="3"/>
      <c r="AT1861" s="3"/>
      <c r="AU1861" s="3"/>
      <c r="AV1861" s="3"/>
      <c r="AW1861" s="3"/>
      <c r="AX1861" s="3"/>
    </row>
    <row r="1862" spans="43:50" x14ac:dyDescent="0.25">
      <c r="AQ1862" s="3"/>
      <c r="AR1862" s="3"/>
      <c r="AS1862" s="3"/>
      <c r="AT1862" s="3"/>
      <c r="AU1862" s="3"/>
      <c r="AV1862" s="3"/>
      <c r="AW1862" s="3"/>
      <c r="AX1862" s="3"/>
    </row>
    <row r="1863" spans="43:50" x14ac:dyDescent="0.25">
      <c r="AQ1863" s="3"/>
      <c r="AR1863" s="3"/>
      <c r="AS1863" s="3"/>
      <c r="AT1863" s="3"/>
      <c r="AU1863" s="3"/>
      <c r="AV1863" s="3"/>
      <c r="AW1863" s="3"/>
      <c r="AX1863" s="3"/>
    </row>
    <row r="1864" spans="43:50" x14ac:dyDescent="0.25">
      <c r="AQ1864" s="3"/>
      <c r="AR1864" s="3"/>
      <c r="AS1864" s="3"/>
      <c r="AT1864" s="3"/>
      <c r="AU1864" s="3"/>
      <c r="AV1864" s="3"/>
      <c r="AW1864" s="3"/>
      <c r="AX1864" s="3"/>
    </row>
    <row r="1865" spans="43:50" x14ac:dyDescent="0.25">
      <c r="AQ1865" s="3"/>
      <c r="AR1865" s="3"/>
      <c r="AS1865" s="3"/>
      <c r="AT1865" s="3"/>
      <c r="AU1865" s="3"/>
      <c r="AV1865" s="3"/>
      <c r="AW1865" s="3"/>
      <c r="AX1865" s="3"/>
    </row>
    <row r="1866" spans="43:50" x14ac:dyDescent="0.25">
      <c r="AQ1866" s="3"/>
      <c r="AR1866" s="3"/>
      <c r="AS1866" s="3"/>
      <c r="AT1866" s="3"/>
      <c r="AU1866" s="3"/>
      <c r="AV1866" s="3"/>
      <c r="AW1866" s="3"/>
      <c r="AX1866" s="3"/>
    </row>
    <row r="1867" spans="43:50" x14ac:dyDescent="0.25">
      <c r="AQ1867" s="3"/>
      <c r="AR1867" s="3"/>
      <c r="AS1867" s="3"/>
      <c r="AT1867" s="3"/>
      <c r="AU1867" s="3"/>
      <c r="AV1867" s="3"/>
      <c r="AW1867" s="3"/>
      <c r="AX1867" s="3"/>
    </row>
    <row r="1868" spans="43:50" x14ac:dyDescent="0.25">
      <c r="AQ1868" s="3"/>
      <c r="AR1868" s="3"/>
      <c r="AS1868" s="3"/>
      <c r="AT1868" s="3"/>
      <c r="AU1868" s="3"/>
      <c r="AV1868" s="3"/>
      <c r="AW1868" s="3"/>
      <c r="AX1868" s="3"/>
    </row>
    <row r="1869" spans="43:50" x14ac:dyDescent="0.25">
      <c r="AQ1869" s="3"/>
      <c r="AR1869" s="3"/>
      <c r="AS1869" s="3"/>
      <c r="AT1869" s="3"/>
      <c r="AU1869" s="3"/>
      <c r="AV1869" s="3"/>
      <c r="AW1869" s="3"/>
      <c r="AX1869" s="3"/>
    </row>
    <row r="1870" spans="43:50" x14ac:dyDescent="0.25">
      <c r="AQ1870" s="3"/>
      <c r="AR1870" s="3"/>
      <c r="AS1870" s="3"/>
      <c r="AT1870" s="3"/>
      <c r="AU1870" s="3"/>
      <c r="AV1870" s="3"/>
      <c r="AW1870" s="3"/>
      <c r="AX1870" s="3"/>
    </row>
    <row r="1871" spans="43:50" x14ac:dyDescent="0.25">
      <c r="AQ1871" s="3"/>
      <c r="AR1871" s="3"/>
      <c r="AS1871" s="3"/>
      <c r="AT1871" s="3"/>
      <c r="AU1871" s="3"/>
      <c r="AV1871" s="3"/>
      <c r="AW1871" s="3"/>
      <c r="AX1871" s="3"/>
    </row>
    <row r="1872" spans="43:50" x14ac:dyDescent="0.25">
      <c r="AQ1872" s="3"/>
      <c r="AR1872" s="3"/>
      <c r="AS1872" s="3"/>
      <c r="AT1872" s="3"/>
      <c r="AU1872" s="3"/>
      <c r="AV1872" s="3"/>
      <c r="AW1872" s="3"/>
      <c r="AX1872" s="3"/>
    </row>
    <row r="1873" spans="43:50" x14ac:dyDescent="0.25">
      <c r="AQ1873" s="3"/>
      <c r="AR1873" s="3"/>
      <c r="AS1873" s="3"/>
      <c r="AT1873" s="3"/>
      <c r="AU1873" s="3"/>
      <c r="AV1873" s="3"/>
      <c r="AW1873" s="3"/>
      <c r="AX1873" s="3"/>
    </row>
    <row r="1874" spans="43:50" x14ac:dyDescent="0.25">
      <c r="AQ1874" s="3"/>
      <c r="AR1874" s="3"/>
      <c r="AS1874" s="3"/>
      <c r="AT1874" s="3"/>
      <c r="AU1874" s="3"/>
      <c r="AV1874" s="3"/>
      <c r="AW1874" s="3"/>
      <c r="AX1874" s="3"/>
    </row>
    <row r="1875" spans="43:50" x14ac:dyDescent="0.25">
      <c r="AQ1875" s="3"/>
      <c r="AR1875" s="3"/>
      <c r="AS1875" s="3"/>
      <c r="AT1875" s="3"/>
      <c r="AU1875" s="3"/>
      <c r="AV1875" s="3"/>
      <c r="AW1875" s="3"/>
      <c r="AX1875" s="3"/>
    </row>
    <row r="1876" spans="43:50" x14ac:dyDescent="0.25">
      <c r="AQ1876" s="3"/>
      <c r="AR1876" s="3"/>
      <c r="AS1876" s="3"/>
      <c r="AT1876" s="3"/>
      <c r="AU1876" s="3"/>
      <c r="AV1876" s="3"/>
      <c r="AW1876" s="3"/>
      <c r="AX1876" s="3"/>
    </row>
    <row r="1877" spans="43:50" x14ac:dyDescent="0.25">
      <c r="AQ1877" s="3"/>
      <c r="AR1877" s="3"/>
      <c r="AS1877" s="3"/>
      <c r="AT1877" s="3"/>
      <c r="AU1877" s="3"/>
      <c r="AV1877" s="3"/>
      <c r="AW1877" s="3"/>
      <c r="AX1877" s="3"/>
    </row>
    <row r="1878" spans="43:50" x14ac:dyDescent="0.25">
      <c r="AQ1878" s="3"/>
      <c r="AR1878" s="3"/>
      <c r="AS1878" s="3"/>
      <c r="AT1878" s="3"/>
      <c r="AU1878" s="3"/>
      <c r="AV1878" s="3"/>
      <c r="AW1878" s="3"/>
      <c r="AX1878" s="3"/>
    </row>
    <row r="1879" spans="43:50" x14ac:dyDescent="0.25">
      <c r="AQ1879" s="3"/>
      <c r="AR1879" s="3"/>
      <c r="AS1879" s="3"/>
      <c r="AT1879" s="3"/>
      <c r="AU1879" s="3"/>
      <c r="AV1879" s="3"/>
      <c r="AW1879" s="3"/>
      <c r="AX1879" s="3"/>
    </row>
    <row r="1880" spans="43:50" x14ac:dyDescent="0.25">
      <c r="AQ1880" s="3"/>
      <c r="AR1880" s="3"/>
      <c r="AS1880" s="3"/>
      <c r="AT1880" s="3"/>
      <c r="AU1880" s="3"/>
      <c r="AV1880" s="3"/>
      <c r="AW1880" s="3"/>
      <c r="AX1880" s="3"/>
    </row>
    <row r="1881" spans="43:50" x14ac:dyDescent="0.25">
      <c r="AQ1881" s="3"/>
      <c r="AR1881" s="3"/>
      <c r="AS1881" s="3"/>
      <c r="AT1881" s="3"/>
      <c r="AU1881" s="3"/>
      <c r="AV1881" s="3"/>
      <c r="AW1881" s="3"/>
      <c r="AX1881" s="3"/>
    </row>
    <row r="1882" spans="43:50" x14ac:dyDescent="0.25">
      <c r="AQ1882" s="3"/>
      <c r="AR1882" s="3"/>
      <c r="AS1882" s="3"/>
      <c r="AT1882" s="3"/>
      <c r="AU1882" s="3"/>
      <c r="AV1882" s="3"/>
      <c r="AW1882" s="3"/>
      <c r="AX1882" s="3"/>
    </row>
    <row r="1883" spans="43:50" x14ac:dyDescent="0.25">
      <c r="AQ1883" s="3"/>
      <c r="AR1883" s="3"/>
      <c r="AS1883" s="3"/>
      <c r="AT1883" s="3"/>
      <c r="AU1883" s="3"/>
      <c r="AV1883" s="3"/>
      <c r="AW1883" s="3"/>
      <c r="AX1883" s="3"/>
    </row>
    <row r="1884" spans="43:50" x14ac:dyDescent="0.25">
      <c r="AQ1884" s="3"/>
      <c r="AR1884" s="3"/>
      <c r="AS1884" s="3"/>
      <c r="AT1884" s="3"/>
      <c r="AU1884" s="3"/>
      <c r="AV1884" s="3"/>
      <c r="AW1884" s="3"/>
      <c r="AX1884" s="3"/>
    </row>
    <row r="1885" spans="43:50" x14ac:dyDescent="0.25">
      <c r="AQ1885" s="3"/>
      <c r="AR1885" s="3"/>
      <c r="AS1885" s="3"/>
      <c r="AT1885" s="3"/>
      <c r="AU1885" s="3"/>
      <c r="AV1885" s="3"/>
      <c r="AW1885" s="3"/>
      <c r="AX1885" s="3"/>
    </row>
    <row r="1886" spans="43:50" x14ac:dyDescent="0.25">
      <c r="AQ1886" s="3"/>
      <c r="AR1886" s="3"/>
      <c r="AS1886" s="3"/>
      <c r="AT1886" s="3"/>
      <c r="AU1886" s="3"/>
      <c r="AV1886" s="3"/>
      <c r="AW1886" s="3"/>
      <c r="AX1886" s="3"/>
    </row>
    <row r="1887" spans="43:50" x14ac:dyDescent="0.25">
      <c r="AQ1887" s="3"/>
      <c r="AR1887" s="3"/>
      <c r="AS1887" s="3"/>
      <c r="AT1887" s="3"/>
      <c r="AU1887" s="3"/>
      <c r="AV1887" s="3"/>
      <c r="AW1887" s="3"/>
      <c r="AX1887" s="3"/>
    </row>
    <row r="1888" spans="43:50" x14ac:dyDescent="0.25">
      <c r="AQ1888" s="3"/>
      <c r="AR1888" s="3"/>
      <c r="AS1888" s="3"/>
      <c r="AT1888" s="3"/>
      <c r="AU1888" s="3"/>
      <c r="AV1888" s="3"/>
      <c r="AW1888" s="3"/>
      <c r="AX1888" s="3"/>
    </row>
    <row r="1889" spans="43:50" x14ac:dyDescent="0.25">
      <c r="AQ1889" s="3"/>
      <c r="AR1889" s="3"/>
      <c r="AS1889" s="3"/>
      <c r="AT1889" s="3"/>
      <c r="AU1889" s="3"/>
      <c r="AV1889" s="3"/>
      <c r="AW1889" s="3"/>
      <c r="AX1889" s="3"/>
    </row>
    <row r="1890" spans="43:50" x14ac:dyDescent="0.25">
      <c r="AQ1890" s="3"/>
      <c r="AR1890" s="3"/>
      <c r="AS1890" s="3"/>
      <c r="AT1890" s="3"/>
      <c r="AU1890" s="3"/>
      <c r="AV1890" s="3"/>
      <c r="AW1890" s="3"/>
      <c r="AX1890" s="3"/>
    </row>
    <row r="1891" spans="43:50" x14ac:dyDescent="0.25">
      <c r="AQ1891" s="3"/>
      <c r="AR1891" s="3"/>
      <c r="AS1891" s="3"/>
      <c r="AT1891" s="3"/>
      <c r="AU1891" s="3"/>
      <c r="AV1891" s="3"/>
      <c r="AW1891" s="3"/>
      <c r="AX1891" s="3"/>
    </row>
    <row r="1892" spans="43:50" x14ac:dyDescent="0.25">
      <c r="AQ1892" s="3"/>
      <c r="AR1892" s="3"/>
      <c r="AS1892" s="3"/>
      <c r="AT1892" s="3"/>
      <c r="AU1892" s="3"/>
      <c r="AV1892" s="3"/>
      <c r="AW1892" s="3"/>
      <c r="AX1892" s="3"/>
    </row>
    <row r="1893" spans="43:50" x14ac:dyDescent="0.25">
      <c r="AQ1893" s="3"/>
      <c r="AR1893" s="3"/>
      <c r="AS1893" s="3"/>
      <c r="AT1893" s="3"/>
      <c r="AU1893" s="3"/>
      <c r="AV1893" s="3"/>
      <c r="AW1893" s="3"/>
      <c r="AX1893" s="3"/>
    </row>
    <row r="1894" spans="43:50" x14ac:dyDescent="0.25">
      <c r="AQ1894" s="3"/>
      <c r="AR1894" s="3"/>
      <c r="AS1894" s="3"/>
      <c r="AT1894" s="3"/>
      <c r="AU1894" s="3"/>
      <c r="AV1894" s="3"/>
      <c r="AW1894" s="3"/>
      <c r="AX1894" s="3"/>
    </row>
    <row r="1895" spans="43:50" x14ac:dyDescent="0.25">
      <c r="AQ1895" s="3"/>
      <c r="AR1895" s="3"/>
      <c r="AS1895" s="3"/>
      <c r="AT1895" s="3"/>
      <c r="AU1895" s="3"/>
      <c r="AV1895" s="3"/>
      <c r="AW1895" s="3"/>
      <c r="AX1895" s="3"/>
    </row>
    <row r="1896" spans="43:50" x14ac:dyDescent="0.25">
      <c r="AQ1896" s="3"/>
      <c r="AR1896" s="3"/>
      <c r="AS1896" s="3"/>
      <c r="AT1896" s="3"/>
      <c r="AU1896" s="3"/>
      <c r="AV1896" s="3"/>
      <c r="AW1896" s="3"/>
      <c r="AX1896" s="3"/>
    </row>
    <row r="1897" spans="43:50" x14ac:dyDescent="0.25">
      <c r="AQ1897" s="3"/>
      <c r="AR1897" s="3"/>
      <c r="AS1897" s="3"/>
      <c r="AT1897" s="3"/>
      <c r="AU1897" s="3"/>
      <c r="AV1897" s="3"/>
      <c r="AW1897" s="3"/>
      <c r="AX1897" s="3"/>
    </row>
    <row r="1898" spans="43:50" x14ac:dyDescent="0.25">
      <c r="AQ1898" s="3"/>
      <c r="AR1898" s="3"/>
      <c r="AS1898" s="3"/>
      <c r="AT1898" s="3"/>
      <c r="AU1898" s="3"/>
      <c r="AV1898" s="3"/>
      <c r="AW1898" s="3"/>
      <c r="AX1898" s="3"/>
    </row>
    <row r="1899" spans="43:50" x14ac:dyDescent="0.25">
      <c r="AQ1899" s="3"/>
      <c r="AR1899" s="3"/>
      <c r="AS1899" s="3"/>
      <c r="AT1899" s="3"/>
      <c r="AU1899" s="3"/>
      <c r="AV1899" s="3"/>
      <c r="AW1899" s="3"/>
      <c r="AX1899" s="3"/>
    </row>
    <row r="1900" spans="43:50" x14ac:dyDescent="0.25">
      <c r="AQ1900" s="3"/>
      <c r="AR1900" s="3"/>
      <c r="AS1900" s="3"/>
      <c r="AT1900" s="3"/>
      <c r="AU1900" s="3"/>
      <c r="AV1900" s="3"/>
      <c r="AW1900" s="3"/>
      <c r="AX1900" s="3"/>
    </row>
    <row r="1901" spans="43:50" x14ac:dyDescent="0.25">
      <c r="AQ1901" s="3"/>
      <c r="AR1901" s="3"/>
      <c r="AS1901" s="3"/>
      <c r="AT1901" s="3"/>
      <c r="AU1901" s="3"/>
      <c r="AV1901" s="3"/>
      <c r="AW1901" s="3"/>
      <c r="AX1901" s="3"/>
    </row>
    <row r="1902" spans="43:50" x14ac:dyDescent="0.25">
      <c r="AQ1902" s="3"/>
      <c r="AR1902" s="3"/>
      <c r="AS1902" s="3"/>
      <c r="AT1902" s="3"/>
      <c r="AU1902" s="3"/>
      <c r="AV1902" s="3"/>
      <c r="AW1902" s="3"/>
      <c r="AX1902" s="3"/>
    </row>
    <row r="1903" spans="43:50" x14ac:dyDescent="0.25">
      <c r="AQ1903" s="3"/>
      <c r="AR1903" s="3"/>
      <c r="AS1903" s="3"/>
      <c r="AT1903" s="3"/>
      <c r="AU1903" s="3"/>
      <c r="AV1903" s="3"/>
      <c r="AW1903" s="3"/>
      <c r="AX1903" s="3"/>
    </row>
    <row r="1904" spans="43:50" x14ac:dyDescent="0.25">
      <c r="AQ1904" s="3"/>
      <c r="AR1904" s="3"/>
      <c r="AS1904" s="3"/>
      <c r="AT1904" s="3"/>
      <c r="AU1904" s="3"/>
      <c r="AV1904" s="3"/>
      <c r="AW1904" s="3"/>
      <c r="AX1904" s="3"/>
    </row>
    <row r="1905" spans="43:50" x14ac:dyDescent="0.25">
      <c r="AQ1905" s="3"/>
      <c r="AR1905" s="3"/>
      <c r="AS1905" s="3"/>
      <c r="AT1905" s="3"/>
      <c r="AU1905" s="3"/>
      <c r="AV1905" s="3"/>
      <c r="AW1905" s="3"/>
      <c r="AX1905" s="3"/>
    </row>
    <row r="1906" spans="43:50" x14ac:dyDescent="0.25">
      <c r="AQ1906" s="3"/>
      <c r="AR1906" s="3"/>
      <c r="AS1906" s="3"/>
      <c r="AT1906" s="3"/>
      <c r="AU1906" s="3"/>
      <c r="AV1906" s="3"/>
      <c r="AW1906" s="3"/>
      <c r="AX1906" s="3"/>
    </row>
    <row r="1907" spans="43:50" x14ac:dyDescent="0.25">
      <c r="AQ1907" s="3"/>
      <c r="AR1907" s="3"/>
      <c r="AS1907" s="3"/>
      <c r="AT1907" s="3"/>
      <c r="AU1907" s="3"/>
      <c r="AV1907" s="3"/>
      <c r="AW1907" s="3"/>
      <c r="AX1907" s="3"/>
    </row>
    <row r="1908" spans="43:50" x14ac:dyDescent="0.25">
      <c r="AQ1908" s="3"/>
      <c r="AR1908" s="3"/>
      <c r="AS1908" s="3"/>
      <c r="AT1908" s="3"/>
      <c r="AU1908" s="3"/>
      <c r="AV1908" s="3"/>
      <c r="AW1908" s="3"/>
      <c r="AX1908" s="3"/>
    </row>
    <row r="1909" spans="43:50" x14ac:dyDescent="0.25">
      <c r="AQ1909" s="3"/>
      <c r="AR1909" s="3"/>
      <c r="AS1909" s="3"/>
      <c r="AT1909" s="3"/>
      <c r="AU1909" s="3"/>
      <c r="AV1909" s="3"/>
      <c r="AW1909" s="3"/>
      <c r="AX1909" s="3"/>
    </row>
    <row r="1910" spans="43:50" x14ac:dyDescent="0.25">
      <c r="AQ1910" s="3"/>
      <c r="AR1910" s="3"/>
      <c r="AS1910" s="3"/>
      <c r="AT1910" s="3"/>
      <c r="AU1910" s="3"/>
      <c r="AV1910" s="3"/>
      <c r="AW1910" s="3"/>
      <c r="AX1910" s="3"/>
    </row>
    <row r="1911" spans="43:50" x14ac:dyDescent="0.25">
      <c r="AQ1911" s="3"/>
      <c r="AR1911" s="3"/>
      <c r="AS1911" s="3"/>
      <c r="AT1911" s="3"/>
      <c r="AU1911" s="3"/>
      <c r="AV1911" s="3"/>
      <c r="AW1911" s="3"/>
      <c r="AX1911" s="3"/>
    </row>
    <row r="1912" spans="43:50" x14ac:dyDescent="0.25">
      <c r="AQ1912" s="3"/>
      <c r="AR1912" s="3"/>
      <c r="AS1912" s="3"/>
      <c r="AT1912" s="3"/>
      <c r="AU1912" s="3"/>
      <c r="AV1912" s="3"/>
      <c r="AW1912" s="3"/>
      <c r="AX1912" s="3"/>
    </row>
    <row r="1913" spans="43:50" x14ac:dyDescent="0.25">
      <c r="AQ1913" s="3"/>
      <c r="AR1913" s="3"/>
      <c r="AS1913" s="3"/>
      <c r="AT1913" s="3"/>
      <c r="AU1913" s="3"/>
      <c r="AV1913" s="3"/>
      <c r="AW1913" s="3"/>
      <c r="AX1913" s="3"/>
    </row>
    <row r="1914" spans="43:50" x14ac:dyDescent="0.25">
      <c r="AQ1914" s="3"/>
      <c r="AR1914" s="3"/>
      <c r="AS1914" s="3"/>
      <c r="AT1914" s="3"/>
      <c r="AU1914" s="3"/>
      <c r="AV1914" s="3"/>
      <c r="AW1914" s="3"/>
      <c r="AX1914" s="3"/>
    </row>
    <row r="1915" spans="43:50" x14ac:dyDescent="0.25">
      <c r="AQ1915" s="3"/>
      <c r="AR1915" s="3"/>
      <c r="AS1915" s="3"/>
      <c r="AT1915" s="3"/>
      <c r="AU1915" s="3"/>
      <c r="AV1915" s="3"/>
      <c r="AW1915" s="3"/>
      <c r="AX1915" s="3"/>
    </row>
    <row r="1916" spans="43:50" x14ac:dyDescent="0.25">
      <c r="AQ1916" s="3"/>
      <c r="AR1916" s="3"/>
      <c r="AS1916" s="3"/>
      <c r="AT1916" s="3"/>
      <c r="AU1916" s="3"/>
      <c r="AV1916" s="3"/>
      <c r="AW1916" s="3"/>
      <c r="AX1916" s="3"/>
    </row>
    <row r="1917" spans="43:50" x14ac:dyDescent="0.25">
      <c r="AQ1917" s="3"/>
      <c r="AR1917" s="3"/>
      <c r="AS1917" s="3"/>
      <c r="AT1917" s="3"/>
      <c r="AU1917" s="3"/>
      <c r="AV1917" s="3"/>
      <c r="AW1917" s="3"/>
      <c r="AX1917" s="3"/>
    </row>
    <row r="1918" spans="43:50" x14ac:dyDescent="0.25">
      <c r="AQ1918" s="3"/>
      <c r="AR1918" s="3"/>
      <c r="AS1918" s="3"/>
      <c r="AT1918" s="3"/>
      <c r="AU1918" s="3"/>
      <c r="AV1918" s="3"/>
      <c r="AW1918" s="3"/>
      <c r="AX1918" s="3"/>
    </row>
    <row r="1919" spans="43:50" x14ac:dyDescent="0.25">
      <c r="AQ1919" s="3"/>
      <c r="AR1919" s="3"/>
      <c r="AS1919" s="3"/>
      <c r="AT1919" s="3"/>
      <c r="AU1919" s="3"/>
      <c r="AV1919" s="3"/>
      <c r="AW1919" s="3"/>
      <c r="AX1919" s="3"/>
    </row>
    <row r="1920" spans="43:50" x14ac:dyDescent="0.25">
      <c r="AQ1920" s="3"/>
      <c r="AR1920" s="3"/>
      <c r="AS1920" s="3"/>
      <c r="AT1920" s="3"/>
      <c r="AU1920" s="3"/>
      <c r="AV1920" s="3"/>
      <c r="AW1920" s="3"/>
      <c r="AX1920" s="3"/>
    </row>
    <row r="1921" spans="43:50" x14ac:dyDescent="0.25">
      <c r="AQ1921" s="3"/>
      <c r="AR1921" s="3"/>
      <c r="AS1921" s="3"/>
      <c r="AT1921" s="3"/>
      <c r="AU1921" s="3"/>
      <c r="AV1921" s="3"/>
      <c r="AW1921" s="3"/>
      <c r="AX1921" s="3"/>
    </row>
    <row r="1922" spans="43:50" x14ac:dyDescent="0.25">
      <c r="AQ1922" s="3"/>
      <c r="AR1922" s="3"/>
      <c r="AS1922" s="3"/>
      <c r="AT1922" s="3"/>
      <c r="AU1922" s="3"/>
      <c r="AV1922" s="3"/>
      <c r="AW1922" s="3"/>
      <c r="AX1922" s="3"/>
    </row>
    <row r="1923" spans="43:50" x14ac:dyDescent="0.25">
      <c r="AQ1923" s="3"/>
      <c r="AR1923" s="3"/>
      <c r="AS1923" s="3"/>
      <c r="AT1923" s="3"/>
      <c r="AU1923" s="3"/>
      <c r="AV1923" s="3"/>
      <c r="AW1923" s="3"/>
      <c r="AX1923" s="3"/>
    </row>
    <row r="1924" spans="43:50" x14ac:dyDescent="0.25">
      <c r="AQ1924" s="3"/>
      <c r="AR1924" s="3"/>
      <c r="AS1924" s="3"/>
      <c r="AT1924" s="3"/>
      <c r="AU1924" s="3"/>
      <c r="AV1924" s="3"/>
      <c r="AW1924" s="3"/>
      <c r="AX1924" s="3"/>
    </row>
    <row r="1925" spans="43:50" x14ac:dyDescent="0.25">
      <c r="AQ1925" s="3"/>
      <c r="AR1925" s="3"/>
      <c r="AS1925" s="3"/>
      <c r="AT1925" s="3"/>
      <c r="AU1925" s="3"/>
      <c r="AV1925" s="3"/>
      <c r="AW1925" s="3"/>
      <c r="AX1925" s="3"/>
    </row>
    <row r="1926" spans="43:50" x14ac:dyDescent="0.25">
      <c r="AQ1926" s="3"/>
      <c r="AR1926" s="3"/>
      <c r="AS1926" s="3"/>
      <c r="AT1926" s="3"/>
      <c r="AU1926" s="3"/>
      <c r="AV1926" s="3"/>
      <c r="AW1926" s="3"/>
      <c r="AX1926" s="3"/>
    </row>
    <row r="1927" spans="43:50" x14ac:dyDescent="0.25">
      <c r="AQ1927" s="3"/>
      <c r="AR1927" s="3"/>
      <c r="AS1927" s="3"/>
      <c r="AT1927" s="3"/>
      <c r="AU1927" s="3"/>
      <c r="AV1927" s="3"/>
      <c r="AW1927" s="3"/>
      <c r="AX1927" s="3"/>
    </row>
    <row r="1928" spans="43:50" x14ac:dyDescent="0.25">
      <c r="AQ1928" s="3"/>
      <c r="AR1928" s="3"/>
      <c r="AS1928" s="3"/>
      <c r="AT1928" s="3"/>
      <c r="AU1928" s="3"/>
      <c r="AV1928" s="3"/>
      <c r="AW1928" s="3"/>
      <c r="AX1928" s="3"/>
    </row>
    <row r="1929" spans="43:50" x14ac:dyDescent="0.25">
      <c r="AQ1929" s="3"/>
      <c r="AR1929" s="3"/>
      <c r="AS1929" s="3"/>
      <c r="AT1929" s="3"/>
      <c r="AU1929" s="3"/>
      <c r="AV1929" s="3"/>
      <c r="AW1929" s="3"/>
      <c r="AX1929" s="3"/>
    </row>
    <row r="1930" spans="43:50" x14ac:dyDescent="0.25">
      <c r="AQ1930" s="3"/>
      <c r="AR1930" s="3"/>
      <c r="AS1930" s="3"/>
      <c r="AT1930" s="3"/>
      <c r="AU1930" s="3"/>
      <c r="AV1930" s="3"/>
      <c r="AW1930" s="3"/>
      <c r="AX1930" s="3"/>
    </row>
    <row r="1931" spans="43:50" x14ac:dyDescent="0.25">
      <c r="AQ1931" s="3"/>
      <c r="AR1931" s="3"/>
      <c r="AS1931" s="3"/>
      <c r="AT1931" s="3"/>
      <c r="AU1931" s="3"/>
      <c r="AV1931" s="3"/>
      <c r="AW1931" s="3"/>
      <c r="AX1931" s="3"/>
    </row>
    <row r="1932" spans="43:50" x14ac:dyDescent="0.25">
      <c r="AQ1932" s="3"/>
      <c r="AR1932" s="3"/>
      <c r="AS1932" s="3"/>
      <c r="AT1932" s="3"/>
      <c r="AU1932" s="3"/>
      <c r="AV1932" s="3"/>
      <c r="AW1932" s="3"/>
      <c r="AX1932" s="3"/>
    </row>
    <row r="1933" spans="43:50" x14ac:dyDescent="0.25">
      <c r="AQ1933" s="3"/>
      <c r="AR1933" s="3"/>
      <c r="AS1933" s="3"/>
      <c r="AT1933" s="3"/>
      <c r="AU1933" s="3"/>
      <c r="AV1933" s="3"/>
      <c r="AW1933" s="3"/>
      <c r="AX1933" s="3"/>
    </row>
    <row r="1934" spans="43:50" x14ac:dyDescent="0.25">
      <c r="AQ1934" s="3"/>
      <c r="AR1934" s="3"/>
      <c r="AS1934" s="3"/>
      <c r="AT1934" s="3"/>
      <c r="AU1934" s="3"/>
      <c r="AV1934" s="3"/>
      <c r="AW1934" s="3"/>
      <c r="AX1934" s="3"/>
    </row>
    <row r="1935" spans="43:50" x14ac:dyDescent="0.25">
      <c r="AQ1935" s="3"/>
      <c r="AR1935" s="3"/>
      <c r="AS1935" s="3"/>
      <c r="AT1935" s="3"/>
      <c r="AU1935" s="3"/>
      <c r="AV1935" s="3"/>
      <c r="AW1935" s="3"/>
      <c r="AX1935" s="3"/>
    </row>
    <row r="1936" spans="43:50" x14ac:dyDescent="0.25">
      <c r="AQ1936" s="3"/>
      <c r="AR1936" s="3"/>
      <c r="AS1936" s="3"/>
      <c r="AT1936" s="3"/>
      <c r="AU1936" s="3"/>
      <c r="AV1936" s="3"/>
      <c r="AW1936" s="3"/>
      <c r="AX1936" s="3"/>
    </row>
    <row r="1937" spans="43:50" x14ac:dyDescent="0.25">
      <c r="AQ1937" s="3"/>
      <c r="AR1937" s="3"/>
      <c r="AS1937" s="3"/>
      <c r="AT1937" s="3"/>
      <c r="AU1937" s="3"/>
      <c r="AV1937" s="3"/>
      <c r="AW1937" s="3"/>
      <c r="AX1937" s="3"/>
    </row>
    <row r="1938" spans="43:50" x14ac:dyDescent="0.25">
      <c r="AQ1938" s="3"/>
      <c r="AR1938" s="3"/>
      <c r="AS1938" s="3"/>
      <c r="AT1938" s="3"/>
      <c r="AU1938" s="3"/>
      <c r="AV1938" s="3"/>
      <c r="AW1938" s="3"/>
      <c r="AX1938" s="3"/>
    </row>
    <row r="1939" spans="43:50" x14ac:dyDescent="0.25">
      <c r="AQ1939" s="3"/>
      <c r="AR1939" s="3"/>
      <c r="AS1939" s="3"/>
      <c r="AT1939" s="3"/>
      <c r="AU1939" s="3"/>
      <c r="AV1939" s="3"/>
      <c r="AW1939" s="3"/>
      <c r="AX1939" s="3"/>
    </row>
    <row r="1940" spans="43:50" x14ac:dyDescent="0.25">
      <c r="AQ1940" s="3"/>
      <c r="AR1940" s="3"/>
      <c r="AS1940" s="3"/>
      <c r="AT1940" s="3"/>
      <c r="AU1940" s="3"/>
      <c r="AV1940" s="3"/>
      <c r="AW1940" s="3"/>
      <c r="AX1940" s="3"/>
    </row>
    <row r="1941" spans="43:50" x14ac:dyDescent="0.25">
      <c r="AQ1941" s="3"/>
      <c r="AR1941" s="3"/>
      <c r="AS1941" s="3"/>
      <c r="AT1941" s="3"/>
      <c r="AU1941" s="3"/>
      <c r="AV1941" s="3"/>
      <c r="AW1941" s="3"/>
      <c r="AX1941" s="3"/>
    </row>
    <row r="1942" spans="43:50" x14ac:dyDescent="0.25">
      <c r="AQ1942" s="3"/>
      <c r="AR1942" s="3"/>
      <c r="AS1942" s="3"/>
      <c r="AT1942" s="3"/>
      <c r="AU1942" s="3"/>
      <c r="AV1942" s="3"/>
      <c r="AW1942" s="3"/>
      <c r="AX1942" s="3"/>
    </row>
    <row r="1943" spans="43:50" x14ac:dyDescent="0.25">
      <c r="AQ1943" s="3"/>
      <c r="AR1943" s="3"/>
      <c r="AS1943" s="3"/>
      <c r="AT1943" s="3"/>
      <c r="AU1943" s="3"/>
      <c r="AV1943" s="3"/>
      <c r="AW1943" s="3"/>
      <c r="AX1943" s="3"/>
    </row>
    <row r="1944" spans="43:50" x14ac:dyDescent="0.25">
      <c r="AQ1944" s="3"/>
      <c r="AR1944" s="3"/>
      <c r="AS1944" s="3"/>
      <c r="AT1944" s="3"/>
      <c r="AU1944" s="3"/>
      <c r="AV1944" s="3"/>
      <c r="AW1944" s="3"/>
      <c r="AX1944" s="3"/>
    </row>
    <row r="1945" spans="43:50" x14ac:dyDescent="0.25">
      <c r="AQ1945" s="3"/>
      <c r="AR1945" s="3"/>
      <c r="AS1945" s="3"/>
      <c r="AT1945" s="3"/>
      <c r="AU1945" s="3"/>
      <c r="AV1945" s="3"/>
      <c r="AW1945" s="3"/>
      <c r="AX1945" s="3"/>
    </row>
    <row r="1946" spans="43:50" x14ac:dyDescent="0.25">
      <c r="AQ1946" s="3"/>
      <c r="AR1946" s="3"/>
      <c r="AS1946" s="3"/>
      <c r="AT1946" s="3"/>
      <c r="AU1946" s="3"/>
      <c r="AV1946" s="3"/>
      <c r="AW1946" s="3"/>
      <c r="AX1946" s="3"/>
    </row>
    <row r="1947" spans="43:50" x14ac:dyDescent="0.25">
      <c r="AQ1947" s="3"/>
      <c r="AR1947" s="3"/>
      <c r="AS1947" s="3"/>
      <c r="AT1947" s="3"/>
      <c r="AU1947" s="3"/>
      <c r="AV1947" s="3"/>
      <c r="AW1947" s="3"/>
      <c r="AX1947" s="3"/>
    </row>
    <row r="1948" spans="43:50" x14ac:dyDescent="0.25">
      <c r="AQ1948" s="3"/>
      <c r="AR1948" s="3"/>
      <c r="AS1948" s="3"/>
      <c r="AT1948" s="3"/>
      <c r="AU1948" s="3"/>
      <c r="AV1948" s="3"/>
      <c r="AW1948" s="3"/>
      <c r="AX1948" s="3"/>
    </row>
    <row r="1949" spans="43:50" x14ac:dyDescent="0.25">
      <c r="AQ1949" s="3"/>
      <c r="AR1949" s="3"/>
      <c r="AS1949" s="3"/>
      <c r="AT1949" s="3"/>
      <c r="AU1949" s="3"/>
      <c r="AV1949" s="3"/>
      <c r="AW1949" s="3"/>
      <c r="AX1949" s="3"/>
    </row>
    <row r="1950" spans="43:50" x14ac:dyDescent="0.25">
      <c r="AQ1950" s="3"/>
      <c r="AR1950" s="3"/>
      <c r="AS1950" s="3"/>
      <c r="AT1950" s="3"/>
      <c r="AU1950" s="3"/>
      <c r="AV1950" s="3"/>
      <c r="AW1950" s="3"/>
      <c r="AX1950" s="3"/>
    </row>
    <row r="1951" spans="43:50" x14ac:dyDescent="0.25">
      <c r="AQ1951" s="3"/>
      <c r="AR1951" s="3"/>
      <c r="AS1951" s="3"/>
      <c r="AT1951" s="3"/>
      <c r="AU1951" s="3"/>
      <c r="AV1951" s="3"/>
      <c r="AW1951" s="3"/>
      <c r="AX1951" s="3"/>
    </row>
    <row r="1952" spans="43:50" x14ac:dyDescent="0.25">
      <c r="AQ1952" s="3"/>
      <c r="AR1952" s="3"/>
      <c r="AS1952" s="3"/>
      <c r="AT1952" s="3"/>
      <c r="AU1952" s="3"/>
      <c r="AV1952" s="3"/>
      <c r="AW1952" s="3"/>
      <c r="AX1952" s="3"/>
    </row>
    <row r="1953" spans="43:50" x14ac:dyDescent="0.25">
      <c r="AQ1953" s="3"/>
      <c r="AR1953" s="3"/>
      <c r="AS1953" s="3"/>
      <c r="AT1953" s="3"/>
      <c r="AU1953" s="3"/>
      <c r="AV1953" s="3"/>
      <c r="AW1953" s="3"/>
      <c r="AX1953" s="3"/>
    </row>
    <row r="1954" spans="43:50" x14ac:dyDescent="0.25">
      <c r="AQ1954" s="3"/>
      <c r="AR1954" s="3"/>
      <c r="AS1954" s="3"/>
      <c r="AT1954" s="3"/>
      <c r="AU1954" s="3"/>
      <c r="AV1954" s="3"/>
      <c r="AW1954" s="3"/>
      <c r="AX1954" s="3"/>
    </row>
    <row r="1955" spans="43:50" x14ac:dyDescent="0.25">
      <c r="AQ1955" s="3"/>
      <c r="AR1955" s="3"/>
      <c r="AS1955" s="3"/>
      <c r="AT1955" s="3"/>
      <c r="AU1955" s="3"/>
      <c r="AV1955" s="3"/>
      <c r="AW1955" s="3"/>
      <c r="AX1955" s="3"/>
    </row>
    <row r="1956" spans="43:50" x14ac:dyDescent="0.25">
      <c r="AQ1956" s="3"/>
      <c r="AR1956" s="3"/>
      <c r="AS1956" s="3"/>
      <c r="AT1956" s="3"/>
      <c r="AU1956" s="3"/>
      <c r="AV1956" s="3"/>
      <c r="AW1956" s="3"/>
      <c r="AX1956" s="3"/>
    </row>
    <row r="1957" spans="43:50" x14ac:dyDescent="0.25">
      <c r="AQ1957" s="3"/>
      <c r="AR1957" s="3"/>
      <c r="AS1957" s="3"/>
      <c r="AT1957" s="3"/>
      <c r="AU1957" s="3"/>
      <c r="AV1957" s="3"/>
      <c r="AW1957" s="3"/>
      <c r="AX1957" s="3"/>
    </row>
    <row r="1958" spans="43:50" x14ac:dyDescent="0.25">
      <c r="AQ1958" s="3"/>
      <c r="AR1958" s="3"/>
      <c r="AS1958" s="3"/>
      <c r="AT1958" s="3"/>
      <c r="AU1958" s="3"/>
      <c r="AV1958" s="3"/>
      <c r="AW1958" s="3"/>
      <c r="AX1958" s="3"/>
    </row>
    <row r="1959" spans="43:50" x14ac:dyDescent="0.25">
      <c r="AQ1959" s="3"/>
      <c r="AR1959" s="3"/>
      <c r="AS1959" s="3"/>
      <c r="AT1959" s="3"/>
      <c r="AU1959" s="3"/>
      <c r="AV1959" s="3"/>
      <c r="AW1959" s="3"/>
      <c r="AX1959" s="3"/>
    </row>
    <row r="1960" spans="43:50" x14ac:dyDescent="0.25">
      <c r="AQ1960" s="3"/>
      <c r="AR1960" s="3"/>
      <c r="AS1960" s="3"/>
      <c r="AT1960" s="3"/>
      <c r="AU1960" s="3"/>
      <c r="AV1960" s="3"/>
      <c r="AW1960" s="3"/>
      <c r="AX1960" s="3"/>
    </row>
    <row r="1961" spans="43:50" x14ac:dyDescent="0.25">
      <c r="AQ1961" s="3"/>
      <c r="AR1961" s="3"/>
      <c r="AS1961" s="3"/>
      <c r="AT1961" s="3"/>
      <c r="AU1961" s="3"/>
      <c r="AV1961" s="3"/>
      <c r="AW1961" s="3"/>
      <c r="AX1961" s="3"/>
    </row>
    <row r="1962" spans="43:50" x14ac:dyDescent="0.25">
      <c r="AQ1962" s="3"/>
      <c r="AR1962" s="3"/>
      <c r="AS1962" s="3"/>
      <c r="AT1962" s="3"/>
      <c r="AU1962" s="3"/>
      <c r="AV1962" s="3"/>
      <c r="AW1962" s="3"/>
      <c r="AX1962" s="3"/>
    </row>
    <row r="1963" spans="43:50" x14ac:dyDescent="0.25">
      <c r="AQ1963" s="3"/>
      <c r="AR1963" s="3"/>
      <c r="AS1963" s="3"/>
      <c r="AT1963" s="3"/>
      <c r="AU1963" s="3"/>
      <c r="AV1963" s="3"/>
      <c r="AW1963" s="3"/>
      <c r="AX1963" s="3"/>
    </row>
    <row r="1964" spans="43:50" x14ac:dyDescent="0.25">
      <c r="AQ1964" s="3"/>
      <c r="AR1964" s="3"/>
      <c r="AS1964" s="3"/>
      <c r="AT1964" s="3"/>
      <c r="AU1964" s="3"/>
      <c r="AV1964" s="3"/>
      <c r="AW1964" s="3"/>
      <c r="AX1964" s="3"/>
    </row>
    <row r="1965" spans="43:50" x14ac:dyDescent="0.25">
      <c r="AQ1965" s="3"/>
      <c r="AR1965" s="3"/>
      <c r="AS1965" s="3"/>
      <c r="AT1965" s="3"/>
      <c r="AU1965" s="3"/>
      <c r="AV1965" s="3"/>
      <c r="AW1965" s="3"/>
      <c r="AX1965" s="3"/>
    </row>
    <row r="1966" spans="43:50" x14ac:dyDescent="0.25">
      <c r="AQ1966" s="3"/>
      <c r="AR1966" s="3"/>
      <c r="AS1966" s="3"/>
      <c r="AT1966" s="3"/>
      <c r="AU1966" s="3"/>
      <c r="AV1966" s="3"/>
      <c r="AW1966" s="3"/>
      <c r="AX1966" s="3"/>
    </row>
    <row r="1967" spans="43:50" x14ac:dyDescent="0.25">
      <c r="AQ1967" s="3"/>
      <c r="AR1967" s="3"/>
      <c r="AS1967" s="3"/>
      <c r="AT1967" s="3"/>
      <c r="AU1967" s="3"/>
      <c r="AV1967" s="3"/>
      <c r="AW1967" s="3"/>
      <c r="AX1967" s="3"/>
    </row>
    <row r="1968" spans="43:50" x14ac:dyDescent="0.25">
      <c r="AQ1968" s="3"/>
      <c r="AR1968" s="3"/>
      <c r="AS1968" s="3"/>
      <c r="AT1968" s="3"/>
      <c r="AU1968" s="3"/>
      <c r="AV1968" s="3"/>
      <c r="AW1968" s="3"/>
      <c r="AX1968" s="3"/>
    </row>
    <row r="1969" spans="43:50" x14ac:dyDescent="0.25">
      <c r="AQ1969" s="3"/>
      <c r="AR1969" s="3"/>
      <c r="AS1969" s="3"/>
      <c r="AT1969" s="3"/>
      <c r="AU1969" s="3"/>
      <c r="AV1969" s="3"/>
      <c r="AW1969" s="3"/>
      <c r="AX1969" s="3"/>
    </row>
    <row r="1970" spans="43:50" x14ac:dyDescent="0.25">
      <c r="AQ1970" s="3"/>
      <c r="AR1970" s="3"/>
      <c r="AS1970" s="3"/>
      <c r="AT1970" s="3"/>
      <c r="AU1970" s="3"/>
      <c r="AV1970" s="3"/>
      <c r="AW1970" s="3"/>
      <c r="AX1970" s="3"/>
    </row>
    <row r="1971" spans="43:50" x14ac:dyDescent="0.25">
      <c r="AQ1971" s="3"/>
      <c r="AR1971" s="3"/>
      <c r="AS1971" s="3"/>
      <c r="AT1971" s="3"/>
      <c r="AU1971" s="3"/>
      <c r="AV1971" s="3"/>
      <c r="AW1971" s="3"/>
      <c r="AX1971" s="3"/>
    </row>
    <row r="1972" spans="43:50" x14ac:dyDescent="0.25">
      <c r="AQ1972" s="3"/>
      <c r="AR1972" s="3"/>
      <c r="AS1972" s="3"/>
      <c r="AT1972" s="3"/>
      <c r="AU1972" s="3"/>
      <c r="AV1972" s="3"/>
      <c r="AW1972" s="3"/>
      <c r="AX1972" s="3"/>
    </row>
    <row r="1973" spans="43:50" x14ac:dyDescent="0.25">
      <c r="AQ1973" s="3"/>
      <c r="AR1973" s="3"/>
      <c r="AS1973" s="3"/>
      <c r="AT1973" s="3"/>
      <c r="AU1973" s="3"/>
      <c r="AV1973" s="3"/>
      <c r="AW1973" s="3"/>
      <c r="AX1973" s="3"/>
    </row>
    <row r="1974" spans="43:50" x14ac:dyDescent="0.25">
      <c r="AQ1974" s="3"/>
      <c r="AR1974" s="3"/>
      <c r="AS1974" s="3"/>
      <c r="AT1974" s="3"/>
      <c r="AU1974" s="3"/>
      <c r="AV1974" s="3"/>
      <c r="AW1974" s="3"/>
      <c r="AX1974" s="3"/>
    </row>
    <row r="1975" spans="43:50" x14ac:dyDescent="0.25">
      <c r="AQ1975" s="3"/>
      <c r="AR1975" s="3"/>
      <c r="AS1975" s="3"/>
      <c r="AT1975" s="3"/>
      <c r="AU1975" s="3"/>
      <c r="AV1975" s="3"/>
      <c r="AW1975" s="3"/>
      <c r="AX1975" s="3"/>
    </row>
    <row r="1976" spans="43:50" x14ac:dyDescent="0.25">
      <c r="AQ1976" s="3"/>
      <c r="AR1976" s="3"/>
      <c r="AS1976" s="3"/>
      <c r="AT1976" s="3"/>
      <c r="AU1976" s="3"/>
      <c r="AV1976" s="3"/>
      <c r="AW1976" s="3"/>
      <c r="AX1976" s="3"/>
    </row>
    <row r="1977" spans="43:50" x14ac:dyDescent="0.25">
      <c r="AQ1977" s="3"/>
      <c r="AR1977" s="3"/>
      <c r="AS1977" s="3"/>
      <c r="AT1977" s="3"/>
      <c r="AU1977" s="3"/>
      <c r="AV1977" s="3"/>
      <c r="AW1977" s="3"/>
      <c r="AX1977" s="3"/>
    </row>
    <row r="1978" spans="43:50" x14ac:dyDescent="0.25">
      <c r="AQ1978" s="3"/>
      <c r="AR1978" s="3"/>
      <c r="AS1978" s="3"/>
      <c r="AT1978" s="3"/>
      <c r="AU1978" s="3"/>
      <c r="AV1978" s="3"/>
      <c r="AW1978" s="3"/>
      <c r="AX1978" s="3"/>
    </row>
    <row r="1979" spans="43:50" x14ac:dyDescent="0.25">
      <c r="AQ1979" s="3"/>
      <c r="AR1979" s="3"/>
      <c r="AS1979" s="3"/>
      <c r="AT1979" s="3"/>
      <c r="AU1979" s="3"/>
      <c r="AV1979" s="3"/>
      <c r="AW1979" s="3"/>
      <c r="AX1979" s="3"/>
    </row>
    <row r="1980" spans="43:50" x14ac:dyDescent="0.25">
      <c r="AQ1980" s="3"/>
      <c r="AR1980" s="3"/>
      <c r="AS1980" s="3"/>
      <c r="AT1980" s="3"/>
      <c r="AU1980" s="3"/>
      <c r="AV1980" s="3"/>
      <c r="AW1980" s="3"/>
      <c r="AX1980" s="3"/>
    </row>
    <row r="1981" spans="43:50" x14ac:dyDescent="0.25">
      <c r="AQ1981" s="3"/>
      <c r="AR1981" s="3"/>
      <c r="AS1981" s="3"/>
      <c r="AT1981" s="3"/>
      <c r="AU1981" s="3"/>
      <c r="AV1981" s="3"/>
      <c r="AW1981" s="3"/>
      <c r="AX1981" s="3"/>
    </row>
    <row r="1982" spans="43:50" x14ac:dyDescent="0.25">
      <c r="AQ1982" s="3"/>
      <c r="AR1982" s="3"/>
      <c r="AS1982" s="3"/>
      <c r="AT1982" s="3"/>
      <c r="AU1982" s="3"/>
      <c r="AV1982" s="3"/>
      <c r="AW1982" s="3"/>
      <c r="AX1982" s="3"/>
    </row>
    <row r="1983" spans="43:50" x14ac:dyDescent="0.25">
      <c r="AQ1983" s="3"/>
      <c r="AR1983" s="3"/>
      <c r="AS1983" s="3"/>
      <c r="AT1983" s="3"/>
      <c r="AU1983" s="3"/>
      <c r="AV1983" s="3"/>
      <c r="AW1983" s="3"/>
      <c r="AX1983" s="3"/>
    </row>
    <row r="1984" spans="43:50" x14ac:dyDescent="0.25">
      <c r="AQ1984" s="3"/>
      <c r="AR1984" s="3"/>
      <c r="AS1984" s="3"/>
      <c r="AT1984" s="3"/>
      <c r="AU1984" s="3"/>
      <c r="AV1984" s="3"/>
      <c r="AW1984" s="3"/>
      <c r="AX1984" s="3"/>
    </row>
    <row r="1985" spans="43:50" x14ac:dyDescent="0.25">
      <c r="AQ1985" s="3"/>
      <c r="AR1985" s="3"/>
      <c r="AS1985" s="3"/>
      <c r="AT1985" s="3"/>
      <c r="AU1985" s="3"/>
      <c r="AV1985" s="3"/>
      <c r="AW1985" s="3"/>
      <c r="AX1985" s="3"/>
    </row>
    <row r="1986" spans="43:50" x14ac:dyDescent="0.25">
      <c r="AQ1986" s="3"/>
      <c r="AR1986" s="3"/>
      <c r="AS1986" s="3"/>
      <c r="AT1986" s="3"/>
      <c r="AU1986" s="3"/>
      <c r="AV1986" s="3"/>
      <c r="AW1986" s="3"/>
      <c r="AX1986" s="3"/>
    </row>
    <row r="1987" spans="43:50" x14ac:dyDescent="0.25">
      <c r="AQ1987" s="3"/>
      <c r="AR1987" s="3"/>
      <c r="AS1987" s="3"/>
      <c r="AT1987" s="3"/>
      <c r="AU1987" s="3"/>
      <c r="AV1987" s="3"/>
      <c r="AW1987" s="3"/>
      <c r="AX1987" s="3"/>
    </row>
    <row r="1988" spans="43:50" x14ac:dyDescent="0.25">
      <c r="AQ1988" s="3"/>
      <c r="AR1988" s="3"/>
      <c r="AS1988" s="3"/>
      <c r="AT1988" s="3"/>
      <c r="AU1988" s="3"/>
      <c r="AV1988" s="3"/>
      <c r="AW1988" s="3"/>
      <c r="AX1988" s="3"/>
    </row>
    <row r="1989" spans="43:50" x14ac:dyDescent="0.25">
      <c r="AQ1989" s="3"/>
      <c r="AR1989" s="3"/>
      <c r="AS1989" s="3"/>
      <c r="AT1989" s="3"/>
      <c r="AU1989" s="3"/>
      <c r="AV1989" s="3"/>
      <c r="AW1989" s="3"/>
      <c r="AX1989" s="3"/>
    </row>
    <row r="1990" spans="43:50" x14ac:dyDescent="0.25">
      <c r="AQ1990" s="3"/>
      <c r="AR1990" s="3"/>
      <c r="AS1990" s="3"/>
      <c r="AT1990" s="3"/>
      <c r="AU1990" s="3"/>
      <c r="AV1990" s="3"/>
      <c r="AW1990" s="3"/>
      <c r="AX1990" s="3"/>
    </row>
    <row r="1991" spans="43:50" x14ac:dyDescent="0.25">
      <c r="AQ1991" s="3"/>
      <c r="AR1991" s="3"/>
      <c r="AS1991" s="3"/>
      <c r="AT1991" s="3"/>
      <c r="AU1991" s="3"/>
      <c r="AV1991" s="3"/>
      <c r="AW1991" s="3"/>
      <c r="AX1991" s="3"/>
    </row>
    <row r="1992" spans="43:50" x14ac:dyDescent="0.25">
      <c r="AQ1992" s="3"/>
      <c r="AR1992" s="3"/>
      <c r="AS1992" s="3"/>
      <c r="AT1992" s="3"/>
      <c r="AU1992" s="3"/>
      <c r="AV1992" s="3"/>
      <c r="AW1992" s="3"/>
      <c r="AX1992" s="3"/>
    </row>
    <row r="1993" spans="43:50" x14ac:dyDescent="0.25">
      <c r="AQ1993" s="3"/>
      <c r="AR1993" s="3"/>
      <c r="AS1993" s="3"/>
      <c r="AT1993" s="3"/>
      <c r="AU1993" s="3"/>
      <c r="AV1993" s="3"/>
      <c r="AW1993" s="3"/>
      <c r="AX1993" s="3"/>
    </row>
    <row r="1994" spans="43:50" x14ac:dyDescent="0.25">
      <c r="AQ1994" s="3"/>
      <c r="AR1994" s="3"/>
      <c r="AS1994" s="3"/>
      <c r="AT1994" s="3"/>
      <c r="AU1994" s="3"/>
      <c r="AV1994" s="3"/>
      <c r="AW1994" s="3"/>
      <c r="AX1994" s="3"/>
    </row>
    <row r="1995" spans="43:50" x14ac:dyDescent="0.25">
      <c r="AQ1995" s="3"/>
      <c r="AR1995" s="3"/>
      <c r="AS1995" s="3"/>
      <c r="AT1995" s="3"/>
      <c r="AU1995" s="3"/>
      <c r="AV1995" s="3"/>
      <c r="AW1995" s="3"/>
      <c r="AX1995" s="3"/>
    </row>
    <row r="1996" spans="43:50" x14ac:dyDescent="0.25">
      <c r="AQ1996" s="3"/>
      <c r="AR1996" s="3"/>
      <c r="AS1996" s="3"/>
      <c r="AT1996" s="3"/>
      <c r="AU1996" s="3"/>
      <c r="AV1996" s="3"/>
      <c r="AW1996" s="3"/>
      <c r="AX1996" s="3"/>
    </row>
    <row r="1997" spans="43:50" x14ac:dyDescent="0.25">
      <c r="AQ1997" s="3"/>
      <c r="AR1997" s="3"/>
      <c r="AS1997" s="3"/>
      <c r="AT1997" s="3"/>
      <c r="AU1997" s="3"/>
      <c r="AV1997" s="3"/>
      <c r="AW1997" s="3"/>
      <c r="AX1997" s="3"/>
    </row>
    <row r="1998" spans="43:50" x14ac:dyDescent="0.25">
      <c r="AQ1998" s="3"/>
      <c r="AR1998" s="3"/>
      <c r="AS1998" s="3"/>
      <c r="AT1998" s="3"/>
      <c r="AU1998" s="3"/>
      <c r="AV1998" s="3"/>
      <c r="AW1998" s="3"/>
      <c r="AX1998" s="3"/>
    </row>
    <row r="1999" spans="43:50" x14ac:dyDescent="0.25">
      <c r="AQ1999" s="3"/>
      <c r="AR1999" s="3"/>
      <c r="AS1999" s="3"/>
      <c r="AT1999" s="3"/>
      <c r="AU1999" s="3"/>
      <c r="AV1999" s="3"/>
      <c r="AW1999" s="3"/>
      <c r="AX1999" s="3"/>
    </row>
    <row r="2000" spans="43:50" x14ac:dyDescent="0.25">
      <c r="AQ2000" s="3"/>
      <c r="AR2000" s="3"/>
      <c r="AS2000" s="3"/>
      <c r="AT2000" s="3"/>
      <c r="AU2000" s="3"/>
      <c r="AV2000" s="3"/>
      <c r="AW2000" s="3"/>
      <c r="AX2000" s="3"/>
    </row>
    <row r="2001" spans="43:50" x14ac:dyDescent="0.25">
      <c r="AQ2001" s="3"/>
      <c r="AR2001" s="3"/>
      <c r="AS2001" s="3"/>
      <c r="AT2001" s="3"/>
      <c r="AU2001" s="3"/>
      <c r="AV2001" s="3"/>
      <c r="AW2001" s="3"/>
      <c r="AX2001" s="3"/>
    </row>
    <row r="2002" spans="43:50" x14ac:dyDescent="0.25">
      <c r="AQ2002" s="3"/>
      <c r="AR2002" s="3"/>
      <c r="AS2002" s="3"/>
      <c r="AT2002" s="3"/>
      <c r="AU2002" s="3"/>
      <c r="AV2002" s="3"/>
      <c r="AW2002" s="3"/>
      <c r="AX2002" s="3"/>
    </row>
    <row r="2003" spans="43:50" x14ac:dyDescent="0.25">
      <c r="AQ2003" s="3"/>
      <c r="AR2003" s="3"/>
      <c r="AS2003" s="3"/>
      <c r="AT2003" s="3"/>
      <c r="AU2003" s="3"/>
      <c r="AV2003" s="3"/>
      <c r="AW2003" s="3"/>
      <c r="AX2003" s="3"/>
    </row>
    <row r="2004" spans="43:50" x14ac:dyDescent="0.25">
      <c r="AQ2004" s="3"/>
      <c r="AR2004" s="3"/>
      <c r="AS2004" s="3"/>
      <c r="AT2004" s="3"/>
      <c r="AU2004" s="3"/>
      <c r="AV2004" s="3"/>
      <c r="AW2004" s="3"/>
      <c r="AX2004" s="3"/>
    </row>
    <row r="2005" spans="43:50" x14ac:dyDescent="0.25">
      <c r="AQ2005" s="3"/>
      <c r="AR2005" s="3"/>
      <c r="AS2005" s="3"/>
      <c r="AT2005" s="3"/>
      <c r="AU2005" s="3"/>
      <c r="AV2005" s="3"/>
      <c r="AW2005" s="3"/>
      <c r="AX2005" s="3"/>
    </row>
    <row r="2006" spans="43:50" x14ac:dyDescent="0.25">
      <c r="AQ2006" s="3"/>
      <c r="AR2006" s="3"/>
      <c r="AS2006" s="3"/>
      <c r="AT2006" s="3"/>
      <c r="AU2006" s="3"/>
      <c r="AV2006" s="3"/>
      <c r="AW2006" s="3"/>
      <c r="AX2006" s="3"/>
    </row>
    <row r="2007" spans="43:50" x14ac:dyDescent="0.25">
      <c r="AQ2007" s="3"/>
      <c r="AR2007" s="3"/>
      <c r="AS2007" s="3"/>
      <c r="AT2007" s="3"/>
      <c r="AU2007" s="3"/>
      <c r="AV2007" s="3"/>
      <c r="AW2007" s="3"/>
      <c r="AX2007" s="3"/>
    </row>
    <row r="2008" spans="43:50" x14ac:dyDescent="0.25">
      <c r="AQ2008" s="3"/>
      <c r="AR2008" s="3"/>
      <c r="AS2008" s="3"/>
      <c r="AT2008" s="3"/>
      <c r="AU2008" s="3"/>
      <c r="AV2008" s="3"/>
      <c r="AW2008" s="3"/>
      <c r="AX2008" s="3"/>
    </row>
    <row r="2009" spans="43:50" x14ac:dyDescent="0.25">
      <c r="AQ2009" s="3"/>
      <c r="AR2009" s="3"/>
      <c r="AS2009" s="3"/>
      <c r="AT2009" s="3"/>
      <c r="AU2009" s="3"/>
      <c r="AV2009" s="3"/>
      <c r="AW2009" s="3"/>
      <c r="AX2009" s="3"/>
    </row>
    <row r="2010" spans="43:50" x14ac:dyDescent="0.25">
      <c r="AQ2010" s="3"/>
      <c r="AR2010" s="3"/>
      <c r="AS2010" s="3"/>
      <c r="AT2010" s="3"/>
      <c r="AU2010" s="3"/>
      <c r="AV2010" s="3"/>
      <c r="AW2010" s="3"/>
      <c r="AX2010" s="3"/>
    </row>
    <row r="2011" spans="43:50" x14ac:dyDescent="0.25">
      <c r="AQ2011" s="3"/>
      <c r="AR2011" s="3"/>
      <c r="AS2011" s="3"/>
      <c r="AT2011" s="3"/>
      <c r="AU2011" s="3"/>
      <c r="AV2011" s="3"/>
      <c r="AW2011" s="3"/>
      <c r="AX2011" s="3"/>
    </row>
    <row r="2012" spans="43:50" x14ac:dyDescent="0.25">
      <c r="AQ2012" s="3"/>
      <c r="AR2012" s="3"/>
      <c r="AS2012" s="3"/>
      <c r="AT2012" s="3"/>
      <c r="AU2012" s="3"/>
      <c r="AV2012" s="3"/>
      <c r="AW2012" s="3"/>
      <c r="AX2012" s="3"/>
    </row>
    <row r="2013" spans="43:50" x14ac:dyDescent="0.25">
      <c r="AQ2013" s="3"/>
      <c r="AR2013" s="3"/>
      <c r="AS2013" s="3"/>
      <c r="AT2013" s="3"/>
      <c r="AU2013" s="3"/>
      <c r="AV2013" s="3"/>
      <c r="AW2013" s="3"/>
      <c r="AX2013" s="3"/>
    </row>
    <row r="2014" spans="43:50" x14ac:dyDescent="0.25">
      <c r="AQ2014" s="3"/>
      <c r="AR2014" s="3"/>
      <c r="AS2014" s="3"/>
      <c r="AT2014" s="3"/>
      <c r="AU2014" s="3"/>
      <c r="AV2014" s="3"/>
      <c r="AW2014" s="3"/>
      <c r="AX2014" s="3"/>
    </row>
    <row r="2015" spans="43:50" x14ac:dyDescent="0.25">
      <c r="AQ2015" s="3"/>
      <c r="AR2015" s="3"/>
      <c r="AS2015" s="3"/>
      <c r="AT2015" s="3"/>
      <c r="AU2015" s="3"/>
      <c r="AV2015" s="3"/>
      <c r="AW2015" s="3"/>
      <c r="AX2015" s="3"/>
    </row>
    <row r="2016" spans="43:50" x14ac:dyDescent="0.25">
      <c r="AQ2016" s="3"/>
      <c r="AR2016" s="3"/>
      <c r="AS2016" s="3"/>
      <c r="AT2016" s="3"/>
      <c r="AU2016" s="3"/>
      <c r="AV2016" s="3"/>
      <c r="AW2016" s="3"/>
      <c r="AX2016" s="3"/>
    </row>
    <row r="2017" spans="43:50" x14ac:dyDescent="0.25">
      <c r="AQ2017" s="3"/>
      <c r="AR2017" s="3"/>
      <c r="AS2017" s="3"/>
      <c r="AT2017" s="3"/>
      <c r="AU2017" s="3"/>
      <c r="AV2017" s="3"/>
      <c r="AW2017" s="3"/>
      <c r="AX2017" s="3"/>
    </row>
    <row r="2018" spans="43:50" x14ac:dyDescent="0.25">
      <c r="AQ2018" s="3"/>
      <c r="AR2018" s="3"/>
      <c r="AS2018" s="3"/>
      <c r="AT2018" s="3"/>
      <c r="AU2018" s="3"/>
      <c r="AV2018" s="3"/>
      <c r="AW2018" s="3"/>
      <c r="AX2018" s="3"/>
    </row>
    <row r="2019" spans="43:50" x14ac:dyDescent="0.25">
      <c r="AQ2019" s="3"/>
      <c r="AR2019" s="3"/>
      <c r="AS2019" s="3"/>
      <c r="AT2019" s="3"/>
      <c r="AU2019" s="3"/>
      <c r="AV2019" s="3"/>
      <c r="AW2019" s="3"/>
      <c r="AX2019" s="3"/>
    </row>
    <row r="2020" spans="43:50" x14ac:dyDescent="0.25">
      <c r="AQ2020" s="3"/>
      <c r="AR2020" s="3"/>
      <c r="AS2020" s="3"/>
      <c r="AT2020" s="3"/>
      <c r="AU2020" s="3"/>
      <c r="AV2020" s="3"/>
      <c r="AW2020" s="3"/>
      <c r="AX2020" s="3"/>
    </row>
    <row r="2021" spans="43:50" x14ac:dyDescent="0.25">
      <c r="AQ2021" s="3"/>
      <c r="AR2021" s="3"/>
      <c r="AS2021" s="3"/>
      <c r="AT2021" s="3"/>
      <c r="AU2021" s="3"/>
      <c r="AV2021" s="3"/>
      <c r="AW2021" s="3"/>
      <c r="AX2021" s="3"/>
    </row>
    <row r="2022" spans="43:50" x14ac:dyDescent="0.25">
      <c r="AQ2022" s="3"/>
      <c r="AR2022" s="3"/>
      <c r="AS2022" s="3"/>
      <c r="AT2022" s="3"/>
      <c r="AU2022" s="3"/>
      <c r="AV2022" s="3"/>
      <c r="AW2022" s="3"/>
      <c r="AX2022" s="3"/>
    </row>
    <row r="2023" spans="43:50" x14ac:dyDescent="0.25">
      <c r="AQ2023" s="3"/>
      <c r="AR2023" s="3"/>
      <c r="AS2023" s="3"/>
      <c r="AT2023" s="3"/>
      <c r="AU2023" s="3"/>
      <c r="AV2023" s="3"/>
      <c r="AW2023" s="3"/>
      <c r="AX2023" s="3"/>
    </row>
    <row r="2024" spans="43:50" x14ac:dyDescent="0.25">
      <c r="AQ2024" s="3"/>
      <c r="AR2024" s="3"/>
      <c r="AS2024" s="3"/>
      <c r="AT2024" s="3"/>
      <c r="AU2024" s="3"/>
      <c r="AV2024" s="3"/>
      <c r="AW2024" s="3"/>
      <c r="AX2024" s="3"/>
    </row>
    <row r="2025" spans="43:50" x14ac:dyDescent="0.25">
      <c r="AQ2025" s="3"/>
      <c r="AR2025" s="3"/>
      <c r="AS2025" s="3"/>
      <c r="AT2025" s="3"/>
      <c r="AU2025" s="3"/>
      <c r="AV2025" s="3"/>
      <c r="AW2025" s="3"/>
      <c r="AX2025" s="3"/>
    </row>
    <row r="2026" spans="43:50" x14ac:dyDescent="0.25">
      <c r="AQ2026" s="3"/>
      <c r="AR2026" s="3"/>
      <c r="AS2026" s="3"/>
      <c r="AT2026" s="3"/>
      <c r="AU2026" s="3"/>
      <c r="AV2026" s="3"/>
      <c r="AW2026" s="3"/>
      <c r="AX2026" s="3"/>
    </row>
    <row r="2027" spans="43:50" x14ac:dyDescent="0.25">
      <c r="AQ2027" s="3"/>
      <c r="AR2027" s="3"/>
      <c r="AS2027" s="3"/>
      <c r="AT2027" s="3"/>
      <c r="AU2027" s="3"/>
      <c r="AV2027" s="3"/>
      <c r="AW2027" s="3"/>
      <c r="AX2027" s="3"/>
    </row>
    <row r="2028" spans="43:50" x14ac:dyDescent="0.25">
      <c r="AQ2028" s="3"/>
      <c r="AR2028" s="3"/>
      <c r="AS2028" s="3"/>
      <c r="AT2028" s="3"/>
      <c r="AU2028" s="3"/>
      <c r="AV2028" s="3"/>
      <c r="AW2028" s="3"/>
      <c r="AX2028" s="3"/>
    </row>
    <row r="2029" spans="43:50" x14ac:dyDescent="0.25">
      <c r="AQ2029" s="3"/>
      <c r="AR2029" s="3"/>
      <c r="AS2029" s="3"/>
      <c r="AT2029" s="3"/>
      <c r="AU2029" s="3"/>
      <c r="AV2029" s="3"/>
      <c r="AW2029" s="3"/>
      <c r="AX2029" s="3"/>
    </row>
    <row r="2030" spans="43:50" x14ac:dyDescent="0.25">
      <c r="AQ2030" s="3"/>
      <c r="AR2030" s="3"/>
      <c r="AS2030" s="3"/>
      <c r="AT2030" s="3"/>
      <c r="AU2030" s="3"/>
      <c r="AV2030" s="3"/>
      <c r="AW2030" s="3"/>
      <c r="AX2030" s="3"/>
    </row>
    <row r="2031" spans="43:50" x14ac:dyDescent="0.25">
      <c r="AQ2031" s="3"/>
      <c r="AR2031" s="3"/>
      <c r="AS2031" s="3"/>
      <c r="AT2031" s="3"/>
      <c r="AU2031" s="3"/>
      <c r="AV2031" s="3"/>
      <c r="AW2031" s="3"/>
      <c r="AX2031" s="3"/>
    </row>
    <row r="2032" spans="43:50" x14ac:dyDescent="0.25">
      <c r="AQ2032" s="3"/>
      <c r="AR2032" s="3"/>
      <c r="AS2032" s="3"/>
      <c r="AT2032" s="3"/>
      <c r="AU2032" s="3"/>
      <c r="AV2032" s="3"/>
      <c r="AW2032" s="3"/>
      <c r="AX2032" s="3"/>
    </row>
    <row r="2033" spans="43:50" x14ac:dyDescent="0.25">
      <c r="AQ2033" s="3"/>
      <c r="AR2033" s="3"/>
      <c r="AS2033" s="3"/>
      <c r="AT2033" s="3"/>
      <c r="AU2033" s="3"/>
      <c r="AV2033" s="3"/>
      <c r="AW2033" s="3"/>
      <c r="AX2033" s="3"/>
    </row>
    <row r="2034" spans="43:50" x14ac:dyDescent="0.25">
      <c r="AQ2034" s="3"/>
      <c r="AR2034" s="3"/>
      <c r="AS2034" s="3"/>
      <c r="AT2034" s="3"/>
      <c r="AU2034" s="3"/>
      <c r="AV2034" s="3"/>
      <c r="AW2034" s="3"/>
      <c r="AX2034" s="3"/>
    </row>
    <row r="2035" spans="43:50" x14ac:dyDescent="0.25">
      <c r="AQ2035" s="3"/>
      <c r="AR2035" s="3"/>
      <c r="AS2035" s="3"/>
      <c r="AT2035" s="3"/>
      <c r="AU2035" s="3"/>
      <c r="AV2035" s="3"/>
      <c r="AW2035" s="3"/>
      <c r="AX2035" s="3"/>
    </row>
    <row r="2036" spans="43:50" x14ac:dyDescent="0.25">
      <c r="AQ2036" s="3"/>
      <c r="AR2036" s="3"/>
      <c r="AS2036" s="3"/>
      <c r="AT2036" s="3"/>
      <c r="AU2036" s="3"/>
      <c r="AV2036" s="3"/>
      <c r="AW2036" s="3"/>
      <c r="AX2036" s="3"/>
    </row>
    <row r="2037" spans="43:50" x14ac:dyDescent="0.25">
      <c r="AQ2037" s="3"/>
      <c r="AR2037" s="3"/>
      <c r="AS2037" s="3"/>
      <c r="AT2037" s="3"/>
      <c r="AU2037" s="3"/>
      <c r="AV2037" s="3"/>
      <c r="AW2037" s="3"/>
      <c r="AX2037" s="3"/>
    </row>
    <row r="2038" spans="43:50" x14ac:dyDescent="0.25">
      <c r="AQ2038" s="3"/>
      <c r="AR2038" s="3"/>
      <c r="AS2038" s="3"/>
      <c r="AT2038" s="3"/>
      <c r="AU2038" s="3"/>
      <c r="AV2038" s="3"/>
      <c r="AW2038" s="3"/>
      <c r="AX2038" s="3"/>
    </row>
    <row r="2039" spans="43:50" x14ac:dyDescent="0.25">
      <c r="AQ2039" s="3"/>
      <c r="AR2039" s="3"/>
      <c r="AS2039" s="3"/>
      <c r="AT2039" s="3"/>
      <c r="AU2039" s="3"/>
      <c r="AV2039" s="3"/>
      <c r="AW2039" s="3"/>
      <c r="AX2039" s="3"/>
    </row>
    <row r="2040" spans="43:50" x14ac:dyDescent="0.25">
      <c r="AQ2040" s="3"/>
      <c r="AR2040" s="3"/>
      <c r="AS2040" s="3"/>
      <c r="AT2040" s="3"/>
      <c r="AU2040" s="3"/>
      <c r="AV2040" s="3"/>
      <c r="AW2040" s="3"/>
      <c r="AX2040" s="3"/>
    </row>
    <row r="2041" spans="43:50" x14ac:dyDescent="0.25">
      <c r="AQ2041" s="3"/>
      <c r="AR2041" s="3"/>
      <c r="AS2041" s="3"/>
      <c r="AT2041" s="3"/>
      <c r="AU2041" s="3"/>
      <c r="AV2041" s="3"/>
      <c r="AW2041" s="3"/>
      <c r="AX2041" s="3"/>
    </row>
    <row r="2042" spans="43:50" x14ac:dyDescent="0.25">
      <c r="AQ2042" s="3"/>
      <c r="AR2042" s="3"/>
      <c r="AS2042" s="3"/>
      <c r="AT2042" s="3"/>
      <c r="AU2042" s="3"/>
      <c r="AV2042" s="3"/>
      <c r="AW2042" s="3"/>
      <c r="AX2042" s="3"/>
    </row>
    <row r="2043" spans="43:50" x14ac:dyDescent="0.25">
      <c r="AQ2043" s="3"/>
      <c r="AR2043" s="3"/>
      <c r="AS2043" s="3"/>
      <c r="AT2043" s="3"/>
      <c r="AU2043" s="3"/>
      <c r="AV2043" s="3"/>
      <c r="AW2043" s="3"/>
      <c r="AX2043" s="3"/>
    </row>
    <row r="2044" spans="43:50" x14ac:dyDescent="0.25">
      <c r="AQ2044" s="3"/>
      <c r="AR2044" s="3"/>
      <c r="AS2044" s="3"/>
      <c r="AT2044" s="3"/>
      <c r="AU2044" s="3"/>
      <c r="AV2044" s="3"/>
      <c r="AW2044" s="3"/>
      <c r="AX2044" s="3"/>
    </row>
    <row r="2045" spans="43:50" x14ac:dyDescent="0.25">
      <c r="AQ2045" s="3"/>
      <c r="AR2045" s="3"/>
      <c r="AS2045" s="3"/>
      <c r="AT2045" s="3"/>
      <c r="AU2045" s="3"/>
      <c r="AV2045" s="3"/>
      <c r="AW2045" s="3"/>
      <c r="AX2045" s="3"/>
    </row>
    <row r="2046" spans="43:50" x14ac:dyDescent="0.25">
      <c r="AQ2046" s="3"/>
      <c r="AR2046" s="3"/>
      <c r="AS2046" s="3"/>
      <c r="AT2046" s="3"/>
      <c r="AU2046" s="3"/>
      <c r="AV2046" s="3"/>
      <c r="AW2046" s="3"/>
      <c r="AX2046" s="3"/>
    </row>
    <row r="2047" spans="43:50" x14ac:dyDescent="0.25">
      <c r="AQ2047" s="3"/>
      <c r="AR2047" s="3"/>
      <c r="AS2047" s="3"/>
      <c r="AT2047" s="3"/>
      <c r="AU2047" s="3"/>
      <c r="AV2047" s="3"/>
      <c r="AW2047" s="3"/>
      <c r="AX2047" s="3"/>
    </row>
    <row r="2048" spans="43:50" x14ac:dyDescent="0.25">
      <c r="AQ2048" s="3"/>
      <c r="AR2048" s="3"/>
      <c r="AS2048" s="3"/>
      <c r="AT2048" s="3"/>
      <c r="AU2048" s="3"/>
      <c r="AV2048" s="3"/>
      <c r="AW2048" s="3"/>
      <c r="AX2048" s="3"/>
    </row>
    <row r="2049" spans="43:50" x14ac:dyDescent="0.25">
      <c r="AQ2049" s="3"/>
      <c r="AR2049" s="3"/>
      <c r="AS2049" s="3"/>
      <c r="AT2049" s="3"/>
      <c r="AU2049" s="3"/>
      <c r="AV2049" s="3"/>
      <c r="AW2049" s="3"/>
      <c r="AX2049" s="3"/>
    </row>
    <row r="2050" spans="43:50" x14ac:dyDescent="0.25">
      <c r="AQ2050" s="3"/>
      <c r="AR2050" s="3"/>
      <c r="AS2050" s="3"/>
      <c r="AT2050" s="3"/>
      <c r="AU2050" s="3"/>
      <c r="AV2050" s="3"/>
      <c r="AW2050" s="3"/>
      <c r="AX2050" s="3"/>
    </row>
    <row r="2051" spans="43:50" x14ac:dyDescent="0.25">
      <c r="AQ2051" s="3"/>
      <c r="AR2051" s="3"/>
      <c r="AS2051" s="3"/>
      <c r="AT2051" s="3"/>
      <c r="AU2051" s="3"/>
      <c r="AV2051" s="3"/>
      <c r="AW2051" s="3"/>
      <c r="AX2051" s="3"/>
    </row>
    <row r="2052" spans="43:50" x14ac:dyDescent="0.25">
      <c r="AQ2052" s="3"/>
      <c r="AR2052" s="3"/>
      <c r="AS2052" s="3"/>
      <c r="AT2052" s="3"/>
      <c r="AU2052" s="3"/>
      <c r="AV2052" s="3"/>
      <c r="AW2052" s="3"/>
      <c r="AX2052" s="3"/>
    </row>
    <row r="2053" spans="43:50" x14ac:dyDescent="0.25">
      <c r="AQ2053" s="3"/>
      <c r="AR2053" s="3"/>
      <c r="AS2053" s="3"/>
      <c r="AT2053" s="3"/>
      <c r="AU2053" s="3"/>
      <c r="AV2053" s="3"/>
      <c r="AW2053" s="3"/>
      <c r="AX2053" s="3"/>
    </row>
    <row r="2054" spans="43:50" x14ac:dyDescent="0.25">
      <c r="AQ2054" s="3"/>
      <c r="AR2054" s="3"/>
      <c r="AS2054" s="3"/>
      <c r="AT2054" s="3"/>
      <c r="AU2054" s="3"/>
      <c r="AV2054" s="3"/>
      <c r="AW2054" s="3"/>
      <c r="AX2054" s="3"/>
    </row>
    <row r="2055" spans="43:50" x14ac:dyDescent="0.25">
      <c r="AQ2055" s="3"/>
      <c r="AR2055" s="3"/>
      <c r="AS2055" s="3"/>
      <c r="AT2055" s="3"/>
      <c r="AU2055" s="3"/>
      <c r="AV2055" s="3"/>
      <c r="AW2055" s="3"/>
      <c r="AX2055" s="3"/>
    </row>
    <row r="2056" spans="43:50" x14ac:dyDescent="0.25">
      <c r="AQ2056" s="3"/>
      <c r="AR2056" s="3"/>
      <c r="AS2056" s="3"/>
      <c r="AT2056" s="3"/>
      <c r="AU2056" s="3"/>
      <c r="AV2056" s="3"/>
      <c r="AW2056" s="3"/>
      <c r="AX2056" s="3"/>
    </row>
    <row r="2057" spans="43:50" x14ac:dyDescent="0.25">
      <c r="AQ2057" s="3"/>
      <c r="AR2057" s="3"/>
      <c r="AS2057" s="3"/>
      <c r="AT2057" s="3"/>
      <c r="AU2057" s="3"/>
      <c r="AV2057" s="3"/>
      <c r="AW2057" s="3"/>
      <c r="AX2057" s="3"/>
    </row>
    <row r="2058" spans="43:50" x14ac:dyDescent="0.25">
      <c r="AQ2058" s="3"/>
      <c r="AR2058" s="3"/>
      <c r="AS2058" s="3"/>
      <c r="AT2058" s="3"/>
      <c r="AU2058" s="3"/>
      <c r="AV2058" s="3"/>
      <c r="AW2058" s="3"/>
      <c r="AX2058" s="3"/>
    </row>
    <row r="2059" spans="43:50" x14ac:dyDescent="0.25">
      <c r="AQ2059" s="3"/>
      <c r="AR2059" s="3"/>
      <c r="AS2059" s="3"/>
      <c r="AT2059" s="3"/>
      <c r="AU2059" s="3"/>
      <c r="AV2059" s="3"/>
      <c r="AW2059" s="3"/>
      <c r="AX2059" s="3"/>
    </row>
    <row r="2060" spans="43:50" x14ac:dyDescent="0.25">
      <c r="AQ2060" s="3"/>
      <c r="AR2060" s="3"/>
      <c r="AS2060" s="3"/>
      <c r="AT2060" s="3"/>
      <c r="AU2060" s="3"/>
      <c r="AV2060" s="3"/>
      <c r="AW2060" s="3"/>
      <c r="AX2060" s="3"/>
    </row>
    <row r="2061" spans="43:50" x14ac:dyDescent="0.25">
      <c r="AQ2061" s="3"/>
      <c r="AR2061" s="3"/>
      <c r="AS2061" s="3"/>
      <c r="AT2061" s="3"/>
      <c r="AU2061" s="3"/>
      <c r="AV2061" s="3"/>
      <c r="AW2061" s="3"/>
      <c r="AX2061" s="3"/>
    </row>
    <row r="2062" spans="43:50" x14ac:dyDescent="0.25">
      <c r="AQ2062" s="3"/>
      <c r="AR2062" s="3"/>
      <c r="AS2062" s="3"/>
      <c r="AT2062" s="3"/>
      <c r="AU2062" s="3"/>
      <c r="AV2062" s="3"/>
      <c r="AW2062" s="3"/>
      <c r="AX2062" s="3"/>
    </row>
    <row r="2063" spans="43:50" x14ac:dyDescent="0.25">
      <c r="AQ2063" s="3"/>
      <c r="AR2063" s="3"/>
      <c r="AS2063" s="3"/>
      <c r="AT2063" s="3"/>
      <c r="AU2063" s="3"/>
      <c r="AV2063" s="3"/>
      <c r="AW2063" s="3"/>
      <c r="AX2063" s="3"/>
    </row>
    <row r="2064" spans="43:50" x14ac:dyDescent="0.25">
      <c r="AQ2064" s="3"/>
      <c r="AR2064" s="3"/>
      <c r="AS2064" s="3"/>
      <c r="AT2064" s="3"/>
      <c r="AU2064" s="3"/>
      <c r="AV2064" s="3"/>
      <c r="AW2064" s="3"/>
      <c r="AX2064" s="3"/>
    </row>
    <row r="2065" spans="43:50" x14ac:dyDescent="0.25">
      <c r="AQ2065" s="3"/>
      <c r="AR2065" s="3"/>
      <c r="AS2065" s="3"/>
      <c r="AT2065" s="3"/>
      <c r="AU2065" s="3"/>
      <c r="AV2065" s="3"/>
      <c r="AW2065" s="3"/>
      <c r="AX2065" s="3"/>
    </row>
    <row r="2066" spans="43:50" x14ac:dyDescent="0.25">
      <c r="AQ2066" s="3"/>
      <c r="AR2066" s="3"/>
      <c r="AS2066" s="3"/>
      <c r="AT2066" s="3"/>
      <c r="AU2066" s="3"/>
      <c r="AV2066" s="3"/>
      <c r="AW2066" s="3"/>
      <c r="AX2066" s="3"/>
    </row>
    <row r="2067" spans="43:50" x14ac:dyDescent="0.25">
      <c r="AQ2067" s="3"/>
      <c r="AR2067" s="3"/>
      <c r="AS2067" s="3"/>
      <c r="AT2067" s="3"/>
      <c r="AU2067" s="3"/>
      <c r="AV2067" s="3"/>
      <c r="AW2067" s="3"/>
      <c r="AX2067" s="3"/>
    </row>
    <row r="2068" spans="43:50" x14ac:dyDescent="0.25">
      <c r="AQ2068" s="3"/>
      <c r="AR2068" s="3"/>
      <c r="AS2068" s="3"/>
      <c r="AT2068" s="3"/>
      <c r="AU2068" s="3"/>
      <c r="AV2068" s="3"/>
      <c r="AW2068" s="3"/>
      <c r="AX2068" s="3"/>
    </row>
    <row r="2069" spans="43:50" x14ac:dyDescent="0.25">
      <c r="AQ2069" s="3"/>
      <c r="AR2069" s="3"/>
      <c r="AS2069" s="3"/>
      <c r="AT2069" s="3"/>
      <c r="AU2069" s="3"/>
      <c r="AV2069" s="3"/>
      <c r="AW2069" s="3"/>
      <c r="AX2069" s="3"/>
    </row>
    <row r="2070" spans="43:50" x14ac:dyDescent="0.25">
      <c r="AQ2070" s="3"/>
      <c r="AR2070" s="3"/>
      <c r="AS2070" s="3"/>
      <c r="AT2070" s="3"/>
      <c r="AU2070" s="3"/>
      <c r="AV2070" s="3"/>
      <c r="AW2070" s="3"/>
      <c r="AX2070" s="3"/>
    </row>
    <row r="2071" spans="43:50" x14ac:dyDescent="0.25">
      <c r="AQ2071" s="3"/>
      <c r="AR2071" s="3"/>
      <c r="AS2071" s="3"/>
      <c r="AT2071" s="3"/>
      <c r="AU2071" s="3"/>
      <c r="AV2071" s="3"/>
      <c r="AW2071" s="3"/>
      <c r="AX2071" s="3"/>
    </row>
    <row r="2072" spans="43:50" x14ac:dyDescent="0.25">
      <c r="AQ2072" s="3"/>
      <c r="AR2072" s="3"/>
      <c r="AS2072" s="3"/>
      <c r="AT2072" s="3"/>
      <c r="AU2072" s="3"/>
      <c r="AV2072" s="3"/>
      <c r="AW2072" s="3"/>
      <c r="AX2072" s="3"/>
    </row>
    <row r="2073" spans="43:50" x14ac:dyDescent="0.25">
      <c r="AQ2073" s="3"/>
      <c r="AR2073" s="3"/>
      <c r="AS2073" s="3"/>
      <c r="AT2073" s="3"/>
      <c r="AU2073" s="3"/>
      <c r="AV2073" s="3"/>
      <c r="AW2073" s="3"/>
      <c r="AX2073" s="3"/>
    </row>
    <row r="2074" spans="43:50" x14ac:dyDescent="0.25">
      <c r="AQ2074" s="3"/>
      <c r="AR2074" s="3"/>
      <c r="AS2074" s="3"/>
      <c r="AT2074" s="3"/>
      <c r="AU2074" s="3"/>
      <c r="AV2074" s="3"/>
      <c r="AW2074" s="3"/>
      <c r="AX2074" s="3"/>
    </row>
    <row r="2075" spans="43:50" x14ac:dyDescent="0.25">
      <c r="AQ2075" s="3"/>
      <c r="AR2075" s="3"/>
      <c r="AS2075" s="3"/>
      <c r="AT2075" s="3"/>
      <c r="AU2075" s="3"/>
      <c r="AV2075" s="3"/>
      <c r="AW2075" s="3"/>
      <c r="AX2075" s="3"/>
    </row>
    <row r="2076" spans="43:50" x14ac:dyDescent="0.25">
      <c r="AQ2076" s="3"/>
      <c r="AR2076" s="3"/>
      <c r="AS2076" s="3"/>
      <c r="AT2076" s="3"/>
      <c r="AU2076" s="3"/>
      <c r="AV2076" s="3"/>
      <c r="AW2076" s="3"/>
      <c r="AX2076" s="3"/>
    </row>
    <row r="2077" spans="43:50" x14ac:dyDescent="0.25">
      <c r="AQ2077" s="3"/>
      <c r="AR2077" s="3"/>
      <c r="AS2077" s="3"/>
      <c r="AT2077" s="3"/>
      <c r="AU2077" s="3"/>
      <c r="AV2077" s="3"/>
      <c r="AW2077" s="3"/>
      <c r="AX2077" s="3"/>
    </row>
    <row r="2078" spans="43:50" x14ac:dyDescent="0.25">
      <c r="AQ2078" s="3"/>
      <c r="AR2078" s="3"/>
      <c r="AS2078" s="3"/>
      <c r="AT2078" s="3"/>
      <c r="AU2078" s="3"/>
      <c r="AV2078" s="3"/>
      <c r="AW2078" s="3"/>
      <c r="AX2078" s="3"/>
    </row>
    <row r="2079" spans="43:50" x14ac:dyDescent="0.25">
      <c r="AQ2079" s="3"/>
      <c r="AR2079" s="3"/>
      <c r="AS2079" s="3"/>
      <c r="AT2079" s="3"/>
      <c r="AU2079" s="3"/>
      <c r="AV2079" s="3"/>
      <c r="AW2079" s="3"/>
      <c r="AX2079" s="3"/>
    </row>
    <row r="2080" spans="43:50" x14ac:dyDescent="0.25">
      <c r="AQ2080" s="3"/>
      <c r="AR2080" s="3"/>
      <c r="AS2080" s="3"/>
      <c r="AT2080" s="3"/>
      <c r="AU2080" s="3"/>
      <c r="AV2080" s="3"/>
      <c r="AW2080" s="3"/>
      <c r="AX2080" s="3"/>
    </row>
    <row r="2081" spans="43:50" x14ac:dyDescent="0.25">
      <c r="AQ2081" s="3"/>
      <c r="AR2081" s="3"/>
      <c r="AS2081" s="3"/>
      <c r="AT2081" s="3"/>
      <c r="AU2081" s="3"/>
      <c r="AV2081" s="3"/>
      <c r="AW2081" s="3"/>
      <c r="AX2081" s="3"/>
    </row>
    <row r="2082" spans="43:50" x14ac:dyDescent="0.25">
      <c r="AQ2082" s="3"/>
      <c r="AR2082" s="3"/>
      <c r="AS2082" s="3"/>
      <c r="AT2082" s="3"/>
      <c r="AU2082" s="3"/>
      <c r="AV2082" s="3"/>
      <c r="AW2082" s="3"/>
      <c r="AX2082" s="3"/>
    </row>
    <row r="2083" spans="43:50" x14ac:dyDescent="0.25">
      <c r="AQ2083" s="3"/>
      <c r="AR2083" s="3"/>
      <c r="AS2083" s="3"/>
      <c r="AT2083" s="3"/>
      <c r="AU2083" s="3"/>
      <c r="AV2083" s="3"/>
      <c r="AW2083" s="3"/>
      <c r="AX2083" s="3"/>
    </row>
    <row r="2084" spans="43:50" x14ac:dyDescent="0.25">
      <c r="AQ2084" s="3"/>
      <c r="AR2084" s="3"/>
      <c r="AS2084" s="3"/>
      <c r="AT2084" s="3"/>
      <c r="AU2084" s="3"/>
      <c r="AV2084" s="3"/>
      <c r="AW2084" s="3"/>
      <c r="AX2084" s="3"/>
    </row>
    <row r="2085" spans="43:50" x14ac:dyDescent="0.25">
      <c r="AQ2085" s="3"/>
      <c r="AR2085" s="3"/>
      <c r="AS2085" s="3"/>
      <c r="AT2085" s="3"/>
      <c r="AU2085" s="3"/>
      <c r="AV2085" s="3"/>
      <c r="AW2085" s="3"/>
      <c r="AX2085" s="3"/>
    </row>
    <row r="2086" spans="43:50" x14ac:dyDescent="0.25">
      <c r="AQ2086" s="3"/>
      <c r="AR2086" s="3"/>
      <c r="AS2086" s="3"/>
      <c r="AT2086" s="3"/>
      <c r="AU2086" s="3"/>
      <c r="AV2086" s="3"/>
      <c r="AW2086" s="3"/>
      <c r="AX2086" s="3"/>
    </row>
    <row r="2087" spans="43:50" x14ac:dyDescent="0.25">
      <c r="AQ2087" s="3"/>
      <c r="AR2087" s="3"/>
      <c r="AS2087" s="3"/>
      <c r="AT2087" s="3"/>
      <c r="AU2087" s="3"/>
      <c r="AV2087" s="3"/>
      <c r="AW2087" s="3"/>
      <c r="AX2087" s="3"/>
    </row>
    <row r="2088" spans="43:50" x14ac:dyDescent="0.25">
      <c r="AQ2088" s="3"/>
      <c r="AR2088" s="3"/>
      <c r="AS2088" s="3"/>
      <c r="AT2088" s="3"/>
      <c r="AU2088" s="3"/>
      <c r="AV2088" s="3"/>
      <c r="AW2088" s="3"/>
      <c r="AX2088" s="3"/>
    </row>
    <row r="2089" spans="43:50" x14ac:dyDescent="0.25">
      <c r="AQ2089" s="3"/>
      <c r="AR2089" s="3"/>
      <c r="AS2089" s="3"/>
      <c r="AT2089" s="3"/>
      <c r="AU2089" s="3"/>
      <c r="AV2089" s="3"/>
      <c r="AW2089" s="3"/>
      <c r="AX2089" s="3"/>
    </row>
    <row r="2090" spans="43:50" x14ac:dyDescent="0.25">
      <c r="AQ2090" s="3"/>
      <c r="AR2090" s="3"/>
      <c r="AS2090" s="3"/>
      <c r="AT2090" s="3"/>
      <c r="AU2090" s="3"/>
      <c r="AV2090" s="3"/>
      <c r="AW2090" s="3"/>
      <c r="AX2090" s="3"/>
    </row>
    <row r="2091" spans="43:50" x14ac:dyDescent="0.25">
      <c r="AQ2091" s="3"/>
      <c r="AR2091" s="3"/>
      <c r="AS2091" s="3"/>
      <c r="AT2091" s="3"/>
      <c r="AU2091" s="3"/>
      <c r="AV2091" s="3"/>
      <c r="AW2091" s="3"/>
      <c r="AX2091" s="3"/>
    </row>
    <row r="2092" spans="43:50" x14ac:dyDescent="0.25">
      <c r="AQ2092" s="3"/>
      <c r="AR2092" s="3"/>
      <c r="AS2092" s="3"/>
      <c r="AT2092" s="3"/>
      <c r="AU2092" s="3"/>
      <c r="AV2092" s="3"/>
      <c r="AW2092" s="3"/>
      <c r="AX2092" s="3"/>
    </row>
    <row r="2093" spans="43:50" x14ac:dyDescent="0.25">
      <c r="AQ2093" s="3"/>
      <c r="AR2093" s="3"/>
      <c r="AS2093" s="3"/>
      <c r="AT2093" s="3"/>
      <c r="AU2093" s="3"/>
      <c r="AV2093" s="3"/>
      <c r="AW2093" s="3"/>
      <c r="AX2093" s="3"/>
    </row>
    <row r="2094" spans="43:50" x14ac:dyDescent="0.25">
      <c r="AQ2094" s="3"/>
      <c r="AR2094" s="3"/>
      <c r="AS2094" s="3"/>
      <c r="AT2094" s="3"/>
      <c r="AU2094" s="3"/>
      <c r="AV2094" s="3"/>
      <c r="AW2094" s="3"/>
      <c r="AX2094" s="3"/>
    </row>
    <row r="2095" spans="43:50" x14ac:dyDescent="0.25">
      <c r="AQ2095" s="3"/>
      <c r="AR2095" s="3"/>
      <c r="AS2095" s="3"/>
      <c r="AT2095" s="3"/>
      <c r="AU2095" s="3"/>
      <c r="AV2095" s="3"/>
      <c r="AW2095" s="3"/>
      <c r="AX2095" s="3"/>
    </row>
    <row r="2096" spans="43:50" x14ac:dyDescent="0.25">
      <c r="AQ2096" s="3"/>
      <c r="AR2096" s="3"/>
      <c r="AS2096" s="3"/>
      <c r="AT2096" s="3"/>
      <c r="AU2096" s="3"/>
      <c r="AV2096" s="3"/>
      <c r="AW2096" s="3"/>
      <c r="AX2096" s="3"/>
    </row>
    <row r="2097" spans="43:50" x14ac:dyDescent="0.25">
      <c r="AQ2097" s="3"/>
      <c r="AR2097" s="3"/>
      <c r="AS2097" s="3"/>
      <c r="AT2097" s="3"/>
      <c r="AU2097" s="3"/>
      <c r="AV2097" s="3"/>
      <c r="AW2097" s="3"/>
      <c r="AX2097" s="3"/>
    </row>
    <row r="2098" spans="43:50" x14ac:dyDescent="0.25">
      <c r="AQ2098" s="3"/>
      <c r="AR2098" s="3"/>
      <c r="AS2098" s="3"/>
      <c r="AT2098" s="3"/>
      <c r="AU2098" s="3"/>
      <c r="AV2098" s="3"/>
      <c r="AW2098" s="3"/>
      <c r="AX2098" s="3"/>
    </row>
    <row r="2099" spans="43:50" x14ac:dyDescent="0.25">
      <c r="AQ2099" s="3"/>
      <c r="AR2099" s="3"/>
      <c r="AS2099" s="3"/>
      <c r="AT2099" s="3"/>
      <c r="AU2099" s="3"/>
      <c r="AV2099" s="3"/>
      <c r="AW2099" s="3"/>
      <c r="AX2099" s="3"/>
    </row>
    <row r="2100" spans="43:50" x14ac:dyDescent="0.25">
      <c r="AQ2100" s="3"/>
      <c r="AR2100" s="3"/>
      <c r="AS2100" s="3"/>
      <c r="AT2100" s="3"/>
      <c r="AU2100" s="3"/>
      <c r="AV2100" s="3"/>
      <c r="AW2100" s="3"/>
      <c r="AX2100" s="3"/>
    </row>
    <row r="2101" spans="43:50" x14ac:dyDescent="0.25">
      <c r="AQ2101" s="3"/>
      <c r="AR2101" s="3"/>
      <c r="AS2101" s="3"/>
      <c r="AT2101" s="3"/>
      <c r="AU2101" s="3"/>
      <c r="AV2101" s="3"/>
      <c r="AW2101" s="3"/>
      <c r="AX2101" s="3"/>
    </row>
    <row r="2102" spans="43:50" x14ac:dyDescent="0.25">
      <c r="AQ2102" s="3"/>
      <c r="AR2102" s="3"/>
      <c r="AS2102" s="3"/>
      <c r="AT2102" s="3"/>
      <c r="AU2102" s="3"/>
      <c r="AV2102" s="3"/>
      <c r="AW2102" s="3"/>
      <c r="AX2102" s="3"/>
    </row>
    <row r="2103" spans="43:50" x14ac:dyDescent="0.25">
      <c r="AQ2103" s="3"/>
      <c r="AR2103" s="3"/>
      <c r="AS2103" s="3"/>
      <c r="AT2103" s="3"/>
      <c r="AU2103" s="3"/>
      <c r="AV2103" s="3"/>
      <c r="AW2103" s="3"/>
      <c r="AX2103" s="3"/>
    </row>
    <row r="2104" spans="43:50" x14ac:dyDescent="0.25">
      <c r="AQ2104" s="3"/>
      <c r="AR2104" s="3"/>
      <c r="AS2104" s="3"/>
      <c r="AT2104" s="3"/>
      <c r="AU2104" s="3"/>
      <c r="AV2104" s="3"/>
      <c r="AW2104" s="3"/>
      <c r="AX2104" s="3"/>
    </row>
    <row r="2105" spans="43:50" x14ac:dyDescent="0.25">
      <c r="AQ2105" s="3"/>
      <c r="AR2105" s="3"/>
      <c r="AS2105" s="3"/>
      <c r="AT2105" s="3"/>
      <c r="AU2105" s="3"/>
      <c r="AV2105" s="3"/>
      <c r="AW2105" s="3"/>
      <c r="AX2105" s="3"/>
    </row>
    <row r="2106" spans="43:50" x14ac:dyDescent="0.25">
      <c r="AQ2106" s="3"/>
      <c r="AR2106" s="3"/>
      <c r="AS2106" s="3"/>
      <c r="AT2106" s="3"/>
      <c r="AU2106" s="3"/>
      <c r="AV2106" s="3"/>
      <c r="AW2106" s="3"/>
      <c r="AX2106" s="3"/>
    </row>
    <row r="2107" spans="43:50" x14ac:dyDescent="0.25">
      <c r="AQ2107" s="3"/>
      <c r="AR2107" s="3"/>
      <c r="AS2107" s="3"/>
      <c r="AT2107" s="3"/>
      <c r="AU2107" s="3"/>
      <c r="AV2107" s="3"/>
      <c r="AW2107" s="3"/>
      <c r="AX2107" s="3"/>
    </row>
    <row r="2108" spans="43:50" x14ac:dyDescent="0.25">
      <c r="AQ2108" s="3"/>
      <c r="AR2108" s="3"/>
      <c r="AS2108" s="3"/>
      <c r="AT2108" s="3"/>
      <c r="AU2108" s="3"/>
      <c r="AV2108" s="3"/>
      <c r="AW2108" s="3"/>
      <c r="AX2108" s="3"/>
    </row>
    <row r="2109" spans="43:50" x14ac:dyDescent="0.25">
      <c r="AQ2109" s="3"/>
      <c r="AR2109" s="3"/>
      <c r="AS2109" s="3"/>
      <c r="AT2109" s="3"/>
      <c r="AU2109" s="3"/>
      <c r="AV2109" s="3"/>
      <c r="AW2109" s="3"/>
      <c r="AX2109" s="3"/>
    </row>
    <row r="2110" spans="43:50" x14ac:dyDescent="0.25">
      <c r="AQ2110" s="3"/>
      <c r="AR2110" s="3"/>
      <c r="AS2110" s="3"/>
      <c r="AT2110" s="3"/>
      <c r="AU2110" s="3"/>
      <c r="AV2110" s="3"/>
      <c r="AW2110" s="3"/>
      <c r="AX2110" s="3"/>
    </row>
    <row r="2111" spans="43:50" x14ac:dyDescent="0.25">
      <c r="AQ2111" s="3"/>
      <c r="AR2111" s="3"/>
      <c r="AS2111" s="3"/>
      <c r="AT2111" s="3"/>
      <c r="AU2111" s="3"/>
      <c r="AV2111" s="3"/>
      <c r="AW2111" s="3"/>
      <c r="AX2111" s="3"/>
    </row>
    <row r="2112" spans="43:50" x14ac:dyDescent="0.25">
      <c r="AQ2112" s="3"/>
      <c r="AR2112" s="3"/>
      <c r="AS2112" s="3"/>
      <c r="AT2112" s="3"/>
      <c r="AU2112" s="3"/>
      <c r="AV2112" s="3"/>
      <c r="AW2112" s="3"/>
      <c r="AX2112" s="3"/>
    </row>
    <row r="2113" spans="43:50" x14ac:dyDescent="0.25">
      <c r="AQ2113" s="3"/>
      <c r="AR2113" s="3"/>
      <c r="AS2113" s="3"/>
      <c r="AT2113" s="3"/>
      <c r="AU2113" s="3"/>
      <c r="AV2113" s="3"/>
      <c r="AW2113" s="3"/>
      <c r="AX2113" s="3"/>
    </row>
    <row r="2114" spans="43:50" x14ac:dyDescent="0.25">
      <c r="AQ2114" s="3"/>
      <c r="AR2114" s="3"/>
      <c r="AS2114" s="3"/>
      <c r="AT2114" s="3"/>
      <c r="AU2114" s="3"/>
      <c r="AV2114" s="3"/>
      <c r="AW2114" s="3"/>
      <c r="AX2114" s="3"/>
    </row>
  </sheetData>
  <sheetProtection algorithmName="SHA-512" hashValue="LZvkKt66nq+CbsDJ8lU4wh2TgruQkPUKVvj6zDfqq1QRxSUDMpMa+F5//ec7+XqMu3dOyNf1btddd0GhhAvyMQ==" saltValue="s451SGebxvdtOLBFyQauvw==" spinCount="100000" sheet="1" objects="1" scenarios="1"/>
  <autoFilter ref="B4:AC431" xr:uid="{00000000-0009-0000-0000-000006000000}">
    <sortState xmlns:xlrd2="http://schemas.microsoft.com/office/spreadsheetml/2017/richdata2" ref="B5:AC431">
      <sortCondition ref="B4:B431"/>
    </sortState>
  </autoFilter>
  <mergeCells count="4">
    <mergeCell ref="E3:P3"/>
    <mergeCell ref="R3:AC3"/>
    <mergeCell ref="AE3:AP3"/>
    <mergeCell ref="AR3:AT3"/>
  </mergeCells>
  <conditionalFormatting sqref="R5:AC431">
    <cfRule type="cellIs" dxfId="2" priority="3" operator="greaterThanOrEqual">
      <formula>#REF!</formula>
    </cfRule>
  </conditionalFormatting>
  <conditionalFormatting sqref="AE5:AP431">
    <cfRule type="cellIs" dxfId="1" priority="2" operator="greaterThanOrEqual">
      <formula>#REF!</formula>
    </cfRule>
  </conditionalFormatting>
  <conditionalFormatting sqref="AR5:AT64">
    <cfRule type="cellIs" dxfId="0" priority="1" operator="greaterThanOrEqual">
      <formula>#REF!</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3DB1C-DEBD-49EC-B773-BB5AD8E10E8A}">
  <sheetPr codeName="Sheet3"/>
  <dimension ref="C3:AB1273"/>
  <sheetViews>
    <sheetView tabSelected="1" topLeftCell="A3" zoomScale="85" zoomScaleNormal="85" workbookViewId="0">
      <selection activeCell="F120" sqref="F120"/>
    </sheetView>
  </sheetViews>
  <sheetFormatPr defaultRowHeight="15" x14ac:dyDescent="0.25"/>
  <cols>
    <col min="2" max="2" width="3.7109375" customWidth="1"/>
    <col min="3" max="3" width="22.7109375" customWidth="1"/>
    <col min="4" max="4" width="71.28515625" bestFit="1" customWidth="1"/>
    <col min="5" max="5" width="16.28515625" customWidth="1"/>
    <col min="6" max="6" width="13.140625" customWidth="1"/>
    <col min="16" max="16" width="12.140625" customWidth="1"/>
    <col min="17" max="17" width="23.7109375" customWidth="1"/>
    <col min="18" max="18" width="17.85546875" bestFit="1" customWidth="1"/>
    <col min="19" max="19" width="2.7109375" style="60" customWidth="1"/>
    <col min="20" max="20" width="17.42578125" bestFit="1" customWidth="1"/>
    <col min="21" max="21" width="14.28515625" bestFit="1" customWidth="1"/>
    <col min="22" max="22" width="49.140625" bestFit="1" customWidth="1"/>
    <col min="23" max="23" width="12.28515625" bestFit="1" customWidth="1"/>
    <col min="24" max="24" width="21.5703125" bestFit="1" customWidth="1"/>
    <col min="25" max="25" width="14.28515625" bestFit="1" customWidth="1"/>
    <col min="26" max="26" width="71.28515625" style="88" customWidth="1"/>
    <col min="27" max="27" width="20.140625" customWidth="1"/>
    <col min="28" max="28" width="14.7109375" customWidth="1"/>
  </cols>
  <sheetData>
    <row r="3" spans="3:28" ht="15.75" thickBot="1" x14ac:dyDescent="0.3">
      <c r="C3" s="183" t="s">
        <v>168</v>
      </c>
      <c r="D3" s="183"/>
      <c r="E3" s="81" t="s">
        <v>147</v>
      </c>
      <c r="F3" s="69" t="s">
        <v>169</v>
      </c>
      <c r="G3" s="69">
        <v>2025</v>
      </c>
      <c r="H3" s="69">
        <v>2026</v>
      </c>
      <c r="I3" s="69">
        <v>2027</v>
      </c>
      <c r="J3" s="69">
        <v>2028</v>
      </c>
      <c r="K3" s="69">
        <v>2029</v>
      </c>
      <c r="L3" s="69">
        <v>2030</v>
      </c>
      <c r="M3" s="69">
        <v>2031</v>
      </c>
      <c r="N3" s="69">
        <v>2032</v>
      </c>
      <c r="O3" s="69">
        <v>2033</v>
      </c>
      <c r="P3" s="69">
        <v>2034</v>
      </c>
      <c r="Q3" s="70" t="s">
        <v>89</v>
      </c>
      <c r="R3" s="70" t="s">
        <v>95</v>
      </c>
      <c r="T3" s="185" t="s">
        <v>196</v>
      </c>
      <c r="U3" s="186"/>
      <c r="V3" s="186"/>
      <c r="W3" s="186"/>
      <c r="X3" s="186"/>
      <c r="Y3" s="186"/>
      <c r="Z3" s="186"/>
    </row>
    <row r="4" spans="3:28" ht="15.75" thickTop="1" x14ac:dyDescent="0.25">
      <c r="C4" s="71" t="s">
        <v>83</v>
      </c>
      <c r="D4" s="77" t="s">
        <v>171</v>
      </c>
      <c r="E4" s="102">
        <f>INDEX('Maximum Demand Forecast'!$BA$4:$BA$50,MATCH($C$4,'Maximum Demand Forecast'!$AZ$4:$AZ$50,0))</f>
        <v>25</v>
      </c>
      <c r="F4" s="103">
        <f>INDEX('Maximum Demand Forecast'!$BA$4:$BA$50,MATCH($C$4,'Maximum Demand Forecast'!$AZ$4:$AZ$50,0))</f>
        <v>25</v>
      </c>
      <c r="G4" s="103">
        <f>INDEX('Maximum Demand Forecast'!$BA$4:$BA$50,MATCH($C$4,'Maximum Demand Forecast'!$AZ$4:$AZ$50,0))</f>
        <v>25</v>
      </c>
      <c r="H4" s="103">
        <f>INDEX('Maximum Demand Forecast'!$BA$4:$BA$50,MATCH($C$4,'Maximum Demand Forecast'!$AZ$4:$AZ$50,0))</f>
        <v>25</v>
      </c>
      <c r="I4" s="103">
        <f>INDEX('Maximum Demand Forecast'!$BA$4:$BA$50,MATCH($C$4,'Maximum Demand Forecast'!$AZ$4:$AZ$50,0))</f>
        <v>25</v>
      </c>
      <c r="J4" s="103">
        <f>INDEX('Maximum Demand Forecast'!$BA$4:$BA$50,MATCH($C$4,'Maximum Demand Forecast'!$AZ$4:$AZ$50,0))</f>
        <v>25</v>
      </c>
      <c r="K4" s="103">
        <f>INDEX('Maximum Demand Forecast'!$BA$4:$BA$50,MATCH($C$4,'Maximum Demand Forecast'!$AZ$4:$AZ$50,0))</f>
        <v>25</v>
      </c>
      <c r="L4" s="103">
        <f>INDEX('Maximum Demand Forecast'!$BA$4:$BA$50,MATCH($C$4,'Maximum Demand Forecast'!$AZ$4:$AZ$50,0))</f>
        <v>25</v>
      </c>
      <c r="M4" s="103">
        <f>INDEX('Maximum Demand Forecast'!$BA$4:$BA$50,MATCH($C$4,'Maximum Demand Forecast'!$AZ$4:$AZ$50,0))</f>
        <v>25</v>
      </c>
      <c r="N4" s="103">
        <f>INDEX('Maximum Demand Forecast'!$BA$4:$BA$50,MATCH($C$4,'Maximum Demand Forecast'!$AZ$4:$AZ$50,0))</f>
        <v>25</v>
      </c>
      <c r="O4" s="103">
        <f>INDEX('Maximum Demand Forecast'!$BA$4:$BA$50,MATCH($C$4,'Maximum Demand Forecast'!$AZ$4:$AZ$50,0))</f>
        <v>25</v>
      </c>
      <c r="P4" s="103">
        <f>INDEX('Maximum Demand Forecast'!$BA$4:$BA$50,MATCH($C$4,'Maximum Demand Forecast'!$AZ$4:$AZ$50,0))</f>
        <v>25</v>
      </c>
      <c r="Q4" s="104"/>
      <c r="R4" s="105" t="str">
        <f>IF('Maximum Demand Forecast'!F4&gt;'Maximum Demand Forecast'!V4,"Summer","Winter")</f>
        <v>Summer</v>
      </c>
      <c r="T4" s="70" t="s">
        <v>90</v>
      </c>
      <c r="U4" s="70" t="s">
        <v>91</v>
      </c>
      <c r="V4" s="70" t="s">
        <v>92</v>
      </c>
      <c r="W4" s="70" t="s">
        <v>93</v>
      </c>
      <c r="X4" s="70" t="s">
        <v>94</v>
      </c>
      <c r="Y4" s="86" t="s">
        <v>95</v>
      </c>
      <c r="Z4" s="87" t="s">
        <v>268</v>
      </c>
      <c r="AA4" s="96"/>
      <c r="AB4" s="96"/>
    </row>
    <row r="5" spans="3:28" x14ac:dyDescent="0.25">
      <c r="C5" s="71" t="s">
        <v>83</v>
      </c>
      <c r="D5" s="77" t="s">
        <v>172</v>
      </c>
      <c r="E5" s="106">
        <f>INDEX('Maximum Demand Forecast'!$AN$4:$AN$50,MATCH(Information!C4,'Maximum Demand Forecast'!$AM$4:$AM$50,0))</f>
        <v>0</v>
      </c>
      <c r="F5" s="107">
        <f>INDEX('Maximum Demand Forecast'!$AN$4:$AN$50,MATCH(Information!C4,'Maximum Demand Forecast'!$AM$4:$AM$50,0))</f>
        <v>0</v>
      </c>
      <c r="G5" s="107">
        <f>INDEX('Maximum Demand Forecast'!$AN$4:$AN$50,MATCH(Information!C4,'Maximum Demand Forecast'!$AM$4:$AM$50,0))</f>
        <v>0</v>
      </c>
      <c r="H5" s="107">
        <f>INDEX('Maximum Demand Forecast'!$AN$4:$AN$50,MATCH(Information!C4,'Maximum Demand Forecast'!$AM$4:$AM$50,0))</f>
        <v>0</v>
      </c>
      <c r="I5" s="107">
        <f>INDEX('Maximum Demand Forecast'!$AN$4:$AN$50,MATCH(Information!C4,'Maximum Demand Forecast'!$AM$4:$AM$50,0))</f>
        <v>0</v>
      </c>
      <c r="J5" s="107">
        <f>INDEX('Maximum Demand Forecast'!$AN$4:$AN$50,MATCH(Information!C4,'Maximum Demand Forecast'!$AM$4:$AM$50,0))</f>
        <v>0</v>
      </c>
      <c r="K5" s="107">
        <f>INDEX('Maximum Demand Forecast'!$AN$4:$AN$50,MATCH(Information!C4,'Maximum Demand Forecast'!$AM$4:$AM$50,0))</f>
        <v>0</v>
      </c>
      <c r="L5" s="107">
        <f>INDEX('Maximum Demand Forecast'!$AN$4:$AN$50,MATCH(Information!C4,'Maximum Demand Forecast'!$AM$4:$AM$50,0))</f>
        <v>0</v>
      </c>
      <c r="M5" s="107">
        <f>INDEX('Maximum Demand Forecast'!$AN$4:$AN$50,MATCH(Information!C4,'Maximum Demand Forecast'!$AM$4:$AM$50,0))</f>
        <v>0</v>
      </c>
      <c r="N5" s="107">
        <f>INDEX('Maximum Demand Forecast'!$AN$4:$AN$50,MATCH(Information!C4,'Maximum Demand Forecast'!$AM$4:$AM$50,0))</f>
        <v>0</v>
      </c>
      <c r="O5" s="107">
        <f>INDEX('Maximum Demand Forecast'!$AN$4:$AN$50,MATCH(Information!C4,'Maximum Demand Forecast'!$AM$4:$AM$50,0))</f>
        <v>0</v>
      </c>
      <c r="P5" s="107">
        <f>INDEX('Maximum Demand Forecast'!$AN$4:$AN$50,MATCH(Information!C4,'Maximum Demand Forecast'!$AM$4:$AM$50,0))</f>
        <v>0</v>
      </c>
      <c r="Q5" s="104"/>
      <c r="R5" s="105"/>
      <c r="T5" s="89" t="s">
        <v>83</v>
      </c>
      <c r="U5" s="90" t="s">
        <v>197</v>
      </c>
      <c r="V5" s="90" t="s">
        <v>198</v>
      </c>
      <c r="W5" s="90" t="s">
        <v>199</v>
      </c>
      <c r="X5" s="90">
        <v>1</v>
      </c>
      <c r="Y5" s="90" t="s">
        <v>1</v>
      </c>
      <c r="Z5" s="91"/>
    </row>
    <row r="6" spans="3:28" x14ac:dyDescent="0.25">
      <c r="C6" s="71" t="s">
        <v>83</v>
      </c>
      <c r="D6" s="77" t="s">
        <v>173</v>
      </c>
      <c r="E6" s="106">
        <f>INDEX('Maximum Demand Forecast'!$AO$4:$AO$50,MATCH(Information!C6,'Maximum Demand Forecast'!$AM$4:$AM$50,0))</f>
        <v>0</v>
      </c>
      <c r="F6" s="107">
        <f>INDEX('Maximum Demand Forecast'!$AO$4:$AO$50,MATCH(Information!C6,'Maximum Demand Forecast'!$AM$4:$AM$50,0))</f>
        <v>0</v>
      </c>
      <c r="G6" s="107">
        <f>INDEX('Maximum Demand Forecast'!$AO$4:$AO$50,MATCH(Information!C6,'Maximum Demand Forecast'!$AM$4:$AM$50,0))</f>
        <v>0</v>
      </c>
      <c r="H6" s="107">
        <f>INDEX('Maximum Demand Forecast'!$AO$4:$AO$50,MATCH(Information!C6,'Maximum Demand Forecast'!$AM$4:$AM$50,0))</f>
        <v>0</v>
      </c>
      <c r="I6" s="107">
        <f>INDEX('Maximum Demand Forecast'!$AO$4:$AO$50,MATCH(Information!C6,'Maximum Demand Forecast'!$AM$4:$AM$50,0))</f>
        <v>0</v>
      </c>
      <c r="J6" s="107">
        <f>INDEX('Maximum Demand Forecast'!$AO$4:$AO$50,MATCH(Information!C6,'Maximum Demand Forecast'!$AM$4:$AM$50,0))</f>
        <v>0</v>
      </c>
      <c r="K6" s="107">
        <f>INDEX('Maximum Demand Forecast'!$AO$4:$AO$50,MATCH(Information!C6,'Maximum Demand Forecast'!$AM$4:$AM$50,0))</f>
        <v>0</v>
      </c>
      <c r="L6" s="107">
        <f>INDEX('Maximum Demand Forecast'!$AO$4:$AO$50,MATCH(Information!C6,'Maximum Demand Forecast'!$AM$4:$AM$50,0))</f>
        <v>0</v>
      </c>
      <c r="M6" s="107">
        <f>INDEX('Maximum Demand Forecast'!$AO$4:$AO$50,MATCH(Information!C6,'Maximum Demand Forecast'!$AM$4:$AM$50,0))</f>
        <v>0</v>
      </c>
      <c r="N6" s="107">
        <f>INDEX('Maximum Demand Forecast'!$AO$4:$AO$50,MATCH(Information!C6,'Maximum Demand Forecast'!$AM$4:$AM$50,0))</f>
        <v>0</v>
      </c>
      <c r="O6" s="107">
        <f>INDEX('Maximum Demand Forecast'!$AO$4:$AO$50,MATCH(Information!C6,'Maximum Demand Forecast'!$AM$4:$AM$50,0))</f>
        <v>0</v>
      </c>
      <c r="P6" s="107">
        <f>INDEX('Maximum Demand Forecast'!$AO$4:$AO$50,MATCH(Information!C6,'Maximum Demand Forecast'!$AM$4:$AM$50,0))</f>
        <v>0</v>
      </c>
      <c r="Q6" s="104"/>
      <c r="R6" s="105"/>
      <c r="T6" s="92" t="s">
        <v>51</v>
      </c>
      <c r="U6" s="93" t="s">
        <v>200</v>
      </c>
      <c r="V6" s="93" t="s">
        <v>198</v>
      </c>
      <c r="W6" s="93" t="s">
        <v>201</v>
      </c>
      <c r="X6" s="93">
        <v>1</v>
      </c>
      <c r="Y6" s="93" t="s">
        <v>1</v>
      </c>
      <c r="Z6" s="94"/>
    </row>
    <row r="7" spans="3:28" x14ac:dyDescent="0.25">
      <c r="C7" s="71" t="s">
        <v>83</v>
      </c>
      <c r="D7" s="77" t="s">
        <v>174</v>
      </c>
      <c r="E7" s="108">
        <f>IF($R$4="Summer",INDEX('Maximum Demand Forecast'!E$4:E$50,MATCH(Information!$C$7,'Maximum Demand Forecast'!$D$4:$D$50,0)),INDEX('Maximum Demand Forecast'!U$4:U$50,MATCH(Information!$C$7,'Maximum Demand Forecast'!$T$4:$T$50,0)))</f>
        <v>3.9199999999999999E-2</v>
      </c>
      <c r="F7" s="108">
        <f>IF($R$4="Summer",INDEX('Maximum Demand Forecast'!F$4:F$50,MATCH(Information!$C$7,'Maximum Demand Forecast'!$D$4:$D$50,0)),INDEX('Maximum Demand Forecast'!V$4:V$50,MATCH(Information!$C$7,'Maximum Demand Forecast'!$T$4:$T$50,0)))</f>
        <v>0.3236</v>
      </c>
      <c r="G7" s="108">
        <f>IF($R$4="Summer",INDEX('Maximum Demand Forecast'!G$4:G$50,MATCH(Information!$C$7,'Maximum Demand Forecast'!$D$4:$D$50,0)),INDEX('Maximum Demand Forecast'!W$4:W$50,MATCH(Information!$C$7,'Maximum Demand Forecast'!$T$4:$T$50,0)))</f>
        <v>0.33276055228229151</v>
      </c>
      <c r="H7" s="108">
        <f>IF($R$4="Summer",INDEX('Maximum Demand Forecast'!H$4:H$50,MATCH(Information!$C$7,'Maximum Demand Forecast'!$D$4:$D$50,0)),INDEX('Maximum Demand Forecast'!X$4:X$50,MATCH(Information!$C$7,'Maximum Demand Forecast'!$T$4:$T$50,0)))</f>
        <v>0.33173777718629111</v>
      </c>
      <c r="I7" s="108">
        <f>IF($R$4="Summer",INDEX('Maximum Demand Forecast'!I$4:I$50,MATCH(Information!$C$7,'Maximum Demand Forecast'!$D$4:$D$50,0)),INDEX('Maximum Demand Forecast'!Y$4:Y$50,MATCH(Information!$C$7,'Maximum Demand Forecast'!$T$4:$T$50,0)))</f>
        <v>0.32614999982749843</v>
      </c>
      <c r="J7" s="108">
        <f>IF($R$4="Summer",INDEX('Maximum Demand Forecast'!J$4:J$50,MATCH(Information!$C$7,'Maximum Demand Forecast'!$D$4:$D$50,0)),INDEX('Maximum Demand Forecast'!Z$4:Z$50,MATCH(Information!$C$7,'Maximum Demand Forecast'!$T$4:$T$50,0)))</f>
        <v>0.32218557144104099</v>
      </c>
      <c r="K7" s="108">
        <f>IF($R$4="Summer",INDEX('Maximum Demand Forecast'!K$4:K$50,MATCH(Information!$C$7,'Maximum Demand Forecast'!$D$4:$D$50,0)),INDEX('Maximum Demand Forecast'!AA$4:AA$50,MATCH(Information!$C$7,'Maximum Demand Forecast'!$T$4:$T$50,0)))</f>
        <v>0.32240094361875354</v>
      </c>
      <c r="L7" s="108">
        <f>IF($R$4="Summer",INDEX('Maximum Demand Forecast'!L$4:L$50,MATCH(Information!$C$7,'Maximum Demand Forecast'!$D$4:$D$50,0)),INDEX('Maximum Demand Forecast'!AB$4:AB$50,MATCH(Information!$C$7,'Maximum Demand Forecast'!$T$4:$T$50,0)))</f>
        <v>0.32177722094560868</v>
      </c>
      <c r="M7" s="108">
        <f>IF($R$4="Summer",INDEX('Maximum Demand Forecast'!M$4:M$50,MATCH(Information!$C$7,'Maximum Demand Forecast'!$D$4:$D$50,0)),INDEX('Maximum Demand Forecast'!AC$4:AC$50,MATCH(Information!$C$7,'Maximum Demand Forecast'!$T$4:$T$50,0)))</f>
        <v>0.32910541625803147</v>
      </c>
      <c r="N7" s="108">
        <f>IF($R$4="Summer",INDEX('Maximum Demand Forecast'!N$4:N$50,MATCH(Information!$C$7,'Maximum Demand Forecast'!$D$4:$D$50,0)),INDEX('Maximum Demand Forecast'!AD$4:AD$50,MATCH(Information!$C$7,'Maximum Demand Forecast'!$T$4:$T$50,0)))</f>
        <v>0.34893402848365157</v>
      </c>
      <c r="O7" s="108">
        <f>IF($R$4="Summer",INDEX('Maximum Demand Forecast'!O$4:O$50,MATCH(Information!$C$7,'Maximum Demand Forecast'!$D$4:$D$50,0)),INDEX('Maximum Demand Forecast'!AE$4:AE$50,MATCH(Information!$C$7,'Maximum Demand Forecast'!$T$4:$T$50,0)))</f>
        <v>0.36651645540448058</v>
      </c>
      <c r="P7" s="108">
        <f>IF($R$4="Summer",INDEX('Maximum Demand Forecast'!P$4:P$50,MATCH(Information!$C$7,'Maximum Demand Forecast'!$D$4:$D$50,0)),INDEX('Maximum Demand Forecast'!AF$4:AF$50,MATCH(Information!$C$7,'Maximum Demand Forecast'!$T$4:$T$50,0)))</f>
        <v>0.37599214385773211</v>
      </c>
      <c r="Q7" s="104"/>
      <c r="R7" s="105"/>
      <c r="T7" s="92" t="s">
        <v>47</v>
      </c>
      <c r="U7" s="93" t="s">
        <v>202</v>
      </c>
      <c r="V7" s="93" t="s">
        <v>198</v>
      </c>
      <c r="W7" s="93" t="s">
        <v>203</v>
      </c>
      <c r="X7" s="93">
        <v>2</v>
      </c>
      <c r="Y7" s="93" t="s">
        <v>87</v>
      </c>
      <c r="Z7" s="94"/>
    </row>
    <row r="8" spans="3:28" ht="30" x14ac:dyDescent="0.25">
      <c r="C8" s="71" t="s">
        <v>83</v>
      </c>
      <c r="D8" s="77" t="s">
        <v>175</v>
      </c>
      <c r="E8" s="109">
        <f>SQRT(E9^2-E7^2)</f>
        <v>9.0368355995056777E-3</v>
      </c>
      <c r="F8" s="110">
        <f t="shared" ref="F8:P8" si="0">SQRT(F9^2-F7^2)</f>
        <v>7.4600000000000929E-2</v>
      </c>
      <c r="G8" s="110">
        <f t="shared" si="0"/>
        <v>7.671179604530054E-2</v>
      </c>
      <c r="H8" s="110">
        <f t="shared" si="0"/>
        <v>7.6476014147396978E-2</v>
      </c>
      <c r="I8" s="110">
        <f t="shared" si="0"/>
        <v>7.5187855337242496E-2</v>
      </c>
      <c r="J8" s="110">
        <f t="shared" si="0"/>
        <v>7.4273929633813199E-2</v>
      </c>
      <c r="K8" s="110">
        <f t="shared" si="0"/>
        <v>7.4323579709392115E-2</v>
      </c>
      <c r="L8" s="110">
        <f t="shared" si="0"/>
        <v>7.4179791973246964E-2</v>
      </c>
      <c r="M8" s="110">
        <f t="shared" si="0"/>
        <v>7.586917198037528E-2</v>
      </c>
      <c r="N8" s="110">
        <f t="shared" si="0"/>
        <v>8.0440292104081351E-2</v>
      </c>
      <c r="O8" s="110">
        <f t="shared" si="0"/>
        <v>8.4493595714383862E-2</v>
      </c>
      <c r="P8" s="110">
        <f t="shared" si="0"/>
        <v>8.6678040580306384E-2</v>
      </c>
      <c r="Q8" s="104"/>
      <c r="R8" s="105"/>
      <c r="T8" s="92" t="s">
        <v>85</v>
      </c>
      <c r="U8" s="93" t="s">
        <v>204</v>
      </c>
      <c r="V8" s="93" t="s">
        <v>198</v>
      </c>
      <c r="W8" s="93" t="s">
        <v>201</v>
      </c>
      <c r="X8" s="93">
        <v>2</v>
      </c>
      <c r="Y8" s="93" t="s">
        <v>87</v>
      </c>
      <c r="Z8" s="94" t="s">
        <v>264</v>
      </c>
    </row>
    <row r="9" spans="3:28" x14ac:dyDescent="0.25">
      <c r="C9" s="71" t="s">
        <v>83</v>
      </c>
      <c r="D9" s="77" t="s">
        <v>176</v>
      </c>
      <c r="E9" s="108">
        <f>E7/$E$10</f>
        <v>4.0228154290900459E-2</v>
      </c>
      <c r="F9" s="111">
        <f t="shared" ref="F9:P9" si="1">F7/$E$10</f>
        <v>0.33208751858508645</v>
      </c>
      <c r="G9" s="111">
        <f t="shared" si="1"/>
        <v>0.34148833773309367</v>
      </c>
      <c r="H9" s="111">
        <f t="shared" si="1"/>
        <v>0.34043873685638976</v>
      </c>
      <c r="I9" s="111">
        <f t="shared" si="1"/>
        <v>0.33470440089382053</v>
      </c>
      <c r="J9" s="111">
        <f t="shared" si="1"/>
        <v>0.33063599179163594</v>
      </c>
      <c r="K9" s="111">
        <f t="shared" si="1"/>
        <v>0.3308570128425285</v>
      </c>
      <c r="L9" s="111">
        <f t="shared" si="1"/>
        <v>0.33021693090553861</v>
      </c>
      <c r="M9" s="111">
        <f t="shared" si="1"/>
        <v>0.33773733324487526</v>
      </c>
      <c r="N9" s="111">
        <f t="shared" si="1"/>
        <v>0.35808601875473955</v>
      </c>
      <c r="O9" s="111">
        <f t="shared" si="1"/>
        <v>0.37612960505523935</v>
      </c>
      <c r="P9" s="111">
        <f t="shared" si="1"/>
        <v>0.38585382589987982</v>
      </c>
      <c r="Q9" s="104"/>
      <c r="R9" s="105"/>
      <c r="T9" s="92" t="s">
        <v>3</v>
      </c>
      <c r="U9" s="93" t="s">
        <v>202</v>
      </c>
      <c r="V9" s="93" t="s">
        <v>198</v>
      </c>
      <c r="W9" s="93" t="s">
        <v>203</v>
      </c>
      <c r="X9" s="93">
        <v>2</v>
      </c>
      <c r="Y9" s="93" t="s">
        <v>87</v>
      </c>
      <c r="Z9" s="94"/>
    </row>
    <row r="10" spans="3:28" x14ac:dyDescent="0.25">
      <c r="C10" s="71" t="s">
        <v>83</v>
      </c>
      <c r="D10" s="77" t="s">
        <v>177</v>
      </c>
      <c r="E10" s="108">
        <f>IF($R$4="Summer",INDEX('Maximum Demand Forecast'!$Q$4:$Q$50,MATCH(Information!$C$10,'Maximum Demand Forecast'!$D$4:$D$50,0)),INDEX('Maximum Demand Forecast'!$AG$4:$AG$50,MATCH(Information!$C$10,'Maximum Demand Forecast'!$T$4:$T$50,0)))</f>
        <v>0.97444192235453797</v>
      </c>
      <c r="F10" s="111">
        <f>IF($R$4="Summer",INDEX('Maximum Demand Forecast'!$Q$4:$Q$50,MATCH(Information!$C$10,'Maximum Demand Forecast'!$D$4:$D$50,0)),INDEX('Maximum Demand Forecast'!$AG$4:$AG$50,MATCH(Information!$C$10,'Maximum Demand Forecast'!$T$4:$T$50,0)))</f>
        <v>0.97444192235453797</v>
      </c>
      <c r="G10" s="111">
        <f>IF($R$4="Summer",INDEX('Maximum Demand Forecast'!$Q$4:$Q$50,MATCH(Information!$C$10,'Maximum Demand Forecast'!$D$4:$D$50,0)),INDEX('Maximum Demand Forecast'!$AG$4:$AG$50,MATCH(Information!$C$10,'Maximum Demand Forecast'!$T$4:$T$50,0)))</f>
        <v>0.97444192235453797</v>
      </c>
      <c r="H10" s="111">
        <f>IF($R$4="Summer",INDEX('Maximum Demand Forecast'!$Q$4:$Q$50,MATCH(Information!$C$10,'Maximum Demand Forecast'!$D$4:$D$50,0)),INDEX('Maximum Demand Forecast'!$AG$4:$AG$50,MATCH(Information!$C$10,'Maximum Demand Forecast'!$T$4:$T$50,0)))</f>
        <v>0.97444192235453797</v>
      </c>
      <c r="I10" s="111">
        <f>IF($R$4="Summer",INDEX('Maximum Demand Forecast'!$Q$4:$Q$50,MATCH(Information!$C$10,'Maximum Demand Forecast'!$D$4:$D$50,0)),INDEX('Maximum Demand Forecast'!$AG$4:$AG$50,MATCH(Information!$C$10,'Maximum Demand Forecast'!$T$4:$T$50,0)))</f>
        <v>0.97444192235453797</v>
      </c>
      <c r="J10" s="111">
        <f>IF($R$4="Summer",INDEX('Maximum Demand Forecast'!$Q$4:$Q$50,MATCH(Information!$C$10,'Maximum Demand Forecast'!$D$4:$D$50,0)),INDEX('Maximum Demand Forecast'!$AG$4:$AG$50,MATCH(Information!$C$10,'Maximum Demand Forecast'!$T$4:$T$50,0)))</f>
        <v>0.97444192235453797</v>
      </c>
      <c r="K10" s="111">
        <f>IF($R$4="Summer",INDEX('Maximum Demand Forecast'!$Q$4:$Q$50,MATCH(Information!$C$10,'Maximum Demand Forecast'!$D$4:$D$50,0)),INDEX('Maximum Demand Forecast'!$AG$4:$AG$50,MATCH(Information!$C$10,'Maximum Demand Forecast'!$T$4:$T$50,0)))</f>
        <v>0.97444192235453797</v>
      </c>
      <c r="L10" s="111">
        <f>IF($R$4="Summer",INDEX('Maximum Demand Forecast'!$Q$4:$Q$50,MATCH(Information!$C$10,'Maximum Demand Forecast'!$D$4:$D$50,0)),INDEX('Maximum Demand Forecast'!$AG$4:$AG$50,MATCH(Information!$C$10,'Maximum Demand Forecast'!$T$4:$T$50,0)))</f>
        <v>0.97444192235453797</v>
      </c>
      <c r="M10" s="111">
        <f>IF($R$4="Summer",INDEX('Maximum Demand Forecast'!$Q$4:$Q$50,MATCH(Information!$C$10,'Maximum Demand Forecast'!$D$4:$D$50,0)),INDEX('Maximum Demand Forecast'!$AG$4:$AG$50,MATCH(Information!$C$10,'Maximum Demand Forecast'!$T$4:$T$50,0)))</f>
        <v>0.97444192235453797</v>
      </c>
      <c r="N10" s="111">
        <f>IF($R$4="Summer",INDEX('Maximum Demand Forecast'!$Q$4:$Q$50,MATCH(Information!$C$10,'Maximum Demand Forecast'!$D$4:$D$50,0)),INDEX('Maximum Demand Forecast'!$AG$4:$AG$50,MATCH(Information!$C$10,'Maximum Demand Forecast'!$T$4:$T$50,0)))</f>
        <v>0.97444192235453797</v>
      </c>
      <c r="O10" s="111">
        <f>IF($R$4="Summer",INDEX('Maximum Demand Forecast'!$Q$4:$Q$50,MATCH(Information!$C$10,'Maximum Demand Forecast'!$D$4:$D$50,0)),INDEX('Maximum Demand Forecast'!$AG$4:$AG$50,MATCH(Information!$C$10,'Maximum Demand Forecast'!$T$4:$T$50,0)))</f>
        <v>0.97444192235453797</v>
      </c>
      <c r="P10" s="111">
        <f>IF($R$4="Summer",INDEX('Maximum Demand Forecast'!$Q$4:$Q$50,MATCH(Information!$C$10,'Maximum Demand Forecast'!$D$4:$D$50,0)),INDEX('Maximum Demand Forecast'!$AG$4:$AG$50,MATCH(Information!$C$10,'Maximum Demand Forecast'!$T$4:$T$50,0)))</f>
        <v>0.97444192235453797</v>
      </c>
      <c r="Q10" s="104"/>
      <c r="R10" s="105"/>
      <c r="T10" s="92" t="s">
        <v>4</v>
      </c>
      <c r="U10" s="93" t="s">
        <v>202</v>
      </c>
      <c r="V10" s="93" t="s">
        <v>102</v>
      </c>
      <c r="W10" s="93" t="s">
        <v>205</v>
      </c>
      <c r="X10" s="93">
        <v>3</v>
      </c>
      <c r="Y10" s="93" t="s">
        <v>87</v>
      </c>
      <c r="Z10" s="94"/>
    </row>
    <row r="11" spans="3:28" x14ac:dyDescent="0.25">
      <c r="C11" s="71" t="s">
        <v>83</v>
      </c>
      <c r="D11" s="77" t="s">
        <v>178</v>
      </c>
      <c r="E11" s="108">
        <f>IF($R$4="Summer",INDEX('Maximum Demand Forecast'!U$4:U$50,MATCH(Information!$C$4,'Maximum Demand Forecast'!$T$4:$T$50,0)),INDEX('Maximum Demand Forecast'!E$4:E$50,MATCH(Information!$C$4,'Maximum Demand Forecast'!$T$4:$T$50,0)))</f>
        <v>2.12E-2</v>
      </c>
      <c r="F11" s="111">
        <f>IF($R$4="Summer",INDEX('Maximum Demand Forecast'!V$4:V$50,MATCH(Information!$C$4,'Maximum Demand Forecast'!$T$4:$T$50,0)),INDEX('Maximum Demand Forecast'!F$4:F$50,MATCH(Information!$C$4,'Maximum Demand Forecast'!$T$4:$T$50,0)))</f>
        <v>3.78E-2</v>
      </c>
      <c r="G11" s="111">
        <f>IF($R$4="Summer",INDEX('Maximum Demand Forecast'!W$4:W$50,MATCH(Information!$C$4,'Maximum Demand Forecast'!$T$4:$T$50,0)),INDEX('Maximum Demand Forecast'!G$4:G$50,MATCH(Information!$C$4,'Maximum Demand Forecast'!$T$4:$T$50,0)))</f>
        <v>3.6496095509739944E-2</v>
      </c>
      <c r="H11" s="111">
        <f>IF($R$4="Summer",INDEX('Maximum Demand Forecast'!X$4:X$50,MATCH(Information!$C$4,'Maximum Demand Forecast'!$T$4:$T$50,0)),INDEX('Maximum Demand Forecast'!H$4:H$50,MATCH(Information!$C$4,'Maximum Demand Forecast'!$T$4:$T$50,0)))</f>
        <v>3.6788677608555677E-2</v>
      </c>
      <c r="I11" s="111">
        <f>IF($R$4="Summer",INDEX('Maximum Demand Forecast'!Y$4:Y$50,MATCH(Information!$C$4,'Maximum Demand Forecast'!$T$4:$T$50,0)),INDEX('Maximum Demand Forecast'!I$4:I$50,MATCH(Information!$C$4,'Maximum Demand Forecast'!$T$4:$T$50,0)))</f>
        <v>3.618907421755406E-2</v>
      </c>
      <c r="J11" s="111">
        <f>IF($R$4="Summer",INDEX('Maximum Demand Forecast'!Z$4:Z$50,MATCH(Information!$C$4,'Maximum Demand Forecast'!$T$4:$T$50,0)),INDEX('Maximum Demand Forecast'!J$4:J$50,MATCH(Information!$C$4,'Maximum Demand Forecast'!$T$4:$T$50,0)))</f>
        <v>3.6166098129058834E-2</v>
      </c>
      <c r="K11" s="111">
        <f>IF($R$4="Summer",INDEX('Maximum Demand Forecast'!AA$4:AA$50,MATCH(Information!$C$4,'Maximum Demand Forecast'!$T$4:$T$50,0)),INDEX('Maximum Demand Forecast'!K$4:K$50,MATCH(Information!$C$4,'Maximum Demand Forecast'!$T$4:$T$50,0)))</f>
        <v>3.6219441424039572E-2</v>
      </c>
      <c r="L11" s="111">
        <f>IF($R$4="Summer",INDEX('Maximum Demand Forecast'!AB$4:AB$50,MATCH(Information!$C$4,'Maximum Demand Forecast'!$T$4:$T$50,0)),INDEX('Maximum Demand Forecast'!L$4:L$50,MATCH(Information!$C$4,'Maximum Demand Forecast'!$T$4:$T$50,0)))</f>
        <v>3.6381326118619869E-2</v>
      </c>
      <c r="M11" s="111">
        <f>IF($R$4="Summer",INDEX('Maximum Demand Forecast'!AC$4:AC$50,MATCH(Information!$C$4,'Maximum Demand Forecast'!$T$4:$T$50,0)),INDEX('Maximum Demand Forecast'!M$4:M$50,MATCH(Information!$C$4,'Maximum Demand Forecast'!$T$4:$T$50,0)))</f>
        <v>3.6863212508985908E-2</v>
      </c>
      <c r="N11" s="111">
        <f>IF($R$4="Summer",INDEX('Maximum Demand Forecast'!AD$4:AD$50,MATCH(Information!$C$4,'Maximum Demand Forecast'!$T$4:$T$50,0)),INDEX('Maximum Demand Forecast'!N$4:N$50,MATCH(Information!$C$4,'Maximum Demand Forecast'!$T$4:$T$50,0)))</f>
        <v>3.8385256124396583E-2</v>
      </c>
      <c r="O11" s="111">
        <f>IF($R$4="Summer",INDEX('Maximum Demand Forecast'!AE$4:AE$50,MATCH(Information!$C$4,'Maximum Demand Forecast'!$T$4:$T$50,0)),INDEX('Maximum Demand Forecast'!O$4:O$50,MATCH(Information!$C$4,'Maximum Demand Forecast'!$T$4:$T$50,0)))</f>
        <v>3.9628177647652786E-2</v>
      </c>
      <c r="P11" s="111">
        <f>IF($R$4="Summer",INDEX('Maximum Demand Forecast'!AF$4:AF$50,MATCH(Information!$C$4,'Maximum Demand Forecast'!$T$4:$T$50,0)),INDEX('Maximum Demand Forecast'!P$4:P$50,MATCH(Information!$C$4,'Maximum Demand Forecast'!$T$4:$T$50,0)))</f>
        <v>4.0454805785484126E-2</v>
      </c>
      <c r="Q11" s="112"/>
      <c r="R11" s="105">
        <f>IF($R$4="Summer",INDEX('Maximum Demand Forecast'!V$4:V$50,MATCH(Information!$C$4,'Maximum Demand Forecast'!$T$4:$T$50,0)),INDEX('Maximum Demand Forecast'!F$4:F$50,MATCH(Information!$C$4,'Maximum Demand Forecast'!$T$4:$T$50,0)))</f>
        <v>3.78E-2</v>
      </c>
      <c r="T11" s="92" t="s">
        <v>58</v>
      </c>
      <c r="U11" s="93" t="s">
        <v>206</v>
      </c>
      <c r="V11" s="93" t="s">
        <v>198</v>
      </c>
      <c r="W11" s="93" t="s">
        <v>201</v>
      </c>
      <c r="X11" s="93">
        <v>1</v>
      </c>
      <c r="Y11" s="93" t="s">
        <v>87</v>
      </c>
      <c r="Z11" s="94"/>
    </row>
    <row r="12" spans="3:28" x14ac:dyDescent="0.25">
      <c r="C12" s="71" t="s">
        <v>83</v>
      </c>
      <c r="D12" s="77" t="s">
        <v>179</v>
      </c>
      <c r="E12" s="113">
        <f t="shared" ref="E12:P12" si="2">IF(E13^2-E11^2&gt;0,SQRT(E13^2-E11^2),0)</f>
        <v>2.36677248677249E-2</v>
      </c>
      <c r="F12" s="113">
        <f t="shared" si="2"/>
        <v>4.220000000000005E-2</v>
      </c>
      <c r="G12" s="113">
        <f t="shared" si="2"/>
        <v>4.0744318267487499E-2</v>
      </c>
      <c r="H12" s="113">
        <f t="shared" si="2"/>
        <v>4.1070957541826755E-2</v>
      </c>
      <c r="I12" s="113">
        <f t="shared" si="2"/>
        <v>4.0401559047110673E-2</v>
      </c>
      <c r="J12" s="113">
        <f t="shared" si="2"/>
        <v>4.0375908493287954E-2</v>
      </c>
      <c r="K12" s="113">
        <f t="shared" si="2"/>
        <v>4.0435461060700312E-2</v>
      </c>
      <c r="L12" s="113">
        <f t="shared" si="2"/>
        <v>4.0616189476342872E-2</v>
      </c>
      <c r="M12" s="113">
        <f t="shared" si="2"/>
        <v>4.1154168462412891E-2</v>
      </c>
      <c r="N12" s="113">
        <f t="shared" si="2"/>
        <v>4.2853381175913696E-2</v>
      </c>
      <c r="O12" s="113">
        <f t="shared" si="2"/>
        <v>4.4240981394998671E-2</v>
      </c>
      <c r="P12" s="113">
        <f t="shared" si="2"/>
        <v>4.5163830797551117E-2</v>
      </c>
      <c r="Q12" s="112"/>
      <c r="R12" s="105"/>
      <c r="T12" s="92" t="s">
        <v>46</v>
      </c>
      <c r="U12" s="93" t="s">
        <v>197</v>
      </c>
      <c r="V12" s="93" t="s">
        <v>198</v>
      </c>
      <c r="W12" s="93" t="s">
        <v>201</v>
      </c>
      <c r="X12" s="93">
        <v>1</v>
      </c>
      <c r="Y12" s="93" t="s">
        <v>1</v>
      </c>
      <c r="Z12" s="94"/>
    </row>
    <row r="13" spans="3:28" x14ac:dyDescent="0.25">
      <c r="C13" s="71" t="s">
        <v>83</v>
      </c>
      <c r="D13" s="77" t="s">
        <v>180</v>
      </c>
      <c r="E13" s="108">
        <f>E11/IF($R$4="Summer",INDEX('Maximum Demand Forecast'!$AG$4:$AG$50, MATCH(Information!$C$13, 'Maximum Demand Forecast'!$T$4:$T$50, 0)),INDEX('Maximum Demand Forecast'!$Q$4:$Q$50, MATCH(Information!$C$13, 'Maximum Demand Forecast'!$D$4:$D$50, 0)))</f>
        <v>3.1774222262933888E-2</v>
      </c>
      <c r="F13" s="108">
        <f>F11/IF($R$4="Summer",INDEX('Maximum Demand Forecast'!$AG$4:$AG$50, MATCH(Information!$C$13, 'Maximum Demand Forecast'!$T$4:$T$50, 0)),INDEX('Maximum Demand Forecast'!$Q$4:$Q$50, MATCH(Information!$C$13, 'Maximum Demand Forecast'!$D$4:$D$50, 0)))</f>
        <v>5.6654037808438723E-2</v>
      </c>
      <c r="G13" s="108">
        <f>G11/IF($R$4="Summer",INDEX('Maximum Demand Forecast'!$AG$4:$AG$50, MATCH(Information!$C$13, 'Maximum Demand Forecast'!$T$4:$T$50, 0)),INDEX('Maximum Demand Forecast'!$Q$4:$Q$50, MATCH(Information!$C$13, 'Maximum Demand Forecast'!$D$4:$D$50, 0)))</f>
        <v>5.469976653093115E-2</v>
      </c>
      <c r="H13" s="108">
        <f>H11/IF($R$4="Summer",INDEX('Maximum Demand Forecast'!$AG$4:$AG$50, MATCH(Information!$C$13, 'Maximum Demand Forecast'!$T$4:$T$50, 0)),INDEX('Maximum Demand Forecast'!$Q$4:$Q$50, MATCH(Information!$C$13, 'Maximum Demand Forecast'!$D$4:$D$50, 0)))</f>
        <v>5.5138283919512601E-2</v>
      </c>
      <c r="I13" s="108">
        <f>I11/IF($R$4="Summer",INDEX('Maximum Demand Forecast'!$AG$4:$AG$50, MATCH(Information!$C$13, 'Maximum Demand Forecast'!$T$4:$T$50, 0)),INDEX('Maximum Demand Forecast'!$Q$4:$Q$50, MATCH(Information!$C$13, 'Maximum Demand Forecast'!$D$4:$D$50, 0)))</f>
        <v>5.4239607909357217E-2</v>
      </c>
      <c r="J13" s="108">
        <f>J11/IF($R$4="Summer",INDEX('Maximum Demand Forecast'!$AG$4:$AG$50, MATCH(Information!$C$13, 'Maximum Demand Forecast'!$T$4:$T$50, 0)),INDEX('Maximum Demand Forecast'!$Q$4:$Q$50, MATCH(Information!$C$13, 'Maximum Demand Forecast'!$D$4:$D$50, 0)))</f>
        <v>5.4205171713952491E-2</v>
      </c>
      <c r="K13" s="108">
        <f>K11/IF($R$4="Summer",INDEX('Maximum Demand Forecast'!$AG$4:$AG$50, MATCH(Information!$C$13, 'Maximum Demand Forecast'!$T$4:$T$50, 0)),INDEX('Maximum Demand Forecast'!$Q$4:$Q$50, MATCH(Information!$C$13, 'Maximum Demand Forecast'!$D$4:$D$50, 0)))</f>
        <v>5.4285121794657928E-2</v>
      </c>
      <c r="L13" s="108">
        <f>L11/IF($R$4="Summer",INDEX('Maximum Demand Forecast'!$AG$4:$AG$50, MATCH(Information!$C$13, 'Maximum Demand Forecast'!$T$4:$T$50, 0)),INDEX('Maximum Demand Forecast'!$Q$4:$Q$50, MATCH(Information!$C$13, 'Maximum Demand Forecast'!$D$4:$D$50, 0)))</f>
        <v>5.4527751995910832E-2</v>
      </c>
      <c r="M13" s="108">
        <f>M11/IF($R$4="Summer",INDEX('Maximum Demand Forecast'!$AG$4:$AG$50, MATCH(Information!$C$13, 'Maximum Demand Forecast'!$T$4:$T$50, 0)),INDEX('Maximum Demand Forecast'!$Q$4:$Q$50, MATCH(Information!$C$13, 'Maximum Demand Forecast'!$D$4:$D$50, 0)))</f>
        <v>5.5249995640862408E-2</v>
      </c>
      <c r="N13" s="108">
        <f>N11/IF($R$4="Summer",INDEX('Maximum Demand Forecast'!$AG$4:$AG$50, MATCH(Information!$C$13, 'Maximum Demand Forecast'!$T$4:$T$50, 0)),INDEX('Maximum Demand Forecast'!$Q$4:$Q$50, MATCH(Information!$C$13, 'Maximum Demand Forecast'!$D$4:$D$50, 0)))</f>
        <v>5.7531210363972698E-2</v>
      </c>
      <c r="O13" s="108">
        <f>O11/IF($R$4="Summer",INDEX('Maximum Demand Forecast'!$AG$4:$AG$50, MATCH(Information!$C$13, 'Maximum Demand Forecast'!$T$4:$T$50, 0)),INDEX('Maximum Demand Forecast'!$Q$4:$Q$50, MATCH(Information!$C$13, 'Maximum Demand Forecast'!$D$4:$D$50, 0)))</f>
        <v>5.9394081342054164E-2</v>
      </c>
      <c r="P13" s="108">
        <f>P11/IF($R$4="Summer",INDEX('Maximum Demand Forecast'!$AG$4:$AG$50, MATCH(Information!$C$13, 'Maximum Demand Forecast'!$T$4:$T$50, 0)),INDEX('Maximum Demand Forecast'!$Q$4:$Q$50, MATCH(Information!$C$13, 'Maximum Demand Forecast'!$D$4:$D$50, 0)))</f>
        <v>6.0633018426028133E-2</v>
      </c>
      <c r="Q13" s="112"/>
      <c r="R13" s="105"/>
      <c r="T13" s="92" t="s">
        <v>54</v>
      </c>
      <c r="U13" s="93" t="s">
        <v>204</v>
      </c>
      <c r="V13" s="93" t="s">
        <v>198</v>
      </c>
      <c r="W13" s="93" t="s">
        <v>201</v>
      </c>
      <c r="X13" s="93">
        <v>3</v>
      </c>
      <c r="Y13" s="93" t="s">
        <v>87</v>
      </c>
      <c r="Z13" s="94"/>
    </row>
    <row r="14" spans="3:28" x14ac:dyDescent="0.25">
      <c r="C14" s="71" t="s">
        <v>83</v>
      </c>
      <c r="D14" s="77" t="s">
        <v>181</v>
      </c>
      <c r="E14" s="114">
        <f>IFERROR(INDEX('Maximum Demand Forecast'!$AK$4:$AK$50,MATCH(Information!C4,'Maximum Demand Forecast'!$AJ$4:$AJ$50,0)),"")</f>
        <v>1</v>
      </c>
      <c r="F14" s="115" t="str">
        <f>IFERROR(INDEX('Maximum Demand Forecast'!$AK$4:$AK$50,MATCH(Information!D4,'Maximum Demand Forecast'!$AJ$4:$AJ$50,0)),"")</f>
        <v/>
      </c>
      <c r="G14" s="115"/>
      <c r="H14" s="115"/>
      <c r="I14" s="115"/>
      <c r="J14" s="115"/>
      <c r="K14" s="115"/>
      <c r="L14" s="115"/>
      <c r="M14" s="115"/>
      <c r="N14" s="115"/>
      <c r="O14" s="115"/>
      <c r="P14" s="115"/>
      <c r="Q14" s="116"/>
      <c r="R14" s="105"/>
      <c r="T14" s="92" t="s">
        <v>64</v>
      </c>
      <c r="U14" s="93" t="s">
        <v>207</v>
      </c>
      <c r="V14" s="93" t="s">
        <v>198</v>
      </c>
      <c r="W14" s="93" t="s">
        <v>203</v>
      </c>
      <c r="X14" s="93">
        <v>2</v>
      </c>
      <c r="Y14" s="93" t="s">
        <v>87</v>
      </c>
      <c r="Z14" s="94"/>
    </row>
    <row r="15" spans="3:28" x14ac:dyDescent="0.25">
      <c r="C15" s="71" t="s">
        <v>83</v>
      </c>
      <c r="D15" s="77" t="s">
        <v>182</v>
      </c>
      <c r="E15" s="106">
        <f>INDEX('Maximum Demand Forecast'!AR4:AR50,MATCH(Information!C15,'Maximum Demand Forecast'!$AQ$4:$AQ$50,0))</f>
        <v>8768.5</v>
      </c>
      <c r="F15" s="107">
        <f>INDEX('Maximum Demand Forecast'!AR4:AR50,MATCH(Information!C15,'Maximum Demand Forecast'!$AQ$4:$AQ$50,0))</f>
        <v>8768.5</v>
      </c>
      <c r="G15" s="107">
        <f>INDEX('Maximum Demand Forecast'!AR4:AR50,MATCH(Information!C15,'Maximum Demand Forecast'!$AQ$4:$AQ$50,0))</f>
        <v>8768.5</v>
      </c>
      <c r="H15" s="107">
        <f>INDEX('Maximum Demand Forecast'!AR4:AR50,MATCH(Information!C15,'Maximum Demand Forecast'!$AQ$4:$AQ$50,0))</f>
        <v>8768.5</v>
      </c>
      <c r="I15" s="107">
        <f>INDEX('Maximum Demand Forecast'!AR4:AR50,MATCH(Information!C15,'Maximum Demand Forecast'!$AQ$4:$AQ$50,0))</f>
        <v>8768.5</v>
      </c>
      <c r="J15" s="107">
        <f>INDEX('Maximum Demand Forecast'!AR4:AR50,MATCH(Information!C15,'Maximum Demand Forecast'!$AQ$4:$AQ$50,0))</f>
        <v>8768.5</v>
      </c>
      <c r="K15" s="107">
        <f>INDEX('Maximum Demand Forecast'!AR4:AR50,MATCH(Information!C15,'Maximum Demand Forecast'!$AQ$4:$AQ$50,0))</f>
        <v>8768.5</v>
      </c>
      <c r="L15" s="107">
        <f>INDEX('Maximum Demand Forecast'!AR4:AR50,MATCH(Information!C15,'Maximum Demand Forecast'!$AQ$4:$AQ$50,0))</f>
        <v>8768.5</v>
      </c>
      <c r="M15" s="107">
        <f>INDEX('Maximum Demand Forecast'!AR4:AR50,MATCH(Information!C15,'Maximum Demand Forecast'!$AQ$4:$AQ$50,0))</f>
        <v>8768.5</v>
      </c>
      <c r="N15" s="107">
        <f>INDEX('Maximum Demand Forecast'!AR4:AR50,MATCH(Information!C15,'Maximum Demand Forecast'!$AQ$4:$AQ$50,0))</f>
        <v>8768.5</v>
      </c>
      <c r="O15" s="107">
        <f>INDEX('Maximum Demand Forecast'!AR4:AR50,MATCH(Information!C15,'Maximum Demand Forecast'!$AQ$4:$AQ$50,0))</f>
        <v>8768.5</v>
      </c>
      <c r="P15" s="107">
        <f>INDEX('Maximum Demand Forecast'!AR4:AR50,MATCH(Information!C15,'Maximum Demand Forecast'!$AQ$4:$AQ$50,0))</f>
        <v>8768.5</v>
      </c>
      <c r="Q15" s="104"/>
      <c r="R15" s="105"/>
      <c r="T15" s="92" t="s">
        <v>86</v>
      </c>
      <c r="U15" s="93" t="s">
        <v>204</v>
      </c>
      <c r="V15" s="93" t="s">
        <v>198</v>
      </c>
      <c r="W15" s="93" t="s">
        <v>203</v>
      </c>
      <c r="X15" s="93">
        <v>2</v>
      </c>
      <c r="Y15" s="93" t="s">
        <v>87</v>
      </c>
      <c r="Z15" s="94"/>
    </row>
    <row r="16" spans="3:28" x14ac:dyDescent="0.25">
      <c r="C16" s="71" t="s">
        <v>83</v>
      </c>
      <c r="D16" s="77" t="s">
        <v>183</v>
      </c>
      <c r="E16" s="106">
        <f>INDEX('Maximum Demand Forecast'!$AS$4:$AS$50,MATCH(Information!C16,'Maximum Demand Forecast'!$AQ$4:$AQ$50,0))</f>
        <v>8768.5</v>
      </c>
      <c r="F16" s="107">
        <f>INDEX('Maximum Demand Forecast'!$AS$4:$AS$50,MATCH(Information!C16,'Maximum Demand Forecast'!$AQ$4:$AQ$50,0))</f>
        <v>8768.5</v>
      </c>
      <c r="G16" s="107">
        <f>INDEX('Maximum Demand Forecast'!$AS$4:$AS$50,MATCH(Information!C16,'Maximum Demand Forecast'!$AQ$4:$AQ$50,0))</f>
        <v>8768.5</v>
      </c>
      <c r="H16" s="107">
        <f>INDEX('Maximum Demand Forecast'!$AS$4:$AS$50,MATCH(Information!C16,'Maximum Demand Forecast'!$AQ$4:$AQ$50,0))</f>
        <v>8768.5</v>
      </c>
      <c r="I16" s="107">
        <f>INDEX('Maximum Demand Forecast'!$AS$4:$AS$50,MATCH(Information!C16,'Maximum Demand Forecast'!$AQ$4:$AQ$50,0))</f>
        <v>8768.5</v>
      </c>
      <c r="J16" s="107">
        <f>INDEX('Maximum Demand Forecast'!$AS$4:$AS$50,MATCH(Information!C16,'Maximum Demand Forecast'!$AQ$4:$AQ$50,0))</f>
        <v>8768.5</v>
      </c>
      <c r="K16" s="107">
        <f>INDEX('Maximum Demand Forecast'!$AS$4:$AS$50,MATCH(Information!C16,'Maximum Demand Forecast'!$AQ$4:$AQ$50,0))</f>
        <v>8768.5</v>
      </c>
      <c r="L16" s="107">
        <f>INDEX('Maximum Demand Forecast'!$AS$4:$AS$50,MATCH(Information!C16,'Maximum Demand Forecast'!$AQ$4:$AQ$50,0))</f>
        <v>8768.5</v>
      </c>
      <c r="M16" s="107">
        <f>INDEX('Maximum Demand Forecast'!$AS$4:$AS$50,MATCH(Information!C16,'Maximum Demand Forecast'!$AQ$4:$AQ$50,0))</f>
        <v>8768.5</v>
      </c>
      <c r="N16" s="107">
        <f>INDEX('Maximum Demand Forecast'!$AS$4:$AS$50,MATCH(Information!C16,'Maximum Demand Forecast'!$AQ$4:$AQ$50,0))</f>
        <v>8768.5</v>
      </c>
      <c r="O16" s="107">
        <f>INDEX('Maximum Demand Forecast'!$AS$4:$AS$50,MATCH(Information!C16,'Maximum Demand Forecast'!$AQ$4:$AQ$50,0))</f>
        <v>8768.5</v>
      </c>
      <c r="P16" s="107">
        <f>INDEX('Maximum Demand Forecast'!$AS$4:$AS$50,MATCH(Information!C16,'Maximum Demand Forecast'!$AQ$4:$AQ$50,0))</f>
        <v>8768.5</v>
      </c>
      <c r="Q16" s="104"/>
      <c r="R16" s="105"/>
      <c r="T16" s="92" t="s">
        <v>66</v>
      </c>
      <c r="U16" s="93" t="s">
        <v>206</v>
      </c>
      <c r="V16" s="93" t="s">
        <v>198</v>
      </c>
      <c r="W16" s="93" t="s">
        <v>201</v>
      </c>
      <c r="X16" s="93">
        <v>2</v>
      </c>
      <c r="Y16" s="93" t="s">
        <v>87</v>
      </c>
      <c r="Z16" s="94"/>
    </row>
    <row r="17" spans="3:26" x14ac:dyDescent="0.25">
      <c r="C17" s="71" t="s">
        <v>83</v>
      </c>
      <c r="D17" s="77" t="s">
        <v>186</v>
      </c>
      <c r="E17" s="117">
        <f>INDEX('Maximum Demand Forecast'!$R$4:$R$50,MATCH(Information!$C$4,'Maximum Demand Forecast'!$D$4:$D$50,0))</f>
        <v>5.6860321384425198E-2</v>
      </c>
      <c r="F17" s="118"/>
      <c r="G17" s="118"/>
      <c r="H17" s="118"/>
      <c r="I17" s="118"/>
      <c r="J17" s="118"/>
      <c r="K17" s="118"/>
      <c r="L17" s="118"/>
      <c r="M17" s="118"/>
      <c r="N17" s="118"/>
      <c r="O17" s="118"/>
      <c r="P17" s="118"/>
      <c r="Q17" s="104"/>
      <c r="R17" s="105"/>
      <c r="T17" s="92" t="s">
        <v>67</v>
      </c>
      <c r="U17" s="93" t="s">
        <v>206</v>
      </c>
      <c r="V17" s="93" t="s">
        <v>198</v>
      </c>
      <c r="W17" s="93" t="s">
        <v>201</v>
      </c>
      <c r="X17" s="93">
        <v>2</v>
      </c>
      <c r="Y17" s="93" t="s">
        <v>87</v>
      </c>
      <c r="Z17" s="94"/>
    </row>
    <row r="18" spans="3:26" x14ac:dyDescent="0.25">
      <c r="C18" s="71" t="s">
        <v>83</v>
      </c>
      <c r="D18" s="77" t="s">
        <v>187</v>
      </c>
      <c r="E18" s="117">
        <f>INDEX('Maximum Demand Forecast'!$AH$4:$AH$50,MATCH(Information!$C$4,'Maximum Demand Forecast'!$D$4:$D$50,0))</f>
        <v>0.44973544973544899</v>
      </c>
      <c r="F18" s="118"/>
      <c r="G18" s="118"/>
      <c r="H18" s="118"/>
      <c r="I18" s="118"/>
      <c r="J18" s="118"/>
      <c r="K18" s="118"/>
      <c r="L18" s="118"/>
      <c r="M18" s="118"/>
      <c r="N18" s="118"/>
      <c r="O18" s="118"/>
      <c r="P18" s="118"/>
      <c r="Q18" s="104"/>
      <c r="R18" s="105"/>
      <c r="T18" s="92" t="s">
        <v>65</v>
      </c>
      <c r="U18" s="93" t="s">
        <v>207</v>
      </c>
      <c r="V18" s="93" t="s">
        <v>198</v>
      </c>
      <c r="W18" s="93" t="s">
        <v>208</v>
      </c>
      <c r="X18" s="93">
        <v>1</v>
      </c>
      <c r="Y18" s="93" t="s">
        <v>1</v>
      </c>
      <c r="Z18" s="94"/>
    </row>
    <row r="19" spans="3:26" x14ac:dyDescent="0.25">
      <c r="C19" s="71" t="s">
        <v>83</v>
      </c>
      <c r="D19" s="77" t="s">
        <v>130</v>
      </c>
      <c r="E19" s="107">
        <v>0.1</v>
      </c>
      <c r="F19" s="107"/>
      <c r="G19" s="107"/>
      <c r="H19" s="107"/>
      <c r="I19" s="107"/>
      <c r="J19" s="107"/>
      <c r="K19" s="107"/>
      <c r="L19" s="107"/>
      <c r="M19" s="107"/>
      <c r="N19" s="107"/>
      <c r="O19" s="107"/>
      <c r="P19" s="107"/>
      <c r="Q19" s="104" t="str" cm="1">
        <f t="array" ref="Q19">IF(INDEX('Maximum Demand Forecast'!$AW$4:$AW$248,MATCH(1,('Maximum Demand Forecast'!$AV$4:$AV$248=Information!D19)*('Maximum Demand Forecast'!$AX$4:$AX$248=Information!E19)*('Maximum Demand Forecast'!$AU$4:$AU$248=Information!C19),0))=0,"",INDEX('Maximum Demand Forecast'!$AW$4:$AW$248,MATCH(1,('Maximum Demand Forecast'!$AV$4:$AV$248=Information!D19)*('Maximum Demand Forecast'!$AX$4:$AX$248=Information!E19)*('Maximum Demand Forecast'!$AU$4:$AU$248=Information!C19),0)))</f>
        <v>Waddmana</v>
      </c>
      <c r="R19" s="105"/>
      <c r="T19" s="92" t="s">
        <v>62</v>
      </c>
      <c r="U19" s="93" t="s">
        <v>207</v>
      </c>
      <c r="V19" s="93" t="s">
        <v>198</v>
      </c>
      <c r="W19" s="93" t="s">
        <v>203</v>
      </c>
      <c r="X19" s="93">
        <v>2</v>
      </c>
      <c r="Y19" s="93" t="s">
        <v>87</v>
      </c>
      <c r="Z19" s="94"/>
    </row>
    <row r="20" spans="3:26" ht="30" x14ac:dyDescent="0.25">
      <c r="C20" s="71" t="s">
        <v>83</v>
      </c>
      <c r="D20" s="77" t="s">
        <v>131</v>
      </c>
      <c r="E20" s="107"/>
      <c r="F20" s="107"/>
      <c r="G20" s="107"/>
      <c r="H20" s="107"/>
      <c r="I20" s="107"/>
      <c r="J20" s="107"/>
      <c r="K20" s="107"/>
      <c r="L20" s="107"/>
      <c r="M20" s="107"/>
      <c r="N20" s="107"/>
      <c r="O20" s="107"/>
      <c r="P20" s="107"/>
      <c r="Q20" s="104" t="str" cm="1">
        <f t="array" ref="Q20">IF(INDEX('Maximum Demand Forecast'!$AW$4:$AW$248,MATCH(1,('Maximum Demand Forecast'!$AV$4:$AV$248=Information!D20)*('Maximum Demand Forecast'!$AX$4:$AX$248=Information!E20)*('Maximum Demand Forecast'!$AU$4:$AU$248=Information!C20),0))=0,"",INDEX('Maximum Demand Forecast'!$AW$4:$AW$248,MATCH(1,('Maximum Demand Forecast'!$AV$4:$AV$248=Information!D20)*('Maximum Demand Forecast'!$AX$4:$AX$248=Information!E20)*('Maximum Demand Forecast'!$AU$4:$AU$248=Information!C20),0)))</f>
        <v/>
      </c>
      <c r="R20" s="105"/>
      <c r="T20" s="92" t="s">
        <v>7</v>
      </c>
      <c r="U20" s="93" t="s">
        <v>207</v>
      </c>
      <c r="V20" s="93" t="s">
        <v>198</v>
      </c>
      <c r="W20" s="93" t="s">
        <v>203</v>
      </c>
      <c r="X20" s="93">
        <v>2</v>
      </c>
      <c r="Y20" s="93" t="s">
        <v>87</v>
      </c>
      <c r="Z20" s="94" t="s">
        <v>266</v>
      </c>
    </row>
    <row r="21" spans="3:26" ht="30" x14ac:dyDescent="0.25">
      <c r="C21" s="71" t="s">
        <v>83</v>
      </c>
      <c r="D21" s="77" t="s">
        <v>132</v>
      </c>
      <c r="E21" s="107"/>
      <c r="F21" s="107"/>
      <c r="G21" s="107"/>
      <c r="H21" s="107"/>
      <c r="I21" s="107"/>
      <c r="J21" s="107"/>
      <c r="K21" s="107"/>
      <c r="L21" s="107"/>
      <c r="M21" s="107"/>
      <c r="N21" s="107"/>
      <c r="O21" s="107"/>
      <c r="P21" s="107"/>
      <c r="Q21" s="104" t="str" cm="1">
        <f t="array" ref="Q21">IF(INDEX('Maximum Demand Forecast'!$AW$4:$AW$248,MATCH(1,('Maximum Demand Forecast'!$AV$4:$AV$248=Information!D21)*('Maximum Demand Forecast'!$AX$4:$AX$248=Information!E21)*('Maximum Demand Forecast'!$AU$4:$AU$248=Information!C21),0))=0,"",INDEX('Maximum Demand Forecast'!$AW$4:$AW$248,MATCH(1,('Maximum Demand Forecast'!$AV$4:$AV$248=Information!D21)*('Maximum Demand Forecast'!$AX$4:$AX$248=Information!E21)*('Maximum Demand Forecast'!$AU$4:$AU$248=Information!C21),0)))</f>
        <v/>
      </c>
      <c r="R21" s="105"/>
      <c r="T21" s="92" t="s">
        <v>8</v>
      </c>
      <c r="U21" s="93" t="s">
        <v>207</v>
      </c>
      <c r="V21" s="93" t="s">
        <v>102</v>
      </c>
      <c r="W21" s="93" t="s">
        <v>205</v>
      </c>
      <c r="X21" s="93">
        <v>2</v>
      </c>
      <c r="Y21" s="93" t="s">
        <v>87</v>
      </c>
      <c r="Z21" s="94" t="s">
        <v>266</v>
      </c>
    </row>
    <row r="22" spans="3:26" ht="30" x14ac:dyDescent="0.25">
      <c r="C22" s="71" t="s">
        <v>83</v>
      </c>
      <c r="D22" s="77" t="s">
        <v>133</v>
      </c>
      <c r="E22" s="107"/>
      <c r="F22" s="107"/>
      <c r="G22" s="107"/>
      <c r="H22" s="107"/>
      <c r="I22" s="107"/>
      <c r="J22" s="107"/>
      <c r="K22" s="107"/>
      <c r="L22" s="107"/>
      <c r="M22" s="107"/>
      <c r="N22" s="107"/>
      <c r="O22" s="107"/>
      <c r="P22" s="107"/>
      <c r="Q22" s="104" t="str" cm="1">
        <f t="array" ref="Q22">IF(INDEX('Maximum Demand Forecast'!$AW$4:$AW$248,MATCH(1,('Maximum Demand Forecast'!$AV$4:$AV$248=Information!D22)*('Maximum Demand Forecast'!$AX$4:$AX$248=Information!E22)*('Maximum Demand Forecast'!$AU$4:$AU$248=Information!C22),0))=0,"",INDEX('Maximum Demand Forecast'!$AW$4:$AW$248,MATCH(1,('Maximum Demand Forecast'!$AV$4:$AV$248=Information!D22)*('Maximum Demand Forecast'!$AX$4:$AX$248=Information!E22)*('Maximum Demand Forecast'!$AU$4:$AU$248=Information!C22),0)))</f>
        <v/>
      </c>
      <c r="R22" s="105"/>
      <c r="T22" s="92" t="s">
        <v>63</v>
      </c>
      <c r="U22" s="93" t="s">
        <v>207</v>
      </c>
      <c r="V22" s="93" t="s">
        <v>198</v>
      </c>
      <c r="W22" s="93" t="s">
        <v>203</v>
      </c>
      <c r="X22" s="93">
        <v>2</v>
      </c>
      <c r="Y22" s="93" t="s">
        <v>87</v>
      </c>
      <c r="Z22" s="94" t="s">
        <v>267</v>
      </c>
    </row>
    <row r="23" spans="3:26" x14ac:dyDescent="0.25">
      <c r="C23" s="71" t="s">
        <v>83</v>
      </c>
      <c r="D23" s="77" t="s">
        <v>134</v>
      </c>
      <c r="E23" s="107"/>
      <c r="F23" s="107"/>
      <c r="G23" s="107"/>
      <c r="H23" s="107"/>
      <c r="I23" s="107"/>
      <c r="J23" s="107"/>
      <c r="K23" s="107"/>
      <c r="L23" s="107"/>
      <c r="M23" s="107"/>
      <c r="N23" s="107"/>
      <c r="O23" s="107"/>
      <c r="P23" s="107"/>
      <c r="Q23" s="104" t="str" cm="1">
        <f t="array" ref="Q23">IF(INDEX('Maximum Demand Forecast'!$AW$4:$AW$248,MATCH(1,('Maximum Demand Forecast'!$AV$4:$AV$248=Information!D23)*('Maximum Demand Forecast'!$AX$4:$AX$248=Information!E23)*('Maximum Demand Forecast'!$AU$4:$AU$248=Information!C23),0))=0,"",INDEX('Maximum Demand Forecast'!$AW$4:$AW$248,MATCH(1,('Maximum Demand Forecast'!$AV$4:$AV$248=Information!D23)*('Maximum Demand Forecast'!$AX$4:$AX$248=Information!E23)*('Maximum Demand Forecast'!$AU$4:$AU$248=Information!C23),0)))</f>
        <v/>
      </c>
      <c r="R23" s="105"/>
      <c r="T23" s="92" t="s">
        <v>0</v>
      </c>
      <c r="U23" s="93" t="s">
        <v>202</v>
      </c>
      <c r="V23" s="93" t="s">
        <v>102</v>
      </c>
      <c r="W23" s="93" t="s">
        <v>205</v>
      </c>
      <c r="X23" s="93">
        <v>2</v>
      </c>
      <c r="Y23" s="93" t="s">
        <v>87</v>
      </c>
      <c r="Z23" s="94"/>
    </row>
    <row r="24" spans="3:26" x14ac:dyDescent="0.25">
      <c r="C24" s="71" t="s">
        <v>83</v>
      </c>
      <c r="D24" s="77" t="s">
        <v>184</v>
      </c>
      <c r="E24" s="109">
        <f>INDEX('Distribution feeder max. demand'!$AS$5:$AS$64,MATCH(Information!$C24,'Distribution feeder max. demand'!$AR$5:$AR$64,0))</f>
        <v>1.2E-2</v>
      </c>
      <c r="F24" s="115"/>
      <c r="G24" s="115"/>
      <c r="H24" s="115"/>
      <c r="I24" s="115"/>
      <c r="J24" s="115"/>
      <c r="K24" s="115"/>
      <c r="L24" s="115"/>
      <c r="M24" s="115"/>
      <c r="N24" s="115"/>
      <c r="O24" s="115"/>
      <c r="P24" s="115"/>
      <c r="Q24" s="104"/>
      <c r="R24" s="105"/>
      <c r="T24" s="92" t="s">
        <v>48</v>
      </c>
      <c r="U24" s="93" t="s">
        <v>197</v>
      </c>
      <c r="V24" s="93" t="s">
        <v>198</v>
      </c>
      <c r="W24" s="93" t="s">
        <v>201</v>
      </c>
      <c r="X24" s="93">
        <v>1</v>
      </c>
      <c r="Y24" s="93" t="s">
        <v>1</v>
      </c>
      <c r="Z24" s="94"/>
    </row>
    <row r="25" spans="3:26" ht="15.75" thickBot="1" x14ac:dyDescent="0.3">
      <c r="C25" s="73" t="s">
        <v>83</v>
      </c>
      <c r="D25" s="78" t="s">
        <v>185</v>
      </c>
      <c r="E25" s="109">
        <f>INDEX('Distribution feeder max. demand'!$AT$5:$AT$64,MATCH(Information!$C24,'Distribution feeder max. demand'!$AR$5:$AR$64,0))</f>
        <v>0</v>
      </c>
      <c r="F25" s="119"/>
      <c r="G25" s="119"/>
      <c r="H25" s="119"/>
      <c r="I25" s="119"/>
      <c r="J25" s="119"/>
      <c r="K25" s="119"/>
      <c r="L25" s="119"/>
      <c r="M25" s="119"/>
      <c r="N25" s="119"/>
      <c r="O25" s="119"/>
      <c r="P25" s="119"/>
      <c r="Q25" s="120"/>
      <c r="R25" s="121"/>
      <c r="T25" s="92" t="s">
        <v>2</v>
      </c>
      <c r="U25" s="93" t="s">
        <v>202</v>
      </c>
      <c r="V25" s="93" t="s">
        <v>102</v>
      </c>
      <c r="W25" s="93" t="s">
        <v>205</v>
      </c>
      <c r="X25" s="93">
        <v>2</v>
      </c>
      <c r="Y25" s="93" t="s">
        <v>87</v>
      </c>
      <c r="Z25" s="94"/>
    </row>
    <row r="26" spans="3:26" ht="15.75" thickTop="1" x14ac:dyDescent="0.25">
      <c r="C26" s="71" t="s">
        <v>51</v>
      </c>
      <c r="D26" s="77" t="s">
        <v>171</v>
      </c>
      <c r="E26" s="102">
        <f>INDEX('Maximum Demand Forecast'!$BA$4:$BA$50,MATCH($C$26,'Maximum Demand Forecast'!$AZ$4:$AZ$50,0))</f>
        <v>17</v>
      </c>
      <c r="F26" s="103">
        <f>INDEX('Maximum Demand Forecast'!$BA$4:$BA$50,MATCH($C$26,'Maximum Demand Forecast'!$AZ$4:$AZ$50,0))</f>
        <v>17</v>
      </c>
      <c r="G26" s="103">
        <f>INDEX('Maximum Demand Forecast'!$BA$4:$BA$50,MATCH($C$26,'Maximum Demand Forecast'!$AZ$4:$AZ$50,0))</f>
        <v>17</v>
      </c>
      <c r="H26" s="103">
        <f>INDEX('Maximum Demand Forecast'!$BA$4:$BA$50,MATCH($C$26,'Maximum Demand Forecast'!$AZ$4:$AZ$50,0))</f>
        <v>17</v>
      </c>
      <c r="I26" s="103">
        <f>INDEX('Maximum Demand Forecast'!$BA$4:$BA$50,MATCH($C$26,'Maximum Demand Forecast'!$AZ$4:$AZ$50,0))</f>
        <v>17</v>
      </c>
      <c r="J26" s="103">
        <f>INDEX('Maximum Demand Forecast'!$BA$4:$BA$50,MATCH($C$26,'Maximum Demand Forecast'!$AZ$4:$AZ$50,0))</f>
        <v>17</v>
      </c>
      <c r="K26" s="103">
        <f>INDEX('Maximum Demand Forecast'!$BA$4:$BA$50,MATCH($C$26,'Maximum Demand Forecast'!$AZ$4:$AZ$50,0))</f>
        <v>17</v>
      </c>
      <c r="L26" s="103">
        <f>INDEX('Maximum Demand Forecast'!$BA$4:$BA$50,MATCH($C$26,'Maximum Demand Forecast'!$AZ$4:$AZ$50,0))</f>
        <v>17</v>
      </c>
      <c r="M26" s="103">
        <f>INDEX('Maximum Demand Forecast'!$BA$4:$BA$50,MATCH($C$26,'Maximum Demand Forecast'!$AZ$4:$AZ$50,0))</f>
        <v>17</v>
      </c>
      <c r="N26" s="103">
        <f>INDEX('Maximum Demand Forecast'!$BA$4:$BA$50,MATCH($C$26,'Maximum Demand Forecast'!$AZ$4:$AZ$50,0))</f>
        <v>17</v>
      </c>
      <c r="O26" s="103">
        <f>INDEX('Maximum Demand Forecast'!$BA$4:$BA$50,MATCH($C$26,'Maximum Demand Forecast'!$AZ$4:$AZ$50,0))</f>
        <v>17</v>
      </c>
      <c r="P26" s="103">
        <f>INDEX('Maximum Demand Forecast'!$BA$4:$BA$50,MATCH($C$26,'Maximum Demand Forecast'!$AZ$4:$AZ$50,0))</f>
        <v>17</v>
      </c>
      <c r="Q26" s="104"/>
      <c r="R26" s="122" t="str">
        <f>IF('Maximum Demand Forecast'!F5&gt;'Maximum Demand Forecast'!V5,"Summer","Winter")</f>
        <v>Summer</v>
      </c>
      <c r="T26" s="92" t="s">
        <v>68</v>
      </c>
      <c r="U26" s="93" t="s">
        <v>206</v>
      </c>
      <c r="V26" s="93" t="s">
        <v>198</v>
      </c>
      <c r="W26" s="93" t="s">
        <v>201</v>
      </c>
      <c r="X26" s="93">
        <v>2</v>
      </c>
      <c r="Y26" s="93" t="s">
        <v>87</v>
      </c>
      <c r="Z26" s="94"/>
    </row>
    <row r="27" spans="3:26" x14ac:dyDescent="0.25">
      <c r="C27" s="71" t="s">
        <v>51</v>
      </c>
      <c r="D27" s="77" t="s">
        <v>172</v>
      </c>
      <c r="E27" s="106">
        <f>INDEX('Maximum Demand Forecast'!$AN$4:$AN$50,MATCH(Information!C26,'Maximum Demand Forecast'!$AM$4:$AM$50,0))</f>
        <v>0</v>
      </c>
      <c r="F27" s="107">
        <f>INDEX('Maximum Demand Forecast'!$AN$4:$AN$50,MATCH(Information!C26,'Maximum Demand Forecast'!$AM$4:$AM$50,0))</f>
        <v>0</v>
      </c>
      <c r="G27" s="107">
        <f>INDEX('Maximum Demand Forecast'!$AN$4:$AN$50,MATCH(Information!C26,'Maximum Demand Forecast'!$AM$4:$AM$50,0))</f>
        <v>0</v>
      </c>
      <c r="H27" s="107">
        <f>INDEX('Maximum Demand Forecast'!$AN$4:$AN$50,MATCH(Information!C26,'Maximum Demand Forecast'!$AM$4:$AM$50,0))</f>
        <v>0</v>
      </c>
      <c r="I27" s="107">
        <f>INDEX('Maximum Demand Forecast'!$AN$4:$AN$50,MATCH(Information!C26,'Maximum Demand Forecast'!$AM$4:$AM$50,0))</f>
        <v>0</v>
      </c>
      <c r="J27" s="107">
        <f>INDEX('Maximum Demand Forecast'!$AN$4:$AN$50,MATCH(Information!C26,'Maximum Demand Forecast'!$AM$4:$AM$50,0))</f>
        <v>0</v>
      </c>
      <c r="K27" s="107">
        <f>INDEX('Maximum Demand Forecast'!$AN$4:$AN$50,MATCH(Information!C26,'Maximum Demand Forecast'!$AM$4:$AM$50,0))</f>
        <v>0</v>
      </c>
      <c r="L27" s="107">
        <f>INDEX('Maximum Demand Forecast'!$AN$4:$AN$50,MATCH(Information!C26,'Maximum Demand Forecast'!$AM$4:$AM$50,0))</f>
        <v>0</v>
      </c>
      <c r="M27" s="107">
        <f>INDEX('Maximum Demand Forecast'!$AN$4:$AN$50,MATCH(Information!C26,'Maximum Demand Forecast'!$AM$4:$AM$50,0))</f>
        <v>0</v>
      </c>
      <c r="N27" s="107">
        <f>INDEX('Maximum Demand Forecast'!$AN$4:$AN$50,MATCH(Information!C26,'Maximum Demand Forecast'!$AM$4:$AM$50,0))</f>
        <v>0</v>
      </c>
      <c r="O27" s="107">
        <f>INDEX('Maximum Demand Forecast'!$AN$4:$AN$50,MATCH(Information!C26,'Maximum Demand Forecast'!$AM$4:$AM$50,0))</f>
        <v>0</v>
      </c>
      <c r="P27" s="107">
        <f>INDEX('Maximum Demand Forecast'!$AN$4:$AN$50,MATCH(Information!C26,'Maximum Demand Forecast'!$AM$4:$AM$50,0))</f>
        <v>0</v>
      </c>
      <c r="Q27" s="104"/>
      <c r="R27" s="105"/>
      <c r="T27" s="92" t="s">
        <v>49</v>
      </c>
      <c r="U27" s="93" t="s">
        <v>197</v>
      </c>
      <c r="V27" s="93" t="s">
        <v>198</v>
      </c>
      <c r="W27" s="93" t="s">
        <v>201</v>
      </c>
      <c r="X27" s="93">
        <v>2</v>
      </c>
      <c r="Y27" s="93" t="s">
        <v>87</v>
      </c>
      <c r="Z27" s="94"/>
    </row>
    <row r="28" spans="3:26" x14ac:dyDescent="0.25">
      <c r="C28" s="71" t="s">
        <v>51</v>
      </c>
      <c r="D28" s="77" t="s">
        <v>173</v>
      </c>
      <c r="E28" s="106">
        <f>INDEX('Maximum Demand Forecast'!$AO$4:$AO$50,MATCH(Information!C28,'Maximum Demand Forecast'!$AM$4:$AM$50,0))</f>
        <v>0</v>
      </c>
      <c r="F28" s="107">
        <f>INDEX('Maximum Demand Forecast'!$AO$4:$AO$50,MATCH(Information!C28,'Maximum Demand Forecast'!$AM$4:$AM$50,0))</f>
        <v>0</v>
      </c>
      <c r="G28" s="107">
        <f>INDEX('Maximum Demand Forecast'!$AO$4:$AO$50,MATCH(Information!C28,'Maximum Demand Forecast'!$AM$4:$AM$50,0))</f>
        <v>0</v>
      </c>
      <c r="H28" s="107">
        <f>INDEX('Maximum Demand Forecast'!$AO$4:$AO$50,MATCH(Information!C28,'Maximum Demand Forecast'!$AM$4:$AM$50,0))</f>
        <v>0</v>
      </c>
      <c r="I28" s="107">
        <f>INDEX('Maximum Demand Forecast'!$AO$4:$AO$50,MATCH(Information!C28,'Maximum Demand Forecast'!$AM$4:$AM$50,0))</f>
        <v>0</v>
      </c>
      <c r="J28" s="107">
        <f>INDEX('Maximum Demand Forecast'!$AO$4:$AO$50,MATCH(Information!C28,'Maximum Demand Forecast'!$AM$4:$AM$50,0))</f>
        <v>0</v>
      </c>
      <c r="K28" s="107">
        <f>INDEX('Maximum Demand Forecast'!$AO$4:$AO$50,MATCH(Information!C28,'Maximum Demand Forecast'!$AM$4:$AM$50,0))</f>
        <v>0</v>
      </c>
      <c r="L28" s="107">
        <f>INDEX('Maximum Demand Forecast'!$AO$4:$AO$50,MATCH(Information!C28,'Maximum Demand Forecast'!$AM$4:$AM$50,0))</f>
        <v>0</v>
      </c>
      <c r="M28" s="107">
        <f>INDEX('Maximum Demand Forecast'!$AO$4:$AO$50,MATCH(Information!C28,'Maximum Demand Forecast'!$AM$4:$AM$50,0))</f>
        <v>0</v>
      </c>
      <c r="N28" s="107">
        <f>INDEX('Maximum Demand Forecast'!$AO$4:$AO$50,MATCH(Information!C28,'Maximum Demand Forecast'!$AM$4:$AM$50,0))</f>
        <v>0</v>
      </c>
      <c r="O28" s="107">
        <f>INDEX('Maximum Demand Forecast'!$AO$4:$AO$50,MATCH(Information!C28,'Maximum Demand Forecast'!$AM$4:$AM$50,0))</f>
        <v>0</v>
      </c>
      <c r="P28" s="107">
        <f>INDEX('Maximum Demand Forecast'!$AO$4:$AO$50,MATCH(Information!C28,'Maximum Demand Forecast'!$AM$4:$AM$50,0))</f>
        <v>0</v>
      </c>
      <c r="Q28" s="104"/>
      <c r="R28" s="105"/>
      <c r="T28" s="92" t="s">
        <v>249</v>
      </c>
      <c r="U28" s="93" t="s">
        <v>209</v>
      </c>
      <c r="V28" s="93" t="s">
        <v>198</v>
      </c>
      <c r="W28" s="93" t="s">
        <v>201</v>
      </c>
      <c r="X28" s="93">
        <v>1</v>
      </c>
      <c r="Y28" s="93" t="s">
        <v>87</v>
      </c>
      <c r="Z28" s="94"/>
    </row>
    <row r="29" spans="3:26" x14ac:dyDescent="0.25">
      <c r="C29" s="71" t="s">
        <v>51</v>
      </c>
      <c r="D29" s="77" t="s">
        <v>174</v>
      </c>
      <c r="E29" s="108">
        <f>IF($R$26="Summer",INDEX('Maximum Demand Forecast'!E$4:E$50,MATCH(Information!$C$29,'Maximum Demand Forecast'!$D$4:$D$50,0)),INDEX('Maximum Demand Forecast'!U$4:U$50,MATCH(Information!$C$29,'Maximum Demand Forecast'!$T$4:$T$50,0)))</f>
        <v>9.81980084650686</v>
      </c>
      <c r="F29" s="111">
        <f>IF($R$26="Summer",INDEX('Maximum Demand Forecast'!F$4:F$50,MATCH(Information!$C$29,'Maximum Demand Forecast'!$D$4:$D$50,0)),INDEX('Maximum Demand Forecast'!V$4:V$50,MATCH(Information!$C$29,'Maximum Demand Forecast'!$T$4:$T$50,0)))</f>
        <v>8.2769410649886499</v>
      </c>
      <c r="G29" s="111">
        <f>IF($R$26="Summer",INDEX('Maximum Demand Forecast'!G$4:G$50,MATCH(Information!$C$29,'Maximum Demand Forecast'!$D$4:$D$50,0)),INDEX('Maximum Demand Forecast'!W$4:W$50,MATCH(Information!$C$29,'Maximum Demand Forecast'!$T$4:$T$50,0)))</f>
        <v>8.5112468479406704</v>
      </c>
      <c r="H29" s="111">
        <f>IF($R$26="Summer",INDEX('Maximum Demand Forecast'!H$4:H$50,MATCH(Information!$C$29,'Maximum Demand Forecast'!$D$4:$D$50,0)),INDEX('Maximum Demand Forecast'!X$4:X$50,MATCH(Information!$C$29,'Maximum Demand Forecast'!$T$4:$T$50,0)))</f>
        <v>8.4850866217591712</v>
      </c>
      <c r="I29" s="111">
        <f>IF($R$26="Summer",INDEX('Maximum Demand Forecast'!I$4:I$50,MATCH(Information!$C$29,'Maximum Demand Forecast'!$D$4:$D$50,0)),INDEX('Maximum Demand Forecast'!Y$4:Y$50,MATCH(Information!$C$29,'Maximum Demand Forecast'!$T$4:$T$50,0)))</f>
        <v>8.3421641746547071</v>
      </c>
      <c r="J29" s="111">
        <f>IF($R$26="Summer",INDEX('Maximum Demand Forecast'!J$4:J$50,MATCH(Information!$C$29,'Maximum Demand Forecast'!$D$4:$D$50,0)),INDEX('Maximum Demand Forecast'!Z$4:Z$50,MATCH(Information!$C$29,'Maximum Demand Forecast'!$T$4:$T$50,0)))</f>
        <v>8.2407632472409968</v>
      </c>
      <c r="K29" s="111">
        <f>IF($R$26="Summer",INDEX('Maximum Demand Forecast'!K$4:K$50,MATCH(Information!$C$29,'Maximum Demand Forecast'!$D$4:$D$50,0)),INDEX('Maximum Demand Forecast'!AA$4:AA$50,MATCH(Information!$C$29,'Maximum Demand Forecast'!$T$4:$T$50,0)))</f>
        <v>8.2462719704238321</v>
      </c>
      <c r="L29" s="111">
        <f>IF($R$26="Summer",INDEX('Maximum Demand Forecast'!L$4:L$50,MATCH(Information!$C$29,'Maximum Demand Forecast'!$D$4:$D$50,0)),INDEX('Maximum Demand Forecast'!AB$4:AB$50,MATCH(Information!$C$29,'Maximum Demand Forecast'!$T$4:$T$50,0)))</f>
        <v>8.2303185841243334</v>
      </c>
      <c r="M29" s="111">
        <f>IF($R$26="Summer",INDEX('Maximum Demand Forecast'!M$4:M$50,MATCH(Information!$C$29,'Maximum Demand Forecast'!$D$4:$D$50,0)),INDEX('Maximum Demand Forecast'!AC$4:AC$50,MATCH(Information!$C$29,'Maximum Demand Forecast'!$T$4:$T$50,0)))</f>
        <v>8.4177569052419159</v>
      </c>
      <c r="N29" s="111">
        <f>IF($R$26="Summer",INDEX('Maximum Demand Forecast'!N$4:N$50,MATCH(Information!$C$29,'Maximum Demand Forecast'!$D$4:$D$50,0)),INDEX('Maximum Demand Forecast'!AD$4:AD$50,MATCH(Information!$C$29,'Maximum Demand Forecast'!$T$4:$T$50,0)))</f>
        <v>8.9249270374791561</v>
      </c>
      <c r="O29" s="111">
        <f>IF($R$26="Summer",INDEX('Maximum Demand Forecast'!O$4:O$50,MATCH(Information!$C$29,'Maximum Demand Forecast'!$D$4:$D$50,0)),INDEX('Maximum Demand Forecast'!AE$4:AE$50,MATCH(Information!$C$29,'Maximum Demand Forecast'!$T$4:$T$50,0)))</f>
        <v>9.3746449342751124</v>
      </c>
      <c r="P29" s="111">
        <f>IF($R$26="Summer",INDEX('Maximum Demand Forecast'!P$4:P$50,MATCH(Information!$C$29,'Maximum Demand Forecast'!$D$4:$D$50,0)),INDEX('Maximum Demand Forecast'!AF$4:AF$50,MATCH(Information!$C$29,'Maximum Demand Forecast'!$T$4:$T$50,0)))</f>
        <v>9.6170111730815293</v>
      </c>
      <c r="Q29" s="104"/>
      <c r="R29" s="105"/>
      <c r="T29" s="92" t="s">
        <v>5</v>
      </c>
      <c r="U29" s="93" t="s">
        <v>202</v>
      </c>
      <c r="V29" s="93" t="s">
        <v>198</v>
      </c>
      <c r="W29" s="93" t="s">
        <v>203</v>
      </c>
      <c r="X29" s="93">
        <v>2</v>
      </c>
      <c r="Y29" s="93" t="s">
        <v>87</v>
      </c>
      <c r="Z29" s="94"/>
    </row>
    <row r="30" spans="3:26" x14ac:dyDescent="0.25">
      <c r="C30" s="71" t="s">
        <v>51</v>
      </c>
      <c r="D30" s="77" t="s">
        <v>175</v>
      </c>
      <c r="E30" s="109">
        <f t="shared" ref="E30:P30" si="3">SQRT(E31^2-E29^2)</f>
        <v>3.3140575513899835</v>
      </c>
      <c r="F30" s="110">
        <f t="shared" si="3"/>
        <v>2.7933620515932458</v>
      </c>
      <c r="G30" s="110">
        <f t="shared" si="3"/>
        <v>2.8724372651809764</v>
      </c>
      <c r="H30" s="110">
        <f t="shared" si="3"/>
        <v>2.863608522472441</v>
      </c>
      <c r="I30" s="110">
        <f t="shared" si="3"/>
        <v>2.8153740192993801</v>
      </c>
      <c r="J30" s="110">
        <f t="shared" si="3"/>
        <v>2.7811524994879115</v>
      </c>
      <c r="K30" s="110">
        <f t="shared" si="3"/>
        <v>2.7830116233080395</v>
      </c>
      <c r="L30" s="110">
        <f t="shared" si="3"/>
        <v>2.7776275588893649</v>
      </c>
      <c r="M30" s="110">
        <f t="shared" si="3"/>
        <v>2.8408856018200987</v>
      </c>
      <c r="N30" s="110">
        <f t="shared" si="3"/>
        <v>3.0120490533862476</v>
      </c>
      <c r="O30" s="110">
        <f t="shared" si="3"/>
        <v>3.1638231081932795</v>
      </c>
      <c r="P30" s="110">
        <f t="shared" si="3"/>
        <v>3.2456186228349102</v>
      </c>
      <c r="Q30" s="104"/>
      <c r="R30" s="105"/>
      <c r="T30" s="92" t="s">
        <v>69</v>
      </c>
      <c r="U30" s="93" t="s">
        <v>206</v>
      </c>
      <c r="V30" s="93" t="s">
        <v>198</v>
      </c>
      <c r="W30" s="93" t="s">
        <v>201</v>
      </c>
      <c r="X30" s="93">
        <v>2</v>
      </c>
      <c r="Y30" s="93" t="s">
        <v>87</v>
      </c>
      <c r="Z30" s="94"/>
    </row>
    <row r="31" spans="3:26" x14ac:dyDescent="0.25">
      <c r="C31" s="71" t="s">
        <v>51</v>
      </c>
      <c r="D31" s="77" t="s">
        <v>176</v>
      </c>
      <c r="E31" s="108">
        <f t="shared" ref="E31:P31" si="4">E29/$E$32</f>
        <v>10.363950314382148</v>
      </c>
      <c r="F31" s="111">
        <f t="shared" si="4"/>
        <v>8.735595282782775</v>
      </c>
      <c r="G31" s="111">
        <f t="shared" si="4"/>
        <v>8.9828847676556762</v>
      </c>
      <c r="H31" s="111">
        <f t="shared" si="4"/>
        <v>8.95527491195738</v>
      </c>
      <c r="I31" s="111">
        <f t="shared" si="4"/>
        <v>8.8044326327957325</v>
      </c>
      <c r="J31" s="111">
        <f t="shared" si="4"/>
        <v>8.6974127257757434</v>
      </c>
      <c r="K31" s="111">
        <f t="shared" si="4"/>
        <v>8.7032267065534601</v>
      </c>
      <c r="L31" s="111">
        <f t="shared" si="4"/>
        <v>8.6863892873900177</v>
      </c>
      <c r="M31" s="111">
        <f t="shared" si="4"/>
        <v>8.8842142206487065</v>
      </c>
      <c r="N31" s="111">
        <f t="shared" si="4"/>
        <v>9.4194884215827486</v>
      </c>
      <c r="O31" s="111">
        <f t="shared" si="4"/>
        <v>9.8941267580149699</v>
      </c>
      <c r="P31" s="111">
        <f t="shared" si="4"/>
        <v>10.149923356758304</v>
      </c>
      <c r="Q31" s="104"/>
      <c r="R31" s="105"/>
      <c r="T31" s="92" t="s">
        <v>52</v>
      </c>
      <c r="U31" s="93" t="s">
        <v>206</v>
      </c>
      <c r="V31" s="93" t="s">
        <v>198</v>
      </c>
      <c r="W31" s="93" t="s">
        <v>201</v>
      </c>
      <c r="X31" s="93">
        <v>2</v>
      </c>
      <c r="Y31" s="93" t="s">
        <v>1</v>
      </c>
      <c r="Z31" s="94"/>
    </row>
    <row r="32" spans="3:26" x14ac:dyDescent="0.25">
      <c r="C32" s="71" t="s">
        <v>51</v>
      </c>
      <c r="D32" s="77" t="s">
        <v>177</v>
      </c>
      <c r="E32" s="108">
        <f>IF($R$26="Summer",INDEX('Maximum Demand Forecast'!$Q$4:$Q$50,MATCH(Information!$C$32,'Maximum Demand Forecast'!$D$4:$D$50,0)),INDEX('Maximum Demand Forecast'!$AG$4:$AG$50,MATCH(Information!$C$32,'Maximum Demand Forecast'!$T$4:$T$50,0)))</f>
        <v>0.94749594012235205</v>
      </c>
      <c r="F32" s="111">
        <f>IF($R$26="Summer",INDEX('Maximum Demand Forecast'!$Q$4:$Q$50,MATCH(Information!$C$32,'Maximum Demand Forecast'!$D$4:$D$50,0)),INDEX('Maximum Demand Forecast'!$AG$4:$AG$50,MATCH(Information!$C$32,'Maximum Demand Forecast'!$T$4:$T$50,0)))</f>
        <v>0.94749594012235205</v>
      </c>
      <c r="G32" s="111">
        <f>IF($R$26="Summer",INDEX('Maximum Demand Forecast'!$Q$4:$Q$50,MATCH(Information!$C$32,'Maximum Demand Forecast'!$D$4:$D$50,0)),INDEX('Maximum Demand Forecast'!$AG$4:$AG$50,MATCH(Information!$C$32,'Maximum Demand Forecast'!$T$4:$T$50,0)))</f>
        <v>0.94749594012235205</v>
      </c>
      <c r="H32" s="111">
        <f>IF($R$26="Summer",INDEX('Maximum Demand Forecast'!$Q$4:$Q$50,MATCH(Information!$C$32,'Maximum Demand Forecast'!$D$4:$D$50,0)),INDEX('Maximum Demand Forecast'!$AG$4:$AG$50,MATCH(Information!$C$32,'Maximum Demand Forecast'!$T$4:$T$50,0)))</f>
        <v>0.94749594012235205</v>
      </c>
      <c r="I32" s="111">
        <f>IF($R$26="Summer",INDEX('Maximum Demand Forecast'!$Q$4:$Q$50,MATCH(Information!$C$32,'Maximum Demand Forecast'!$D$4:$D$50,0)),INDEX('Maximum Demand Forecast'!$AG$4:$AG$50,MATCH(Information!$C$32,'Maximum Demand Forecast'!$T$4:$T$50,0)))</f>
        <v>0.94749594012235205</v>
      </c>
      <c r="J32" s="111">
        <f>IF($R$26="Summer",INDEX('Maximum Demand Forecast'!$Q$4:$Q$50,MATCH(Information!$C$32,'Maximum Demand Forecast'!$D$4:$D$50,0)),INDEX('Maximum Demand Forecast'!$AG$4:$AG$50,MATCH(Information!$C$32,'Maximum Demand Forecast'!$T$4:$T$50,0)))</f>
        <v>0.94749594012235205</v>
      </c>
      <c r="K32" s="111">
        <f>IF($R$26="Summer",INDEX('Maximum Demand Forecast'!$Q$4:$Q$50,MATCH(Information!$C$32,'Maximum Demand Forecast'!$D$4:$D$50,0)),INDEX('Maximum Demand Forecast'!$AG$4:$AG$50,MATCH(Information!$C$32,'Maximum Demand Forecast'!$T$4:$T$50,0)))</f>
        <v>0.94749594012235205</v>
      </c>
      <c r="L32" s="111">
        <f>IF($R$26="Summer",INDEX('Maximum Demand Forecast'!$Q$4:$Q$50,MATCH(Information!$C$32,'Maximum Demand Forecast'!$D$4:$D$50,0)),INDEX('Maximum Demand Forecast'!$AG$4:$AG$50,MATCH(Information!$C$32,'Maximum Demand Forecast'!$T$4:$T$50,0)))</f>
        <v>0.94749594012235205</v>
      </c>
      <c r="M32" s="111">
        <f>IF($R$26="Summer",INDEX('Maximum Demand Forecast'!$Q$4:$Q$50,MATCH(Information!$C$32,'Maximum Demand Forecast'!$D$4:$D$50,0)),INDEX('Maximum Demand Forecast'!$AG$4:$AG$50,MATCH(Information!$C$32,'Maximum Demand Forecast'!$T$4:$T$50,0)))</f>
        <v>0.94749594012235205</v>
      </c>
      <c r="N32" s="111">
        <f>IF($R$26="Summer",INDEX('Maximum Demand Forecast'!$Q$4:$Q$50,MATCH(Information!$C$32,'Maximum Demand Forecast'!$D$4:$D$50,0)),INDEX('Maximum Demand Forecast'!$AG$4:$AG$50,MATCH(Information!$C$32,'Maximum Demand Forecast'!$T$4:$T$50,0)))</f>
        <v>0.94749594012235205</v>
      </c>
      <c r="O32" s="111">
        <f>IF($R$26="Summer",INDEX('Maximum Demand Forecast'!$Q$4:$Q$50,MATCH(Information!$C$32,'Maximum Demand Forecast'!$D$4:$D$50,0)),INDEX('Maximum Demand Forecast'!$AG$4:$AG$50,MATCH(Information!$C$32,'Maximum Demand Forecast'!$T$4:$T$50,0)))</f>
        <v>0.94749594012235205</v>
      </c>
      <c r="P32" s="111">
        <f>IF($R$26="Summer",INDEX('Maximum Demand Forecast'!$Q$4:$Q$50,MATCH(Information!$C$32,'Maximum Demand Forecast'!$D$4:$D$50,0)),INDEX('Maximum Demand Forecast'!$AG$4:$AG$50,MATCH(Information!$C$32,'Maximum Demand Forecast'!$T$4:$T$50,0)))</f>
        <v>0.94749594012235205</v>
      </c>
      <c r="Q32" s="104"/>
      <c r="R32" s="105"/>
      <c r="T32" s="92" t="s">
        <v>60</v>
      </c>
      <c r="U32" s="93" t="s">
        <v>204</v>
      </c>
      <c r="V32" s="93" t="s">
        <v>210</v>
      </c>
      <c r="W32" s="93" t="s">
        <v>201</v>
      </c>
      <c r="X32" s="93">
        <v>2</v>
      </c>
      <c r="Y32" s="93" t="s">
        <v>1</v>
      </c>
      <c r="Z32" s="94"/>
    </row>
    <row r="33" spans="3:26" x14ac:dyDescent="0.25">
      <c r="C33" s="71" t="s">
        <v>51</v>
      </c>
      <c r="D33" s="77" t="s">
        <v>178</v>
      </c>
      <c r="E33" s="108">
        <f>IF($R$26="Summer",INDEX('Maximum Demand Forecast'!U$4:U$50,MATCH(Information!$C$26,'Maximum Demand Forecast'!$T$4:$T$50,0)),INDEX('Maximum Demand Forecast'!E$4:E$50,MATCH(Information!$C$26,'Maximum Demand Forecast'!$T$4:$T$50,0)))</f>
        <v>6.7863463649940696</v>
      </c>
      <c r="F33" s="111">
        <f>IF($R$26="Summer",INDEX('Maximum Demand Forecast'!V$4:V$50,MATCH(Information!$C$26,'Maximum Demand Forecast'!$T$4:$T$50,0)),INDEX('Maximum Demand Forecast'!F$4:F$50,MATCH(Information!$C$26,'Maximum Demand Forecast'!$T$4:$T$50,0)))</f>
        <v>6.6365710816712697</v>
      </c>
      <c r="G33" s="111">
        <f>IF($R$26="Summer",INDEX('Maximum Demand Forecast'!W$4:W$50,MATCH(Information!$C$26,'Maximum Demand Forecast'!$T$4:$T$50,0)),INDEX('Maximum Demand Forecast'!G$4:G$50,MATCH(Information!$C$26,'Maximum Demand Forecast'!$T$4:$T$50,0)))</f>
        <v>6.4076437051283808</v>
      </c>
      <c r="H33" s="111">
        <f>IF($R$26="Summer",INDEX('Maximum Demand Forecast'!X$4:X$50,MATCH(Information!$C$26,'Maximum Demand Forecast'!$T$4:$T$50,0)),INDEX('Maximum Demand Forecast'!H$4:H$50,MATCH(Information!$C$26,'Maximum Demand Forecast'!$T$4:$T$50,0)))</f>
        <v>6.4590125383562951</v>
      </c>
      <c r="I33" s="111">
        <f>IF($R$26="Summer",INDEX('Maximum Demand Forecast'!Y$4:Y$50,MATCH(Information!$C$26,'Maximum Demand Forecast'!$T$4:$T$50,0)),INDEX('Maximum Demand Forecast'!I$4:I$50,MATCH(Information!$C$26,'Maximum Demand Forecast'!$T$4:$T$50,0)))</f>
        <v>6.3537397731395391</v>
      </c>
      <c r="J33" s="111">
        <f>IF($R$26="Summer",INDEX('Maximum Demand Forecast'!Z$4:Z$50,MATCH(Information!$C$26,'Maximum Demand Forecast'!$T$4:$T$50,0)),INDEX('Maximum Demand Forecast'!J$4:J$50,MATCH(Information!$C$26,'Maximum Demand Forecast'!$T$4:$T$50,0)))</f>
        <v>6.3497058460369651</v>
      </c>
      <c r="K33" s="111">
        <f>IF($R$26="Summer",INDEX('Maximum Demand Forecast'!AA$4:AA$50,MATCH(Information!$C$26,'Maximum Demand Forecast'!$T$4:$T$50,0)),INDEX('Maximum Demand Forecast'!K$4:K$50,MATCH(Information!$C$26,'Maximum Demand Forecast'!$T$4:$T$50,0)))</f>
        <v>6.3590713637319443</v>
      </c>
      <c r="L33" s="111">
        <f>IF($R$26="Summer",INDEX('Maximum Demand Forecast'!AB$4:AB$50,MATCH(Information!$C$26,'Maximum Demand Forecast'!$T$4:$T$50,0)),INDEX('Maximum Demand Forecast'!L$4:L$50,MATCH(Information!$C$26,'Maximum Demand Forecast'!$T$4:$T$50,0)))</f>
        <v>6.3874935669757749</v>
      </c>
      <c r="M33" s="111">
        <f>IF($R$26="Summer",INDEX('Maximum Demand Forecast'!AC$4:AC$50,MATCH(Information!$C$26,'Maximum Demand Forecast'!$T$4:$T$50,0)),INDEX('Maximum Demand Forecast'!M$4:M$50,MATCH(Information!$C$26,'Maximum Demand Forecast'!$T$4:$T$50,0)))</f>
        <v>6.4720986802814409</v>
      </c>
      <c r="N33" s="111">
        <f>IF($R$26="Summer",INDEX('Maximum Demand Forecast'!AD$4:AD$50,MATCH(Information!$C$26,'Maximum Demand Forecast'!$T$4:$T$50,0)),INDEX('Maximum Demand Forecast'!N$4:N$50,MATCH(Information!$C$26,'Maximum Demand Forecast'!$T$4:$T$50,0)))</f>
        <v>6.7393248877702474</v>
      </c>
      <c r="O33" s="111">
        <f>IF($R$26="Summer",INDEX('Maximum Demand Forecast'!AE$4:AE$50,MATCH(Information!$C$26,'Maximum Demand Forecast'!$T$4:$T$50,0)),INDEX('Maximum Demand Forecast'!O$4:O$50,MATCH(Information!$C$26,'Maximum Demand Forecast'!$T$4:$T$50,0)))</f>
        <v>6.957545444331859</v>
      </c>
      <c r="P33" s="111">
        <f>IF($R$26="Summer",INDEX('Maximum Demand Forecast'!AF$4:AF$50,MATCH(Information!$C$26,'Maximum Demand Forecast'!$T$4:$T$50,0)),INDEX('Maximum Demand Forecast'!P$4:P$50,MATCH(Information!$C$26,'Maximum Demand Forecast'!$T$4:$T$50,0)))</f>
        <v>7.1026770949886648</v>
      </c>
      <c r="Q33" s="112"/>
      <c r="R33" s="105">
        <f>IF($R$5="Summer",INDEX('Maximum Demand Forecast'!V$4:V$50,MATCH(Information!$C$5,'Maximum Demand Forecast'!$T$4:$T$50,0)),INDEX('Maximum Demand Forecast'!F$4:F$50,MATCH(Information!$C$5,'Maximum Demand Forecast'!$T$4:$T$50,0)))</f>
        <v>0.3236</v>
      </c>
      <c r="T33" s="92" t="s">
        <v>73</v>
      </c>
      <c r="U33" s="93" t="s">
        <v>211</v>
      </c>
      <c r="V33" s="93" t="s">
        <v>198</v>
      </c>
      <c r="W33" s="93" t="s">
        <v>201</v>
      </c>
      <c r="X33" s="93">
        <v>2</v>
      </c>
      <c r="Y33" s="93" t="s">
        <v>87</v>
      </c>
      <c r="Z33" s="94"/>
    </row>
    <row r="34" spans="3:26" x14ac:dyDescent="0.25">
      <c r="C34" s="71" t="s">
        <v>51</v>
      </c>
      <c r="D34" s="77" t="s">
        <v>179</v>
      </c>
      <c r="E34" s="113">
        <f t="shared" ref="E34:P34" si="5">IF(E35^2-E33^2&gt;0,SQRT(E35^2-E33^2),0)</f>
        <v>0.14111377417253324</v>
      </c>
      <c r="F34" s="113">
        <f t="shared" si="5"/>
        <v>0.13799938030419712</v>
      </c>
      <c r="G34" s="113">
        <f t="shared" si="5"/>
        <v>0.13323911544619488</v>
      </c>
      <c r="H34" s="113">
        <f t="shared" si="5"/>
        <v>0.1343072675183109</v>
      </c>
      <c r="I34" s="113">
        <f t="shared" si="5"/>
        <v>0.13211824909538494</v>
      </c>
      <c r="J34" s="113">
        <f t="shared" si="5"/>
        <v>0.1320343685140786</v>
      </c>
      <c r="K34" s="113">
        <f t="shared" si="5"/>
        <v>0.1322291130021454</v>
      </c>
      <c r="L34" s="113">
        <f t="shared" si="5"/>
        <v>0.13282011796337401</v>
      </c>
      <c r="M34" s="113">
        <f t="shared" si="5"/>
        <v>0.13457937783763557</v>
      </c>
      <c r="N34" s="113">
        <f t="shared" si="5"/>
        <v>0.14013602005252437</v>
      </c>
      <c r="O34" s="113">
        <f t="shared" si="5"/>
        <v>0.14467364968148827</v>
      </c>
      <c r="P34" s="113">
        <f t="shared" si="5"/>
        <v>0.14769148488689393</v>
      </c>
      <c r="Q34" s="112"/>
      <c r="R34" s="105"/>
      <c r="T34" s="92" t="s">
        <v>55</v>
      </c>
      <c r="U34" s="93" t="s">
        <v>204</v>
      </c>
      <c r="V34" s="93" t="s">
        <v>198</v>
      </c>
      <c r="W34" s="93" t="s">
        <v>201</v>
      </c>
      <c r="X34" s="93">
        <v>2</v>
      </c>
      <c r="Y34" s="93" t="s">
        <v>87</v>
      </c>
      <c r="Z34" s="94"/>
    </row>
    <row r="35" spans="3:26" x14ac:dyDescent="0.25">
      <c r="C35" s="71" t="s">
        <v>51</v>
      </c>
      <c r="D35" s="77" t="s">
        <v>180</v>
      </c>
      <c r="E35" s="108">
        <f>E33/IF($R$26="Summer",INDEX('Maximum Demand Forecast'!$AG$4:$AG$50, MATCH(Information!$C$35, 'Maximum Demand Forecast'!$T$4:$T$50, 0)),INDEX('Maximum Demand Forecast'!$Q$4:$Q$50, MATCH(Information!$C$35, 'Maximum Demand Forecast'!$D$4:$D$50, 0)))</f>
        <v>6.7878133506254752</v>
      </c>
      <c r="F35" s="108">
        <f>F33/IF($R$26="Summer",INDEX('Maximum Demand Forecast'!$AG$4:$AG$50, MATCH(Information!$C$35, 'Maximum Demand Forecast'!$T$4:$T$50, 0)),INDEX('Maximum Demand Forecast'!$Q$4:$Q$50, MATCH(Information!$C$35, 'Maximum Demand Forecast'!$D$4:$D$50, 0)))</f>
        <v>6.6380056907959721</v>
      </c>
      <c r="G35" s="108">
        <f>G33/IF($R$26="Summer",INDEX('Maximum Demand Forecast'!$AG$4:$AG$50, MATCH(Information!$C$35, 'Maximum Demand Forecast'!$T$4:$T$50, 0)),INDEX('Maximum Demand Forecast'!$Q$4:$Q$50, MATCH(Information!$C$35, 'Maximum Demand Forecast'!$D$4:$D$50, 0)))</f>
        <v>6.4090288276583882</v>
      </c>
      <c r="H35" s="108">
        <f>H33/IF($R$26="Summer",INDEX('Maximum Demand Forecast'!$AG$4:$AG$50, MATCH(Information!$C$35, 'Maximum Demand Forecast'!$T$4:$T$50, 0)),INDEX('Maximum Demand Forecast'!$Q$4:$Q$50, MATCH(Information!$C$35, 'Maximum Demand Forecast'!$D$4:$D$50, 0)))</f>
        <v>6.4604087651442041</v>
      </c>
      <c r="I35" s="108">
        <f>I33/IF($R$26="Summer",INDEX('Maximum Demand Forecast'!$AG$4:$AG$50, MATCH(Information!$C$35, 'Maximum Demand Forecast'!$T$4:$T$50, 0)),INDEX('Maximum Demand Forecast'!$Q$4:$Q$50, MATCH(Information!$C$35, 'Maximum Demand Forecast'!$D$4:$D$50, 0)))</f>
        <v>6.3551132434063922</v>
      </c>
      <c r="J35" s="108">
        <f>J33/IF($R$26="Summer",INDEX('Maximum Demand Forecast'!$AG$4:$AG$50, MATCH(Information!$C$35, 'Maximum Demand Forecast'!$T$4:$T$50, 0)),INDEX('Maximum Demand Forecast'!$Q$4:$Q$50, MATCH(Information!$C$35, 'Maximum Demand Forecast'!$D$4:$D$50, 0)))</f>
        <v>6.3510784443010087</v>
      </c>
      <c r="K35" s="108">
        <f>K33/IF($R$26="Summer",INDEX('Maximum Demand Forecast'!$AG$4:$AG$50, MATCH(Information!$C$35, 'Maximum Demand Forecast'!$T$4:$T$50, 0)),INDEX('Maximum Demand Forecast'!$Q$4:$Q$50, MATCH(Information!$C$35, 'Maximum Demand Forecast'!$D$4:$D$50, 0)))</f>
        <v>6.3604459865139162</v>
      </c>
      <c r="L35" s="108">
        <f>L33/IF($R$26="Summer",INDEX('Maximum Demand Forecast'!$AG$4:$AG$50, MATCH(Information!$C$35, 'Maximum Demand Forecast'!$T$4:$T$50, 0)),INDEX('Maximum Demand Forecast'!$Q$4:$Q$50, MATCH(Information!$C$35, 'Maximum Demand Forecast'!$D$4:$D$50, 0)))</f>
        <v>6.3888743337064247</v>
      </c>
      <c r="M35" s="108">
        <f>M33/IF($R$26="Summer",INDEX('Maximum Demand Forecast'!$AG$4:$AG$50, MATCH(Information!$C$35, 'Maximum Demand Forecast'!$T$4:$T$50, 0)),INDEX('Maximum Demand Forecast'!$Q$4:$Q$50, MATCH(Information!$C$35, 'Maximum Demand Forecast'!$D$4:$D$50, 0)))</f>
        <v>6.473497735864278</v>
      </c>
      <c r="N35" s="108">
        <f>N33/IF($R$26="Summer",INDEX('Maximum Demand Forecast'!$AG$4:$AG$50, MATCH(Information!$C$35, 'Maximum Demand Forecast'!$T$4:$T$50, 0)),INDEX('Maximum Demand Forecast'!$Q$4:$Q$50, MATCH(Information!$C$35, 'Maximum Demand Forecast'!$D$4:$D$50, 0)))</f>
        <v>6.7407817088996156</v>
      </c>
      <c r="O35" s="108">
        <f>O33/IF($R$26="Summer",INDEX('Maximum Demand Forecast'!$AG$4:$AG$50, MATCH(Information!$C$35, 'Maximum Demand Forecast'!$T$4:$T$50, 0)),INDEX('Maximum Demand Forecast'!$Q$4:$Q$50, MATCH(Information!$C$35, 'Maximum Demand Forecast'!$D$4:$D$50, 0)))</f>
        <v>6.9590494375924052</v>
      </c>
      <c r="P35" s="108">
        <f>P33/IF($R$26="Summer",INDEX('Maximum Demand Forecast'!$AG$4:$AG$50, MATCH(Information!$C$35, 'Maximum Demand Forecast'!$T$4:$T$50, 0)),INDEX('Maximum Demand Forecast'!$Q$4:$Q$50, MATCH(Information!$C$35, 'Maximum Demand Forecast'!$D$4:$D$50, 0)))</f>
        <v>7.1042124609547477</v>
      </c>
      <c r="Q35" s="112"/>
      <c r="R35" s="105"/>
      <c r="T35" s="92" t="s">
        <v>6</v>
      </c>
      <c r="U35" s="93" t="s">
        <v>202</v>
      </c>
      <c r="V35" s="93" t="s">
        <v>102</v>
      </c>
      <c r="W35" s="93" t="s">
        <v>205</v>
      </c>
      <c r="X35" s="93">
        <v>3</v>
      </c>
      <c r="Y35" s="93" t="s">
        <v>87</v>
      </c>
      <c r="Z35" s="94"/>
    </row>
    <row r="36" spans="3:26" x14ac:dyDescent="0.25">
      <c r="C36" s="71" t="s">
        <v>51</v>
      </c>
      <c r="D36" s="77" t="s">
        <v>181</v>
      </c>
      <c r="E36" s="114">
        <f>IFERROR(INDEX('Maximum Demand Forecast'!$AK$4:$AK$50,MATCH(Information!C26,'Maximum Demand Forecast'!$AJ$4:$AJ$50,0)),"")</f>
        <v>0.5</v>
      </c>
      <c r="F36" s="115" t="str">
        <f>IFERROR(INDEX('Maximum Demand Forecast'!$AK$4:$AK$50,MATCH(Information!D26,'Maximum Demand Forecast'!$AJ$4:$AJ$50,0)),"")</f>
        <v/>
      </c>
      <c r="G36" s="115"/>
      <c r="H36" s="115"/>
      <c r="I36" s="115"/>
      <c r="J36" s="115"/>
      <c r="K36" s="115"/>
      <c r="L36" s="115"/>
      <c r="M36" s="115"/>
      <c r="N36" s="115"/>
      <c r="O36" s="115"/>
      <c r="P36" s="115"/>
      <c r="Q36" s="116"/>
      <c r="R36" s="105"/>
      <c r="T36" s="92" t="s">
        <v>9</v>
      </c>
      <c r="U36" s="93" t="s">
        <v>202</v>
      </c>
      <c r="V36" s="93" t="s">
        <v>198</v>
      </c>
      <c r="W36" s="93" t="s">
        <v>203</v>
      </c>
      <c r="X36" s="93">
        <v>2</v>
      </c>
      <c r="Y36" s="93" t="s">
        <v>87</v>
      </c>
      <c r="Z36" s="94"/>
    </row>
    <row r="37" spans="3:26" ht="30" x14ac:dyDescent="0.25">
      <c r="C37" s="71" t="s">
        <v>51</v>
      </c>
      <c r="D37" s="77" t="s">
        <v>182</v>
      </c>
      <c r="E37" s="106">
        <f>INDEX('Maximum Demand Forecast'!AR4:AR50,MATCH(Information!C37,'Maximum Demand Forecast'!$AQ$4:$AQ$50,0))</f>
        <v>8244</v>
      </c>
      <c r="F37" s="107">
        <f>INDEX('Maximum Demand Forecast'!AR4:AR50,MATCH(Information!C37,'Maximum Demand Forecast'!$AQ$4:$AQ$50,0))</f>
        <v>8244</v>
      </c>
      <c r="G37" s="107">
        <f>INDEX('Maximum Demand Forecast'!AR4:AR50,MATCH(Information!C37,'Maximum Demand Forecast'!$AQ$4:$AQ$50,0))</f>
        <v>8244</v>
      </c>
      <c r="H37" s="107">
        <f>INDEX('Maximum Demand Forecast'!AR4:AR50,MATCH(Information!C37,'Maximum Demand Forecast'!$AQ$4:$AQ$50,0))</f>
        <v>8244</v>
      </c>
      <c r="I37" s="107">
        <f>INDEX('Maximum Demand Forecast'!AR4:AR50,MATCH(Information!C37,'Maximum Demand Forecast'!$AQ$4:$AQ$50,0))</f>
        <v>8244</v>
      </c>
      <c r="J37" s="107">
        <f>INDEX('Maximum Demand Forecast'!AR4:AR50,MATCH(Information!C37,'Maximum Demand Forecast'!$AQ$4:$AQ$50,0))</f>
        <v>8244</v>
      </c>
      <c r="K37" s="107">
        <f>INDEX('Maximum Demand Forecast'!AR4:AR50,MATCH(Information!C37,'Maximum Demand Forecast'!$AQ$4:$AQ$50,0))</f>
        <v>8244</v>
      </c>
      <c r="L37" s="107">
        <f>INDEX('Maximum Demand Forecast'!AR4:AR50,MATCH(Information!C37,'Maximum Demand Forecast'!$AQ$4:$AQ$50,0))</f>
        <v>8244</v>
      </c>
      <c r="M37" s="107">
        <f>INDEX('Maximum Demand Forecast'!AR4:AR50,MATCH(Information!C37,'Maximum Demand Forecast'!$AQ$4:$AQ$50,0))</f>
        <v>8244</v>
      </c>
      <c r="N37" s="107">
        <f>INDEX('Maximum Demand Forecast'!AR4:AR50,MATCH(Information!C37,'Maximum Demand Forecast'!$AQ$4:$AQ$50,0))</f>
        <v>8244</v>
      </c>
      <c r="O37" s="107">
        <f>INDEX('Maximum Demand Forecast'!AR4:AR50,MATCH(Information!C37,'Maximum Demand Forecast'!$AQ$4:$AQ$50,0))</f>
        <v>8244</v>
      </c>
      <c r="P37" s="107">
        <f>INDEX('Maximum Demand Forecast'!AR4:AR50,MATCH(Information!C37,'Maximum Demand Forecast'!$AQ$4:$AQ$50,0))</f>
        <v>8244</v>
      </c>
      <c r="Q37" s="104"/>
      <c r="R37" s="105"/>
      <c r="T37" s="92" t="s">
        <v>75</v>
      </c>
      <c r="U37" s="93" t="s">
        <v>211</v>
      </c>
      <c r="V37" s="93" t="s">
        <v>198</v>
      </c>
      <c r="W37" s="93" t="s">
        <v>212</v>
      </c>
      <c r="X37" s="93">
        <v>2</v>
      </c>
      <c r="Y37" s="93" t="s">
        <v>87</v>
      </c>
      <c r="Z37" s="94" t="s">
        <v>262</v>
      </c>
    </row>
    <row r="38" spans="3:26" x14ac:dyDescent="0.25">
      <c r="C38" s="71" t="s">
        <v>51</v>
      </c>
      <c r="D38" s="77" t="s">
        <v>183</v>
      </c>
      <c r="E38" s="106">
        <f>INDEX('Maximum Demand Forecast'!$AS$4:$AS$50,MATCH(Information!C38,'Maximum Demand Forecast'!$AQ$4:$AQ$50,0))</f>
        <v>8244</v>
      </c>
      <c r="F38" s="107">
        <f>INDEX('Maximum Demand Forecast'!$AS$4:$AS$50,MATCH(Information!C38,'Maximum Demand Forecast'!$AQ$4:$AQ$50,0))</f>
        <v>8244</v>
      </c>
      <c r="G38" s="107">
        <f>INDEX('Maximum Demand Forecast'!$AS$4:$AS$50,MATCH(Information!C38,'Maximum Demand Forecast'!$AQ$4:$AQ$50,0))</f>
        <v>8244</v>
      </c>
      <c r="H38" s="107">
        <f>INDEX('Maximum Demand Forecast'!$AS$4:$AS$50,MATCH(Information!C38,'Maximum Demand Forecast'!$AQ$4:$AQ$50,0))</f>
        <v>8244</v>
      </c>
      <c r="I38" s="107">
        <f>INDEX('Maximum Demand Forecast'!$AS$4:$AS$50,MATCH(Information!C38,'Maximum Demand Forecast'!$AQ$4:$AQ$50,0))</f>
        <v>8244</v>
      </c>
      <c r="J38" s="107">
        <f>INDEX('Maximum Demand Forecast'!$AS$4:$AS$50,MATCH(Information!C38,'Maximum Demand Forecast'!$AQ$4:$AQ$50,0))</f>
        <v>8244</v>
      </c>
      <c r="K38" s="107">
        <f>INDEX('Maximum Demand Forecast'!$AS$4:$AS$50,MATCH(Information!C38,'Maximum Demand Forecast'!$AQ$4:$AQ$50,0))</f>
        <v>8244</v>
      </c>
      <c r="L38" s="107">
        <f>INDEX('Maximum Demand Forecast'!$AS$4:$AS$50,MATCH(Information!C38,'Maximum Demand Forecast'!$AQ$4:$AQ$50,0))</f>
        <v>8244</v>
      </c>
      <c r="M38" s="107">
        <f>INDEX('Maximum Demand Forecast'!$AS$4:$AS$50,MATCH(Information!C38,'Maximum Demand Forecast'!$AQ$4:$AQ$50,0))</f>
        <v>8244</v>
      </c>
      <c r="N38" s="107">
        <f>INDEX('Maximum Demand Forecast'!$AS$4:$AS$50,MATCH(Information!C38,'Maximum Demand Forecast'!$AQ$4:$AQ$50,0))</f>
        <v>8244</v>
      </c>
      <c r="O38" s="107">
        <f>INDEX('Maximum Demand Forecast'!$AS$4:$AS$50,MATCH(Information!C38,'Maximum Demand Forecast'!$AQ$4:$AQ$50,0))</f>
        <v>8244</v>
      </c>
      <c r="P38" s="107">
        <f>INDEX('Maximum Demand Forecast'!$AS$4:$AS$50,MATCH(Information!C38,'Maximum Demand Forecast'!$AQ$4:$AQ$50,0))</f>
        <v>8244</v>
      </c>
      <c r="Q38" s="104"/>
      <c r="R38" s="105"/>
      <c r="T38" s="92" t="s">
        <v>74</v>
      </c>
      <c r="U38" s="93" t="s">
        <v>211</v>
      </c>
      <c r="V38" s="93" t="s">
        <v>210</v>
      </c>
      <c r="W38" s="93" t="s">
        <v>213</v>
      </c>
      <c r="X38" s="93">
        <v>2</v>
      </c>
      <c r="Y38" s="93" t="s">
        <v>87</v>
      </c>
      <c r="Z38" s="94"/>
    </row>
    <row r="39" spans="3:26" ht="30" x14ac:dyDescent="0.25">
      <c r="C39" s="71" t="s">
        <v>51</v>
      </c>
      <c r="D39" s="77" t="s">
        <v>186</v>
      </c>
      <c r="E39" s="117">
        <f>INDEX('Maximum Demand Forecast'!$R$4:$R$50,MATCH(Information!$C$26,'Maximum Demand Forecast'!$D$4:$D$50,0))</f>
        <v>0.58769372783364904</v>
      </c>
      <c r="F39" s="118"/>
      <c r="G39" s="118"/>
      <c r="H39" s="118"/>
      <c r="I39" s="118"/>
      <c r="J39" s="118"/>
      <c r="K39" s="118"/>
      <c r="L39" s="118"/>
      <c r="M39" s="118"/>
      <c r="N39" s="118"/>
      <c r="O39" s="118"/>
      <c r="P39" s="118"/>
      <c r="Q39" s="104"/>
      <c r="R39" s="105"/>
      <c r="T39" s="92" t="s">
        <v>77</v>
      </c>
      <c r="U39" s="93" t="s">
        <v>211</v>
      </c>
      <c r="V39" s="93" t="s">
        <v>210</v>
      </c>
      <c r="W39" s="93" t="s">
        <v>214</v>
      </c>
      <c r="X39" s="93">
        <v>2</v>
      </c>
      <c r="Y39" s="93" t="s">
        <v>87</v>
      </c>
      <c r="Z39" s="94" t="s">
        <v>263</v>
      </c>
    </row>
    <row r="40" spans="3:26" x14ac:dyDescent="0.25">
      <c r="C40" s="71" t="s">
        <v>51</v>
      </c>
      <c r="D40" s="77" t="s">
        <v>187</v>
      </c>
      <c r="E40" s="117">
        <f>INDEX('Maximum Demand Forecast'!$AH$4:$AH$50,MATCH(Information!$C$26,'Maximum Demand Forecast'!$D$4:$D$50,0))</f>
        <v>0.32577938384271399</v>
      </c>
      <c r="F40" s="118"/>
      <c r="G40" s="118"/>
      <c r="H40" s="118"/>
      <c r="I40" s="118"/>
      <c r="J40" s="118"/>
      <c r="K40" s="118"/>
      <c r="L40" s="118"/>
      <c r="M40" s="118"/>
      <c r="N40" s="118"/>
      <c r="O40" s="118"/>
      <c r="P40" s="118"/>
      <c r="Q40" s="104"/>
      <c r="R40" s="105"/>
      <c r="T40" s="92" t="s">
        <v>59</v>
      </c>
      <c r="U40" s="93" t="s">
        <v>206</v>
      </c>
      <c r="V40" s="93" t="s">
        <v>198</v>
      </c>
      <c r="W40" s="93" t="s">
        <v>214</v>
      </c>
      <c r="X40" s="93">
        <v>2</v>
      </c>
      <c r="Y40" s="93" t="s">
        <v>87</v>
      </c>
      <c r="Z40" s="94"/>
    </row>
    <row r="41" spans="3:26" x14ac:dyDescent="0.25">
      <c r="C41" s="71" t="s">
        <v>51</v>
      </c>
      <c r="D41" s="77" t="s">
        <v>130</v>
      </c>
      <c r="E41" s="106">
        <v>4.5999999999999996</v>
      </c>
      <c r="F41" s="107"/>
      <c r="G41" s="107"/>
      <c r="H41" s="107"/>
      <c r="I41" s="107"/>
      <c r="J41" s="107"/>
      <c r="K41" s="107"/>
      <c r="L41" s="107"/>
      <c r="M41" s="107"/>
      <c r="N41" s="107"/>
      <c r="O41" s="107"/>
      <c r="P41" s="107"/>
      <c r="Q41" s="104" t="str" cm="1">
        <f t="array" ref="Q41">IF(INDEX('Maximum Demand Forecast'!$AW$4:$AW$248,MATCH(1,('Maximum Demand Forecast'!$AV$4:$AV$248=Information!D41)*('Maximum Demand Forecast'!$AX$4:$AX$248=Information!E41)*('Maximum Demand Forecast'!$AU$4:$AU$248=Information!C41),0))=0,"",INDEX('Maximum Demand Forecast'!$AW$4:$AW$248,MATCH(1,('Maximum Demand Forecast'!$AV$4:$AV$248=Information!D41)*('Maximum Demand Forecast'!$AX$4:$AX$248=Information!E41)*('Maximum Demand Forecast'!$AU$4:$AU$248=Information!C41),0)))</f>
        <v>St Marys</v>
      </c>
      <c r="R41" s="105"/>
      <c r="T41" s="92" t="s">
        <v>88</v>
      </c>
      <c r="U41" s="93" t="s">
        <v>204</v>
      </c>
      <c r="V41" s="93" t="s">
        <v>198</v>
      </c>
      <c r="W41" s="93" t="s">
        <v>214</v>
      </c>
      <c r="X41" s="93">
        <v>1</v>
      </c>
      <c r="Y41" s="93" t="s">
        <v>87</v>
      </c>
      <c r="Z41" s="94" t="s">
        <v>260</v>
      </c>
    </row>
    <row r="42" spans="3:26" x14ac:dyDescent="0.25">
      <c r="C42" s="71" t="s">
        <v>51</v>
      </c>
      <c r="D42" s="77" t="s">
        <v>131</v>
      </c>
      <c r="E42" s="106">
        <v>4.5999999999999996</v>
      </c>
      <c r="F42" s="107"/>
      <c r="G42" s="107"/>
      <c r="H42" s="107"/>
      <c r="I42" s="107"/>
      <c r="J42" s="107"/>
      <c r="K42" s="107"/>
      <c r="L42" s="107"/>
      <c r="M42" s="107"/>
      <c r="N42" s="107"/>
      <c r="O42" s="107"/>
      <c r="P42" s="107"/>
      <c r="Q42" s="104" t="str" cm="1">
        <f t="array" ref="Q42">IF(INDEX('Maximum Demand Forecast'!$AW$4:$AW$248,MATCH(1,('Maximum Demand Forecast'!$AV$4:$AV$248=Information!D42)*('Maximum Demand Forecast'!$AX$4:$AX$248=Information!E42)*('Maximum Demand Forecast'!$AU$4:$AU$248=Information!C42),0))=0,"",INDEX('Maximum Demand Forecast'!$AW$4:$AW$248,MATCH(1,('Maximum Demand Forecast'!$AV$4:$AV$248=Information!D42)*('Maximum Demand Forecast'!$AX$4:$AX$248=Information!E42)*('Maximum Demand Forecast'!$AU$4:$AU$248=Information!C42),0)))</f>
        <v>Palmerston</v>
      </c>
      <c r="R42" s="105"/>
      <c r="T42" s="92" t="s">
        <v>61</v>
      </c>
      <c r="U42" s="93" t="s">
        <v>204</v>
      </c>
      <c r="V42" s="93" t="s">
        <v>198</v>
      </c>
      <c r="W42" s="93" t="s">
        <v>214</v>
      </c>
      <c r="X42" s="93">
        <v>2</v>
      </c>
      <c r="Y42" s="93" t="s">
        <v>87</v>
      </c>
      <c r="Z42" s="94"/>
    </row>
    <row r="43" spans="3:26" x14ac:dyDescent="0.25">
      <c r="C43" s="71" t="s">
        <v>51</v>
      </c>
      <c r="D43" s="77" t="s">
        <v>132</v>
      </c>
      <c r="E43" s="106"/>
      <c r="F43" s="107"/>
      <c r="G43" s="107"/>
      <c r="H43" s="107"/>
      <c r="I43" s="107"/>
      <c r="J43" s="107"/>
      <c r="K43" s="107"/>
      <c r="L43" s="107"/>
      <c r="M43" s="107"/>
      <c r="N43" s="107"/>
      <c r="O43" s="107"/>
      <c r="P43" s="107"/>
      <c r="Q43" s="104" t="str" cm="1">
        <f t="array" ref="Q43">IF(INDEX('Maximum Demand Forecast'!$AW$4:$AW$248,MATCH(1,('Maximum Demand Forecast'!$AV$4:$AV$248=Information!D43)*('Maximum Demand Forecast'!$AX$4:$AX$248=Information!E43)*('Maximum Demand Forecast'!$AU$4:$AU$248=Information!C43),0))=0,"",INDEX('Maximum Demand Forecast'!$AW$4:$AW$248,MATCH(1,('Maximum Demand Forecast'!$AV$4:$AV$248=Information!D43)*('Maximum Demand Forecast'!$AX$4:$AX$248=Information!E43)*('Maximum Demand Forecast'!$AU$4:$AU$248=Information!C43),0)))</f>
        <v/>
      </c>
      <c r="R43" s="105"/>
      <c r="T43" s="92" t="s">
        <v>81</v>
      </c>
      <c r="U43" s="93" t="s">
        <v>200</v>
      </c>
      <c r="V43" s="93" t="s">
        <v>198</v>
      </c>
      <c r="W43" s="93" t="s">
        <v>214</v>
      </c>
      <c r="X43" s="93">
        <v>2</v>
      </c>
      <c r="Y43" s="93" t="s">
        <v>87</v>
      </c>
      <c r="Z43" s="94"/>
    </row>
    <row r="44" spans="3:26" x14ac:dyDescent="0.25">
      <c r="C44" s="71" t="s">
        <v>51</v>
      </c>
      <c r="D44" s="77" t="s">
        <v>133</v>
      </c>
      <c r="E44" s="106"/>
      <c r="F44" s="107"/>
      <c r="G44" s="107"/>
      <c r="H44" s="107"/>
      <c r="I44" s="107"/>
      <c r="J44" s="107"/>
      <c r="K44" s="107"/>
      <c r="L44" s="107"/>
      <c r="M44" s="107"/>
      <c r="N44" s="107"/>
      <c r="O44" s="107"/>
      <c r="P44" s="107"/>
      <c r="Q44" s="104" t="str" cm="1">
        <f t="array" ref="Q44">IF(INDEX('Maximum Demand Forecast'!$AW$4:$AW$248,MATCH(1,('Maximum Demand Forecast'!$AV$4:$AV$248=Information!D44)*('Maximum Demand Forecast'!$AX$4:$AX$248=Information!E44)*('Maximum Demand Forecast'!$AU$4:$AU$248=Information!C44),0))=0,"",INDEX('Maximum Demand Forecast'!$AW$4:$AW$248,MATCH(1,('Maximum Demand Forecast'!$AV$4:$AV$248=Information!D44)*('Maximum Demand Forecast'!$AX$4:$AX$248=Information!E44)*('Maximum Demand Forecast'!$AU$4:$AU$248=Information!C44),0)))</f>
        <v/>
      </c>
      <c r="R44" s="105"/>
      <c r="T44" s="92" t="s">
        <v>71</v>
      </c>
      <c r="U44" s="93" t="s">
        <v>206</v>
      </c>
      <c r="V44" s="93" t="s">
        <v>198</v>
      </c>
      <c r="W44" s="93" t="s">
        <v>214</v>
      </c>
      <c r="X44" s="93">
        <v>2</v>
      </c>
      <c r="Y44" s="93" t="s">
        <v>1</v>
      </c>
      <c r="Z44" s="94"/>
    </row>
    <row r="45" spans="3:26" x14ac:dyDescent="0.25">
      <c r="C45" s="71" t="s">
        <v>51</v>
      </c>
      <c r="D45" s="77" t="s">
        <v>134</v>
      </c>
      <c r="E45" s="106"/>
      <c r="F45" s="107"/>
      <c r="G45" s="107"/>
      <c r="H45" s="107"/>
      <c r="I45" s="107"/>
      <c r="J45" s="107"/>
      <c r="K45" s="107"/>
      <c r="L45" s="107"/>
      <c r="M45" s="107"/>
      <c r="N45" s="107"/>
      <c r="O45" s="107"/>
      <c r="P45" s="107"/>
      <c r="Q45" s="104" t="str" cm="1">
        <f t="array" ref="Q45">IF(INDEX('Maximum Demand Forecast'!$AW$4:$AW$248,MATCH(1,('Maximum Demand Forecast'!$AV$4:$AV$248=Information!D45)*('Maximum Demand Forecast'!$AX$4:$AX$248=Information!E45)*('Maximum Demand Forecast'!$AU$4:$AU$248=Information!C45),0))=0,"",INDEX('Maximum Demand Forecast'!$AW$4:$AW$248,MATCH(1,('Maximum Demand Forecast'!$AV$4:$AV$248=Information!D45)*('Maximum Demand Forecast'!$AX$4:$AX$248=Information!E45)*('Maximum Demand Forecast'!$AU$4:$AU$248=Information!C45),0)))</f>
        <v/>
      </c>
      <c r="R45" s="105"/>
      <c r="T45" s="92" t="s">
        <v>84</v>
      </c>
      <c r="U45" s="93" t="s">
        <v>200</v>
      </c>
      <c r="V45" s="93" t="s">
        <v>198</v>
      </c>
      <c r="W45" s="93" t="s">
        <v>214</v>
      </c>
      <c r="X45" s="93">
        <v>2</v>
      </c>
      <c r="Y45" s="93" t="s">
        <v>1</v>
      </c>
      <c r="Z45" s="94"/>
    </row>
    <row r="46" spans="3:26" x14ac:dyDescent="0.25">
      <c r="C46" s="71" t="s">
        <v>51</v>
      </c>
      <c r="D46" s="77" t="s">
        <v>184</v>
      </c>
      <c r="E46" s="109">
        <f>INDEX('Distribution feeder max. demand'!$AS$5:$AS$64,MATCH(Information!$C46,'Distribution feeder max. demand'!$AR$5:$AR$64,0))</f>
        <v>3.2669999999999999</v>
      </c>
      <c r="F46" s="115"/>
      <c r="G46" s="115"/>
      <c r="H46" s="115"/>
      <c r="I46" s="115"/>
      <c r="J46" s="115"/>
      <c r="K46" s="115"/>
      <c r="L46" s="115"/>
      <c r="M46" s="115"/>
      <c r="N46" s="115"/>
      <c r="O46" s="115"/>
      <c r="P46" s="115"/>
      <c r="Q46" s="104"/>
      <c r="R46" s="105"/>
      <c r="T46" s="92" t="s">
        <v>70</v>
      </c>
      <c r="U46" s="93" t="s">
        <v>206</v>
      </c>
      <c r="V46" s="93" t="s">
        <v>198</v>
      </c>
      <c r="W46" s="93" t="s">
        <v>214</v>
      </c>
      <c r="X46" s="93">
        <v>3</v>
      </c>
      <c r="Y46" s="93" t="s">
        <v>87</v>
      </c>
      <c r="Z46" s="94"/>
    </row>
    <row r="47" spans="3:26" ht="15.75" thickBot="1" x14ac:dyDescent="0.3">
      <c r="C47" s="73" t="s">
        <v>51</v>
      </c>
      <c r="D47" s="78" t="s">
        <v>185</v>
      </c>
      <c r="E47" s="123">
        <f>INDEX('Distribution feeder max. demand'!$AT$5:$AT$64,MATCH(Information!$C46,'Distribution feeder max. demand'!$AR$5:$AR$64,0))</f>
        <v>0</v>
      </c>
      <c r="F47" s="119"/>
      <c r="G47" s="119"/>
      <c r="H47" s="119"/>
      <c r="I47" s="119"/>
      <c r="J47" s="119"/>
      <c r="K47" s="119"/>
      <c r="L47" s="119"/>
      <c r="M47" s="119"/>
      <c r="N47" s="119"/>
      <c r="O47" s="119"/>
      <c r="P47" s="119"/>
      <c r="Q47" s="120"/>
      <c r="R47" s="121"/>
      <c r="T47" s="92" t="s">
        <v>53</v>
      </c>
      <c r="U47" s="93" t="s">
        <v>200</v>
      </c>
      <c r="V47" s="93" t="s">
        <v>198</v>
      </c>
      <c r="W47" s="93" t="s">
        <v>214</v>
      </c>
      <c r="X47" s="93">
        <v>2</v>
      </c>
      <c r="Y47" s="93" t="s">
        <v>87</v>
      </c>
      <c r="Z47" s="94"/>
    </row>
    <row r="48" spans="3:26" ht="15.75" thickTop="1" x14ac:dyDescent="0.25">
      <c r="C48" s="79" t="s">
        <v>47</v>
      </c>
      <c r="D48" s="77" t="s">
        <v>171</v>
      </c>
      <c r="E48" s="102">
        <f>INDEX('Maximum Demand Forecast'!$BA$4:$BA$50,MATCH($C$48,'Maximum Demand Forecast'!$AZ$4:$AZ$50,0))</f>
        <v>70</v>
      </c>
      <c r="F48" s="103">
        <f>INDEX('Maximum Demand Forecast'!$BA$4:$BA$50,MATCH($C$48,'Maximum Demand Forecast'!$AZ$4:$AZ$50,0))</f>
        <v>70</v>
      </c>
      <c r="G48" s="103">
        <f>INDEX('Maximum Demand Forecast'!$BA$4:$BA$50,MATCH($C$48,'Maximum Demand Forecast'!$AZ$4:$AZ$50,0))</f>
        <v>70</v>
      </c>
      <c r="H48" s="103">
        <f>INDEX('Maximum Demand Forecast'!$BA$4:$BA$50,MATCH($C$48,'Maximum Demand Forecast'!$AZ$4:$AZ$50,0))</f>
        <v>70</v>
      </c>
      <c r="I48" s="103">
        <f>INDEX('Maximum Demand Forecast'!$BA$4:$BA$50,MATCH($C$48,'Maximum Demand Forecast'!$AZ$4:$AZ$50,0))</f>
        <v>70</v>
      </c>
      <c r="J48" s="103">
        <f>INDEX('Maximum Demand Forecast'!$BA$4:$BA$50,MATCH($C$48,'Maximum Demand Forecast'!$AZ$4:$AZ$50,0))</f>
        <v>70</v>
      </c>
      <c r="K48" s="103">
        <f>INDEX('Maximum Demand Forecast'!$BA$4:$BA$50,MATCH($C$48,'Maximum Demand Forecast'!$AZ$4:$AZ$50,0))</f>
        <v>70</v>
      </c>
      <c r="L48" s="103">
        <f>INDEX('Maximum Demand Forecast'!$BA$4:$BA$50,MATCH($C$48,'Maximum Demand Forecast'!$AZ$4:$AZ$50,0))</f>
        <v>70</v>
      </c>
      <c r="M48" s="103">
        <f>INDEX('Maximum Demand Forecast'!$BA$4:$BA$50,MATCH($C$48,'Maximum Demand Forecast'!$AZ$4:$AZ$50,0))</f>
        <v>70</v>
      </c>
      <c r="N48" s="103">
        <f>INDEX('Maximum Demand Forecast'!$BA$4:$BA$50,MATCH($C$48,'Maximum Demand Forecast'!$AZ$4:$AZ$50,0))</f>
        <v>70</v>
      </c>
      <c r="O48" s="103">
        <f>INDEX('Maximum Demand Forecast'!$BA$4:$BA$50,MATCH($C$48,'Maximum Demand Forecast'!$AZ$4:$AZ$50,0))</f>
        <v>70</v>
      </c>
      <c r="P48" s="103">
        <f>INDEX('Maximum Demand Forecast'!$BA$4:$BA$50,MATCH($C$48,'Maximum Demand Forecast'!$AZ$4:$AZ$50,0))</f>
        <v>70</v>
      </c>
      <c r="Q48" s="104"/>
      <c r="R48" s="122" t="str">
        <f>IF('Maximum Demand Forecast'!F6&gt;'Maximum Demand Forecast'!V6,"Summer","Winter")</f>
        <v>Winter</v>
      </c>
      <c r="T48" s="92" t="s">
        <v>78</v>
      </c>
      <c r="U48" s="93" t="s">
        <v>197</v>
      </c>
      <c r="V48" s="93" t="s">
        <v>198</v>
      </c>
      <c r="W48" s="93" t="s">
        <v>214</v>
      </c>
      <c r="X48" s="93">
        <v>1</v>
      </c>
      <c r="Y48" s="93" t="s">
        <v>87</v>
      </c>
      <c r="Z48" s="94"/>
    </row>
    <row r="49" spans="3:26" x14ac:dyDescent="0.25">
      <c r="C49" s="79" t="s">
        <v>47</v>
      </c>
      <c r="D49" s="77" t="s">
        <v>172</v>
      </c>
      <c r="E49" s="106">
        <f>INDEX('Maximum Demand Forecast'!$AN$4:$AN$50,MATCH(Information!C48,'Maximum Demand Forecast'!$AM$4:$AM$50,0))</f>
        <v>35</v>
      </c>
      <c r="F49" s="107">
        <f>INDEX('Maximum Demand Forecast'!$AN$4:$AN$50,MATCH(Information!C48,'Maximum Demand Forecast'!$AM$4:$AM$50,0))</f>
        <v>35</v>
      </c>
      <c r="G49" s="107">
        <f>INDEX('Maximum Demand Forecast'!$AN$4:$AN$50,MATCH(Information!C48,'Maximum Demand Forecast'!$AM$4:$AM$50,0))</f>
        <v>35</v>
      </c>
      <c r="H49" s="107">
        <f>INDEX('Maximum Demand Forecast'!$AN$4:$AN$50,MATCH(Information!C48,'Maximum Demand Forecast'!$AM$4:$AM$50,0))</f>
        <v>35</v>
      </c>
      <c r="I49" s="107">
        <f>INDEX('Maximum Demand Forecast'!$AN$4:$AN$50,MATCH(Information!C48,'Maximum Demand Forecast'!$AM$4:$AM$50,0))</f>
        <v>35</v>
      </c>
      <c r="J49" s="107">
        <f>INDEX('Maximum Demand Forecast'!$AN$4:$AN$50,MATCH(Information!C48,'Maximum Demand Forecast'!$AM$4:$AM$50,0))</f>
        <v>35</v>
      </c>
      <c r="K49" s="107">
        <f>INDEX('Maximum Demand Forecast'!$AN$4:$AN$50,MATCH(Information!C48,'Maximum Demand Forecast'!$AM$4:$AM$50,0))</f>
        <v>35</v>
      </c>
      <c r="L49" s="107">
        <f>INDEX('Maximum Demand Forecast'!$AN$4:$AN$50,MATCH(Information!C48,'Maximum Demand Forecast'!$AM$4:$AM$50,0))</f>
        <v>35</v>
      </c>
      <c r="M49" s="107">
        <f>INDEX('Maximum Demand Forecast'!$AN$4:$AN$50,MATCH(Information!C48,'Maximum Demand Forecast'!$AM$4:$AM$50,0))</f>
        <v>35</v>
      </c>
      <c r="N49" s="107">
        <f>INDEX('Maximum Demand Forecast'!$AN$4:$AN$50,MATCH(Information!C48,'Maximum Demand Forecast'!$AM$4:$AM$50,0))</f>
        <v>35</v>
      </c>
      <c r="O49" s="107">
        <f>INDEX('Maximum Demand Forecast'!$AN$4:$AN$50,MATCH(Information!C48,'Maximum Demand Forecast'!$AM$4:$AM$50,0))</f>
        <v>35</v>
      </c>
      <c r="P49" s="107">
        <f>INDEX('Maximum Demand Forecast'!$AN$4:$AN$50,MATCH(Information!C48,'Maximum Demand Forecast'!$AM$4:$AM$50,0))</f>
        <v>35</v>
      </c>
      <c r="Q49" s="104"/>
      <c r="R49" s="105"/>
      <c r="T49" s="92" t="s">
        <v>56</v>
      </c>
      <c r="U49" s="93" t="s">
        <v>204</v>
      </c>
      <c r="V49" s="93" t="s">
        <v>198</v>
      </c>
      <c r="W49" s="93" t="s">
        <v>214</v>
      </c>
      <c r="X49" s="93">
        <v>2</v>
      </c>
      <c r="Y49" s="93" t="s">
        <v>87</v>
      </c>
      <c r="Z49" s="94"/>
    </row>
    <row r="50" spans="3:26" x14ac:dyDescent="0.25">
      <c r="C50" s="79" t="s">
        <v>47</v>
      </c>
      <c r="D50" s="77" t="s">
        <v>173</v>
      </c>
      <c r="E50" s="106">
        <f>INDEX('Maximum Demand Forecast'!$AO$4:$AO$50,MATCH(Information!C50,'Maximum Demand Forecast'!$AM$4:$AM$50,0))</f>
        <v>42</v>
      </c>
      <c r="F50" s="107">
        <f>INDEX('Maximum Demand Forecast'!$AO$4:$AO$50,MATCH(Information!C50,'Maximum Demand Forecast'!$AM$4:$AM$50,0))</f>
        <v>42</v>
      </c>
      <c r="G50" s="107">
        <f>INDEX('Maximum Demand Forecast'!$AO$4:$AO$50,MATCH(Information!C50,'Maximum Demand Forecast'!$AM$4:$AM$50,0))</f>
        <v>42</v>
      </c>
      <c r="H50" s="107">
        <f>INDEX('Maximum Demand Forecast'!$AO$4:$AO$50,MATCH(Information!C50,'Maximum Demand Forecast'!$AM$4:$AM$50,0))</f>
        <v>42</v>
      </c>
      <c r="I50" s="107">
        <f>INDEX('Maximum Demand Forecast'!$AO$4:$AO$50,MATCH(Information!C50,'Maximum Demand Forecast'!$AM$4:$AM$50,0))</f>
        <v>42</v>
      </c>
      <c r="J50" s="107">
        <f>INDEX('Maximum Demand Forecast'!$AO$4:$AO$50,MATCH(Information!C50,'Maximum Demand Forecast'!$AM$4:$AM$50,0))</f>
        <v>42</v>
      </c>
      <c r="K50" s="107">
        <f>INDEX('Maximum Demand Forecast'!$AO$4:$AO$50,MATCH(Information!C50,'Maximum Demand Forecast'!$AM$4:$AM$50,0))</f>
        <v>42</v>
      </c>
      <c r="L50" s="107">
        <f>INDEX('Maximum Demand Forecast'!$AO$4:$AO$50,MATCH(Information!C50,'Maximum Demand Forecast'!$AM$4:$AM$50,0))</f>
        <v>42</v>
      </c>
      <c r="M50" s="107">
        <f>INDEX('Maximum Demand Forecast'!$AO$4:$AO$50,MATCH(Information!C50,'Maximum Demand Forecast'!$AM$4:$AM$50,0))</f>
        <v>42</v>
      </c>
      <c r="N50" s="107">
        <f>INDEX('Maximum Demand Forecast'!$AO$4:$AO$50,MATCH(Information!C50,'Maximum Demand Forecast'!$AM$4:$AM$50,0))</f>
        <v>42</v>
      </c>
      <c r="O50" s="107">
        <f>INDEX('Maximum Demand Forecast'!$AO$4:$AO$50,MATCH(Information!C50,'Maximum Demand Forecast'!$AM$4:$AM$50,0))</f>
        <v>42</v>
      </c>
      <c r="P50" s="107">
        <f>INDEX('Maximum Demand Forecast'!$AO$4:$AO$50,MATCH(Information!C50,'Maximum Demand Forecast'!$AM$4:$AM$50,0))</f>
        <v>42</v>
      </c>
      <c r="Q50" s="104"/>
      <c r="R50" s="105"/>
      <c r="T50" s="92" t="s">
        <v>45</v>
      </c>
      <c r="U50" s="93" t="s">
        <v>197</v>
      </c>
      <c r="V50" s="93" t="s">
        <v>198</v>
      </c>
      <c r="W50" s="93" t="s">
        <v>214</v>
      </c>
      <c r="X50" s="93">
        <v>1</v>
      </c>
      <c r="Y50" s="93" t="s">
        <v>87</v>
      </c>
      <c r="Z50" s="94" t="s">
        <v>261</v>
      </c>
    </row>
    <row r="51" spans="3:26" x14ac:dyDescent="0.25">
      <c r="C51" s="79" t="s">
        <v>47</v>
      </c>
      <c r="D51" s="77" t="s">
        <v>174</v>
      </c>
      <c r="E51" s="108">
        <f>IF($R$48="Summer",INDEX('Maximum Demand Forecast'!E$4:E$50,MATCH(Information!$C$51,'Maximum Demand Forecast'!$D$4:$D$50,0)),INDEX('Maximum Demand Forecast'!U$4:U$50,MATCH(Information!$C$51,'Maximum Demand Forecast'!$T$4:$T$50,0)))</f>
        <v>37.330075167601599</v>
      </c>
      <c r="F51" s="111">
        <f>IF($R$48="Summer",INDEX('Maximum Demand Forecast'!F$4:F$50,MATCH(Information!$C$51,'Maximum Demand Forecast'!$D$4:$D$50,0)),INDEX('Maximum Demand Forecast'!V$4:V$50,MATCH(Information!$C$51,'Maximum Demand Forecast'!$T$4:$T$50,0)))</f>
        <v>35.704044171065703</v>
      </c>
      <c r="G51" s="111">
        <f>IF($R$48="Summer",INDEX('Maximum Demand Forecast'!G$4:G$50,MATCH(Information!$C$51,'Maximum Demand Forecast'!$D$4:$D$50,0)),INDEX('Maximum Demand Forecast'!W$4:W$50,MATCH(Information!$C$51,'Maximum Demand Forecast'!$T$4:$T$50,0)))</f>
        <v>34.472439316168987</v>
      </c>
      <c r="H51" s="111">
        <f>IF($R$48="Summer",INDEX('Maximum Demand Forecast'!H$4:H$50,MATCH(Information!$C$51,'Maximum Demand Forecast'!$D$4:$D$50,0)),INDEX('Maximum Demand Forecast'!X$4:X$50,MATCH(Information!$C$51,'Maximum Demand Forecast'!$T$4:$T$50,0)))</f>
        <v>34.748798156903909</v>
      </c>
      <c r="I51" s="111">
        <f>IF($R$48="Summer",INDEX('Maximum Demand Forecast'!I$4:I$50,MATCH(Information!$C$51,'Maximum Demand Forecast'!$D$4:$D$50,0)),INDEX('Maximum Demand Forecast'!Y$4:Y$50,MATCH(Information!$C$51,'Maximum Demand Forecast'!$T$4:$T$50,0)))</f>
        <v>34.584542739283009</v>
      </c>
      <c r="J51" s="111">
        <f>IF($R$48="Summer",INDEX('Maximum Demand Forecast'!J$4:J$50,MATCH(Information!$C$51,'Maximum Demand Forecast'!$D$4:$D$50,0)),INDEX('Maximum Demand Forecast'!Z$4:Z$50,MATCH(Information!$C$51,'Maximum Demand Forecast'!$T$4:$T$50,0)))</f>
        <v>34.562585352095716</v>
      </c>
      <c r="K51" s="111">
        <f>IF($R$48="Summer",INDEX('Maximum Demand Forecast'!K$4:K$50,MATCH(Information!$C$51,'Maximum Demand Forecast'!$D$4:$D$50,0)),INDEX('Maximum Demand Forecast'!AA$4:AA$50,MATCH(Information!$C$51,'Maximum Demand Forecast'!$T$4:$T$50,0)))</f>
        <v>34.613563541093448</v>
      </c>
      <c r="L51" s="111">
        <f>IF($R$48="Summer",INDEX('Maximum Demand Forecast'!L$4:L$50,MATCH(Information!$C$51,'Maximum Demand Forecast'!$D$4:$D$50,0)),INDEX('Maximum Demand Forecast'!AB$4:AB$50,MATCH(Information!$C$51,'Maximum Demand Forecast'!$T$4:$T$50,0)))</f>
        <v>34.768270680184408</v>
      </c>
      <c r="M51" s="111">
        <f>IF($R$48="Summer",INDEX('Maximum Demand Forecast'!M$4:M$50,MATCH(Information!$C$51,'Maximum Demand Forecast'!$D$4:$D$50,0)),INDEX('Maximum Demand Forecast'!AC$4:AC$50,MATCH(Information!$C$51,'Maximum Demand Forecast'!$T$4:$T$50,0)))</f>
        <v>35.228791454020865</v>
      </c>
      <c r="N51" s="111">
        <f>IF($R$48="Summer",INDEX('Maximum Demand Forecast'!N$4:N$50,MATCH(Information!$C$51,'Maximum Demand Forecast'!$D$4:$D$50,0)),INDEX('Maximum Demand Forecast'!AD$4:AD$50,MATCH(Information!$C$51,'Maximum Demand Forecast'!$T$4:$T$50,0)))</f>
        <v>36.683351527919903</v>
      </c>
      <c r="O51" s="111">
        <f>IF($R$48="Summer",INDEX('Maximum Demand Forecast'!O$4:O$50,MATCH(Information!$C$51,'Maximum Demand Forecast'!$D$4:$D$50,0)),INDEX('Maximum Demand Forecast'!AE$4:AE$50,MATCH(Information!$C$51,'Maximum Demand Forecast'!$T$4:$T$50,0)))</f>
        <v>37.871165073085919</v>
      </c>
      <c r="P51" s="111">
        <f>IF($R$48="Summer",INDEX('Maximum Demand Forecast'!P$4:P$50,MATCH(Information!$C$51,'Maximum Demand Forecast'!$D$4:$D$50,0)),INDEX('Maximum Demand Forecast'!AF$4:AF$50,MATCH(Information!$C$51,'Maximum Demand Forecast'!$T$4:$T$50,0)))</f>
        <v>38.661142622399815</v>
      </c>
      <c r="Q51" s="104"/>
      <c r="R51" s="105"/>
      <c r="T51" s="92" t="s">
        <v>57</v>
      </c>
      <c r="U51" s="93" t="s">
        <v>204</v>
      </c>
      <c r="V51" s="93" t="s">
        <v>198</v>
      </c>
      <c r="W51" s="93" t="s">
        <v>231</v>
      </c>
      <c r="X51" s="93">
        <v>2</v>
      </c>
      <c r="Y51" s="93" t="s">
        <v>87</v>
      </c>
      <c r="Z51" s="94" t="s">
        <v>265</v>
      </c>
    </row>
    <row r="52" spans="3:26" ht="45" x14ac:dyDescent="0.25">
      <c r="C52" s="79" t="s">
        <v>47</v>
      </c>
      <c r="D52" s="77" t="s">
        <v>175</v>
      </c>
      <c r="E52" s="109">
        <f t="shared" ref="E52:P52" si="6">SQRT(E53^2-E51^2)</f>
        <v>0.72363949487640755</v>
      </c>
      <c r="F52" s="110">
        <f t="shared" si="6"/>
        <v>0.69211905877481827</v>
      </c>
      <c r="G52" s="110">
        <f t="shared" si="6"/>
        <v>0.66824453103584502</v>
      </c>
      <c r="H52" s="110">
        <f t="shared" si="6"/>
        <v>0.67360171746045705</v>
      </c>
      <c r="I52" s="110">
        <f t="shared" si="6"/>
        <v>0.67041764384429781</v>
      </c>
      <c r="J52" s="110">
        <f t="shared" si="6"/>
        <v>0.66999200225366284</v>
      </c>
      <c r="K52" s="110">
        <f t="shared" si="6"/>
        <v>0.6709802089680531</v>
      </c>
      <c r="L52" s="110">
        <f t="shared" si="6"/>
        <v>0.67397919023127417</v>
      </c>
      <c r="M52" s="110">
        <f t="shared" si="6"/>
        <v>0.68290633593510852</v>
      </c>
      <c r="N52" s="110">
        <f t="shared" si="6"/>
        <v>0.71110282663108437</v>
      </c>
      <c r="O52" s="110">
        <f t="shared" si="6"/>
        <v>0.73412846453781111</v>
      </c>
      <c r="P52" s="110">
        <f t="shared" si="6"/>
        <v>0.74944209442432452</v>
      </c>
      <c r="Q52" s="104"/>
      <c r="R52" s="105"/>
      <c r="T52" s="92" t="s">
        <v>11</v>
      </c>
      <c r="U52" s="93" t="s">
        <v>202</v>
      </c>
      <c r="V52" s="93" t="s">
        <v>198</v>
      </c>
      <c r="W52" s="93" t="s">
        <v>232</v>
      </c>
      <c r="X52" s="93">
        <v>2</v>
      </c>
      <c r="Y52" s="93" t="s">
        <v>87</v>
      </c>
      <c r="Z52" s="94" t="s">
        <v>258</v>
      </c>
    </row>
    <row r="53" spans="3:26" x14ac:dyDescent="0.25">
      <c r="C53" s="79" t="s">
        <v>47</v>
      </c>
      <c r="D53" s="77" t="s">
        <v>176</v>
      </c>
      <c r="E53" s="108">
        <f t="shared" ref="E53:P53" si="7">E51/$E$54</f>
        <v>37.337088345736476</v>
      </c>
      <c r="F53" s="111">
        <f t="shared" si="7"/>
        <v>35.71075186776288</v>
      </c>
      <c r="G53" s="111">
        <f t="shared" si="7"/>
        <v>34.478915632023764</v>
      </c>
      <c r="H53" s="111">
        <f t="shared" si="7"/>
        <v>34.75532639212318</v>
      </c>
      <c r="I53" s="111">
        <f t="shared" si="7"/>
        <v>34.591040115938561</v>
      </c>
      <c r="J53" s="111">
        <f t="shared" si="7"/>
        <v>34.569078603630516</v>
      </c>
      <c r="K53" s="111">
        <f t="shared" si="7"/>
        <v>34.620066369869086</v>
      </c>
      <c r="L53" s="111">
        <f t="shared" si="7"/>
        <v>34.774802573694586</v>
      </c>
      <c r="M53" s="111">
        <f t="shared" si="7"/>
        <v>35.235409865284012</v>
      </c>
      <c r="N53" s="111">
        <f t="shared" si="7"/>
        <v>36.69024320648456</v>
      </c>
      <c r="O53" s="111">
        <f t="shared" si="7"/>
        <v>37.878279905446703</v>
      </c>
      <c r="P53" s="111">
        <f t="shared" si="7"/>
        <v>38.668405867354224</v>
      </c>
      <c r="Q53" s="104"/>
      <c r="R53" s="105"/>
      <c r="T53" s="92" t="s">
        <v>194</v>
      </c>
      <c r="U53" s="93" t="s">
        <v>202</v>
      </c>
      <c r="V53" s="93" t="s">
        <v>198</v>
      </c>
      <c r="W53" s="93" t="s">
        <v>232</v>
      </c>
      <c r="X53" s="92">
        <v>2</v>
      </c>
      <c r="Y53" s="93" t="s">
        <v>87</v>
      </c>
      <c r="Z53" s="101"/>
    </row>
    <row r="54" spans="3:26" ht="30" x14ac:dyDescent="0.25">
      <c r="C54" s="79" t="s">
        <v>47</v>
      </c>
      <c r="D54" s="77" t="s">
        <v>177</v>
      </c>
      <c r="E54" s="108">
        <f>IF($R$48="Summer",INDEX('Maximum Demand Forecast'!$Q$4:$Q$50,MATCH(Information!$C$54,'Maximum Demand Forecast'!$D$4:$D$50,0)),INDEX('Maximum Demand Forecast'!$AG$4:$AG$50,MATCH(Information!$C$54,'Maximum Demand Forecast'!$T$4:$T$50,0)))</f>
        <v>0.99981216590672695</v>
      </c>
      <c r="F54" s="111">
        <f>IF($R$48="Summer",INDEX('Maximum Demand Forecast'!$Q$4:$Q$50,MATCH(Information!$C$54,'Maximum Demand Forecast'!$D$4:$D$50,0)),INDEX('Maximum Demand Forecast'!$AG$4:$AG$50,MATCH(Information!$C$54,'Maximum Demand Forecast'!$T$4:$T$50,0)))</f>
        <v>0.99981216590672695</v>
      </c>
      <c r="G54" s="111">
        <f>IF($R$48="Summer",INDEX('Maximum Demand Forecast'!$Q$4:$Q$50,MATCH(Information!$C$54,'Maximum Demand Forecast'!$D$4:$D$50,0)),INDEX('Maximum Demand Forecast'!$AG$4:$AG$50,MATCH(Information!$C$54,'Maximum Demand Forecast'!$T$4:$T$50,0)))</f>
        <v>0.99981216590672695</v>
      </c>
      <c r="H54" s="111">
        <f>IF($R$48="Summer",INDEX('Maximum Demand Forecast'!$Q$4:$Q$50,MATCH(Information!$C$54,'Maximum Demand Forecast'!$D$4:$D$50,0)),INDEX('Maximum Demand Forecast'!$AG$4:$AG$50,MATCH(Information!$C$54,'Maximum Demand Forecast'!$T$4:$T$50,0)))</f>
        <v>0.99981216590672695</v>
      </c>
      <c r="I54" s="111">
        <f>IF($R$48="Summer",INDEX('Maximum Demand Forecast'!$Q$4:$Q$50,MATCH(Information!$C$54,'Maximum Demand Forecast'!$D$4:$D$50,0)),INDEX('Maximum Demand Forecast'!$AG$4:$AG$50,MATCH(Information!$C$54,'Maximum Demand Forecast'!$T$4:$T$50,0)))</f>
        <v>0.99981216590672695</v>
      </c>
      <c r="J54" s="111">
        <f>IF($R$48="Summer",INDEX('Maximum Demand Forecast'!$Q$4:$Q$50,MATCH(Information!$C$54,'Maximum Demand Forecast'!$D$4:$D$50,0)),INDEX('Maximum Demand Forecast'!$AG$4:$AG$50,MATCH(Information!$C$54,'Maximum Demand Forecast'!$T$4:$T$50,0)))</f>
        <v>0.99981216590672695</v>
      </c>
      <c r="K54" s="111">
        <f>IF($R$48="Summer",INDEX('Maximum Demand Forecast'!$Q$4:$Q$50,MATCH(Information!$C$54,'Maximum Demand Forecast'!$D$4:$D$50,0)),INDEX('Maximum Demand Forecast'!$AG$4:$AG$50,MATCH(Information!$C$54,'Maximum Demand Forecast'!$T$4:$T$50,0)))</f>
        <v>0.99981216590672695</v>
      </c>
      <c r="L54" s="111">
        <f>IF($R$48="Summer",INDEX('Maximum Demand Forecast'!$Q$4:$Q$50,MATCH(Information!$C$54,'Maximum Demand Forecast'!$D$4:$D$50,0)),INDEX('Maximum Demand Forecast'!$AG$4:$AG$50,MATCH(Information!$C$54,'Maximum Demand Forecast'!$T$4:$T$50,0)))</f>
        <v>0.99981216590672695</v>
      </c>
      <c r="M54" s="111">
        <f>IF($R$48="Summer",INDEX('Maximum Demand Forecast'!$Q$4:$Q$50,MATCH(Information!$C$54,'Maximum Demand Forecast'!$D$4:$D$50,0)),INDEX('Maximum Demand Forecast'!$AG$4:$AG$50,MATCH(Information!$C$54,'Maximum Demand Forecast'!$T$4:$T$50,0)))</f>
        <v>0.99981216590672695</v>
      </c>
      <c r="N54" s="111">
        <f>IF($R$48="Summer",INDEX('Maximum Demand Forecast'!$Q$4:$Q$50,MATCH(Information!$C$54,'Maximum Demand Forecast'!$D$4:$D$50,0)),INDEX('Maximum Demand Forecast'!$AG$4:$AG$50,MATCH(Information!$C$54,'Maximum Demand Forecast'!$T$4:$T$50,0)))</f>
        <v>0.99981216590672695</v>
      </c>
      <c r="O54" s="111">
        <f>IF($R$48="Summer",INDEX('Maximum Demand Forecast'!$Q$4:$Q$50,MATCH(Information!$C$54,'Maximum Demand Forecast'!$D$4:$D$50,0)),INDEX('Maximum Demand Forecast'!$AG$4:$AG$50,MATCH(Information!$C$54,'Maximum Demand Forecast'!$T$4:$T$50,0)))</f>
        <v>0.99981216590672695</v>
      </c>
      <c r="P54" s="111">
        <f>IF($R$48="Summer",INDEX('Maximum Demand Forecast'!$Q$4:$Q$50,MATCH(Information!$C$54,'Maximum Demand Forecast'!$D$4:$D$50,0)),INDEX('Maximum Demand Forecast'!$AG$4:$AG$50,MATCH(Information!$C$54,'Maximum Demand Forecast'!$T$4:$T$50,0)))</f>
        <v>0.99981216590672695</v>
      </c>
      <c r="Q54" s="104"/>
      <c r="R54" s="105"/>
      <c r="T54" s="92" t="s">
        <v>14</v>
      </c>
      <c r="U54" s="93" t="s">
        <v>202</v>
      </c>
      <c r="V54" s="93" t="s">
        <v>198</v>
      </c>
      <c r="W54" s="93" t="s">
        <v>232</v>
      </c>
      <c r="X54" s="92">
        <v>2</v>
      </c>
      <c r="Y54" s="93" t="s">
        <v>87</v>
      </c>
      <c r="Z54" s="101" t="s">
        <v>254</v>
      </c>
    </row>
    <row r="55" spans="3:26" ht="30" x14ac:dyDescent="0.25">
      <c r="C55" s="79" t="s">
        <v>47</v>
      </c>
      <c r="D55" s="77" t="s">
        <v>178</v>
      </c>
      <c r="E55" s="108">
        <f>IF($R$48="Summer",INDEX('Maximum Demand Forecast'!U$4:U$50,MATCH(Information!$C$48,'Maximum Demand Forecast'!$T$4:$T$50,0)),INDEX('Maximum Demand Forecast'!E$4:E$50,MATCH(Information!$C$48,'Maximum Demand Forecast'!$T$4:$T$50,0)))</f>
        <v>21.814841770904302</v>
      </c>
      <c r="F55" s="111">
        <f>IF($R$48="Summer",INDEX('Maximum Demand Forecast'!V$4:V$50,MATCH(Information!$C$48,'Maximum Demand Forecast'!$T$4:$T$50,0)),INDEX('Maximum Demand Forecast'!F$4:F$50,MATCH(Information!$C$48,'Maximum Demand Forecast'!$T$4:$T$50,0)))</f>
        <v>22.8536</v>
      </c>
      <c r="G55" s="111">
        <f>IF($R$48="Summer",INDEX('Maximum Demand Forecast'!W$4:W$50,MATCH(Information!$C$48,'Maximum Demand Forecast'!$T$4:$T$50,0)),INDEX('Maximum Demand Forecast'!G$4:G$50,MATCH(Information!$C$48,'Maximum Demand Forecast'!$T$4:$T$50,0)))</f>
        <v>23.500545604569151</v>
      </c>
      <c r="H55" s="111">
        <f>IF($R$48="Summer",INDEX('Maximum Demand Forecast'!X$4:X$50,MATCH(Information!$C$48,'Maximum Demand Forecast'!$T$4:$T$50,0)),INDEX('Maximum Demand Forecast'!H$4:H$50,MATCH(Information!$C$48,'Maximum Demand Forecast'!$T$4:$T$50,0)))</f>
        <v>23.428314167814037</v>
      </c>
      <c r="I55" s="111">
        <f>IF($R$48="Summer",INDEX('Maximum Demand Forecast'!Y$4:Y$50,MATCH(Information!$C$48,'Maximum Demand Forecast'!$T$4:$T$50,0)),INDEX('Maximum Demand Forecast'!I$4:I$50,MATCH(Information!$C$48,'Maximum Demand Forecast'!$T$4:$T$50,0)))</f>
        <v>23.456998257062015</v>
      </c>
      <c r="J55" s="111">
        <f>IF($R$48="Summer",INDEX('Maximum Demand Forecast'!Z$4:Z$50,MATCH(Information!$C$48,'Maximum Demand Forecast'!$T$4:$T$50,0)),INDEX('Maximum Demand Forecast'!J$4:J$50,MATCH(Information!$C$48,'Maximum Demand Forecast'!$T$4:$T$50,0)))</f>
        <v>23.171873039215733</v>
      </c>
      <c r="K55" s="111">
        <f>IF($R$48="Summer",INDEX('Maximum Demand Forecast'!AA$4:AA$50,MATCH(Information!$C$48,'Maximum Demand Forecast'!$T$4:$T$50,0)),INDEX('Maximum Demand Forecast'!K$4:K$50,MATCH(Information!$C$48,'Maximum Demand Forecast'!$T$4:$T$50,0)))</f>
        <v>23.187362797915402</v>
      </c>
      <c r="L55" s="111">
        <f>IF($R$48="Summer",INDEX('Maximum Demand Forecast'!AB$4:AB$50,MATCH(Information!$C$48,'Maximum Demand Forecast'!$T$4:$T$50,0)),INDEX('Maximum Demand Forecast'!L$4:L$50,MATCH(Information!$C$48,'Maximum Demand Forecast'!$T$4:$T$50,0)))</f>
        <v>23.14250410815735</v>
      </c>
      <c r="M55" s="111">
        <f>IF($R$48="Summer",INDEX('Maximum Demand Forecast'!AC$4:AC$50,MATCH(Information!$C$48,'Maximum Demand Forecast'!$T$4:$T$50,0)),INDEX('Maximum Demand Forecast'!M$4:M$50,MATCH(Information!$C$48,'Maximum Demand Forecast'!$T$4:$T$50,0)))</f>
        <v>23.669554437030044</v>
      </c>
      <c r="N55" s="111">
        <f>IF($R$48="Summer",INDEX('Maximum Demand Forecast'!AD$4:AD$50,MATCH(Information!$C$48,'Maximum Demand Forecast'!$T$4:$T$50,0)),INDEX('Maximum Demand Forecast'!N$4:N$50,MATCH(Information!$C$48,'Maximum Demand Forecast'!$T$4:$T$50,0)))</f>
        <v>25.095645875516421</v>
      </c>
      <c r="O55" s="111">
        <f>IF($R$48="Summer",INDEX('Maximum Demand Forecast'!AE$4:AE$50,MATCH(Information!$C$48,'Maximum Demand Forecast'!$T$4:$T$50,0)),INDEX('Maximum Demand Forecast'!O$4:O$50,MATCH(Information!$C$48,'Maximum Demand Forecast'!$T$4:$T$50,0)))</f>
        <v>26.36018966780507</v>
      </c>
      <c r="P55" s="111">
        <f>IF($R$48="Summer",INDEX('Maximum Demand Forecast'!AF$4:AF$50,MATCH(Information!$C$48,'Maximum Demand Forecast'!$T$4:$T$50,0)),INDEX('Maximum Demand Forecast'!P$4:P$50,MATCH(Information!$C$48,'Maximum Demand Forecast'!$T$4:$T$50,0)))</f>
        <v>27.041689614608512</v>
      </c>
      <c r="Q55" s="112"/>
      <c r="R55" s="105">
        <f>IF($R$6="Summer",INDEX('Maximum Demand Forecast'!V$4:V$50,MATCH(Information!$C$6,'Maximum Demand Forecast'!$T$4:$T$50,0)),INDEX('Maximum Demand Forecast'!F$4:F$50,MATCH(Information!$C$6,'Maximum Demand Forecast'!$T$4:$T$50,0)))</f>
        <v>0.3236</v>
      </c>
      <c r="T55" s="92" t="s">
        <v>15</v>
      </c>
      <c r="U55" s="93" t="s">
        <v>202</v>
      </c>
      <c r="V55" s="93" t="s">
        <v>198</v>
      </c>
      <c r="W55" s="93" t="s">
        <v>232</v>
      </c>
      <c r="X55" s="92">
        <v>2</v>
      </c>
      <c r="Y55" s="93" t="s">
        <v>87</v>
      </c>
      <c r="Z55" s="101" t="s">
        <v>257</v>
      </c>
    </row>
    <row r="56" spans="3:26" ht="30" x14ac:dyDescent="0.25">
      <c r="C56" s="79" t="s">
        <v>47</v>
      </c>
      <c r="D56" s="77" t="s">
        <v>179</v>
      </c>
      <c r="E56" s="113">
        <f t="shared" ref="E56:P56" si="8">IF(E57^2-E55^2&gt;0,SQRT(E57^2-E55^2),0)</f>
        <v>0.36730979423198351</v>
      </c>
      <c r="F56" s="113">
        <f t="shared" si="8"/>
        <v>0.38480000000057885</v>
      </c>
      <c r="G56" s="113">
        <f t="shared" si="8"/>
        <v>0.39569301767136833</v>
      </c>
      <c r="H56" s="113">
        <f t="shared" si="8"/>
        <v>0.39447681292196146</v>
      </c>
      <c r="I56" s="113">
        <f t="shared" si="8"/>
        <v>0.39495978442480839</v>
      </c>
      <c r="J56" s="113">
        <f t="shared" si="8"/>
        <v>0.39015895725419675</v>
      </c>
      <c r="K56" s="113">
        <f t="shared" si="8"/>
        <v>0.390419767767481</v>
      </c>
      <c r="L56" s="113">
        <f t="shared" si="8"/>
        <v>0.38966445465193023</v>
      </c>
      <c r="M56" s="113">
        <f t="shared" si="8"/>
        <v>0.3985387224501396</v>
      </c>
      <c r="N56" s="113">
        <f t="shared" si="8"/>
        <v>0.42255069367264081</v>
      </c>
      <c r="O56" s="113">
        <f t="shared" si="8"/>
        <v>0.44384258865955012</v>
      </c>
      <c r="P56" s="113">
        <f t="shared" si="8"/>
        <v>0.45531741886269478</v>
      </c>
      <c r="Q56" s="112"/>
      <c r="R56" s="105"/>
      <c r="T56" s="92" t="s">
        <v>16</v>
      </c>
      <c r="U56" s="93" t="s">
        <v>202</v>
      </c>
      <c r="V56" s="93" t="s">
        <v>198</v>
      </c>
      <c r="W56" s="93" t="s">
        <v>232</v>
      </c>
      <c r="X56" s="92">
        <v>3</v>
      </c>
      <c r="Y56" s="93" t="s">
        <v>87</v>
      </c>
      <c r="Z56" s="101" t="s">
        <v>253</v>
      </c>
    </row>
    <row r="57" spans="3:26" ht="30" x14ac:dyDescent="0.25">
      <c r="C57" s="79" t="s">
        <v>47</v>
      </c>
      <c r="D57" s="77" t="s">
        <v>180</v>
      </c>
      <c r="E57" s="108">
        <f>E55/IF($R$48="Summer",INDEX('Maximum Demand Forecast'!$AG$4:$AG$50, MATCH(Information!$C$57, 'Maximum Demand Forecast'!$T$4:$T$50, 0)),INDEX('Maximum Demand Forecast'!$Q$4:$Q$50, MATCH(Information!$C$57, 'Maximum Demand Forecast'!$D$4:$D$50, 0)))</f>
        <v>21.817933861264908</v>
      </c>
      <c r="F57" s="108">
        <f>F55/IF($R$48="Summer",INDEX('Maximum Demand Forecast'!$AG$4:$AG$50, MATCH(Information!$C$57, 'Maximum Demand Forecast'!$T$4:$T$50, 0)),INDEX('Maximum Demand Forecast'!$Q$4:$Q$50, MATCH(Information!$C$57, 'Maximum Demand Forecast'!$D$4:$D$50, 0)))</f>
        <v>22.856839326556077</v>
      </c>
      <c r="G57" s="108">
        <f>G55/IF($R$48="Summer",INDEX('Maximum Demand Forecast'!$AG$4:$AG$50, MATCH(Information!$C$57, 'Maximum Demand Forecast'!$T$4:$T$50, 0)),INDEX('Maximum Demand Forecast'!$Q$4:$Q$50, MATCH(Information!$C$57, 'Maximum Demand Forecast'!$D$4:$D$50, 0)))</f>
        <v>23.503876630817061</v>
      </c>
      <c r="H57" s="108">
        <f>H55/IF($R$48="Summer",INDEX('Maximum Demand Forecast'!$AG$4:$AG$50, MATCH(Information!$C$57, 'Maximum Demand Forecast'!$T$4:$T$50, 0)),INDEX('Maximum Demand Forecast'!$Q$4:$Q$50, MATCH(Information!$C$57, 'Maximum Demand Forecast'!$D$4:$D$50, 0)))</f>
        <v>23.431634955797023</v>
      </c>
      <c r="I57" s="108">
        <f>I55/IF($R$48="Summer",INDEX('Maximum Demand Forecast'!$AG$4:$AG$50, MATCH(Information!$C$57, 'Maximum Demand Forecast'!$T$4:$T$50, 0)),INDEX('Maximum Demand Forecast'!$Q$4:$Q$50, MATCH(Information!$C$57, 'Maximum Demand Forecast'!$D$4:$D$50, 0)))</f>
        <v>23.460323110799717</v>
      </c>
      <c r="J57" s="108">
        <f>J55/IF($R$48="Summer",INDEX('Maximum Demand Forecast'!$AG$4:$AG$50, MATCH(Information!$C$57, 'Maximum Demand Forecast'!$T$4:$T$50, 0)),INDEX('Maximum Demand Forecast'!$Q$4:$Q$50, MATCH(Information!$C$57, 'Maximum Demand Forecast'!$D$4:$D$50, 0)))</f>
        <v>23.175157478590272</v>
      </c>
      <c r="K57" s="108">
        <f>K55/IF($R$48="Summer",INDEX('Maximum Demand Forecast'!$AG$4:$AG$50, MATCH(Information!$C$57, 'Maximum Demand Forecast'!$T$4:$T$50, 0)),INDEX('Maximum Demand Forecast'!$Q$4:$Q$50, MATCH(Information!$C$57, 'Maximum Demand Forecast'!$D$4:$D$50, 0)))</f>
        <v>23.19064943284717</v>
      </c>
      <c r="L57" s="108">
        <f>L55/IF($R$48="Summer",INDEX('Maximum Demand Forecast'!$AG$4:$AG$50, MATCH(Information!$C$57, 'Maximum Demand Forecast'!$T$4:$T$50, 0)),INDEX('Maximum Demand Forecast'!$Q$4:$Q$50, MATCH(Information!$C$57, 'Maximum Demand Forecast'!$D$4:$D$50, 0)))</f>
        <v>23.145784384705976</v>
      </c>
      <c r="M57" s="108">
        <f>M55/IF($R$48="Summer",INDEX('Maximum Demand Forecast'!$AG$4:$AG$50, MATCH(Information!$C$57, 'Maximum Demand Forecast'!$T$4:$T$50, 0)),INDEX('Maximum Demand Forecast'!$Q$4:$Q$50, MATCH(Information!$C$57, 'Maximum Demand Forecast'!$D$4:$D$50, 0)))</f>
        <v>23.672909419013557</v>
      </c>
      <c r="N57" s="108">
        <f>N55/IF($R$48="Summer",INDEX('Maximum Demand Forecast'!$AG$4:$AG$50, MATCH(Information!$C$57, 'Maximum Demand Forecast'!$T$4:$T$50, 0)),INDEX('Maximum Demand Forecast'!$Q$4:$Q$50, MATCH(Information!$C$57, 'Maximum Demand Forecast'!$D$4:$D$50, 0)))</f>
        <v>25.099202995275519</v>
      </c>
      <c r="O57" s="108">
        <f>O55/IF($R$48="Summer",INDEX('Maximum Demand Forecast'!$AG$4:$AG$50, MATCH(Information!$C$57, 'Maximum Demand Forecast'!$T$4:$T$50, 0)),INDEX('Maximum Demand Forecast'!$Q$4:$Q$50, MATCH(Information!$C$57, 'Maximum Demand Forecast'!$D$4:$D$50, 0)))</f>
        <v>26.363926027171392</v>
      </c>
      <c r="P57" s="108">
        <f>P55/IF($R$48="Summer",INDEX('Maximum Demand Forecast'!$AG$4:$AG$50, MATCH(Information!$C$57, 'Maximum Demand Forecast'!$T$4:$T$50, 0)),INDEX('Maximum Demand Forecast'!$Q$4:$Q$50, MATCH(Information!$C$57, 'Maximum Demand Forecast'!$D$4:$D$50, 0)))</f>
        <v>27.045522571485758</v>
      </c>
      <c r="Q57" s="112"/>
      <c r="R57" s="105"/>
      <c r="T57" s="92" t="s">
        <v>13</v>
      </c>
      <c r="U57" s="93" t="s">
        <v>202</v>
      </c>
      <c r="V57" s="93" t="s">
        <v>198</v>
      </c>
      <c r="W57" s="93" t="s">
        <v>232</v>
      </c>
      <c r="X57" s="92">
        <v>2</v>
      </c>
      <c r="Y57" s="93" t="s">
        <v>87</v>
      </c>
      <c r="Z57" s="101" t="s">
        <v>259</v>
      </c>
    </row>
    <row r="58" spans="3:26" x14ac:dyDescent="0.25">
      <c r="C58" s="79" t="s">
        <v>47</v>
      </c>
      <c r="D58" s="77" t="s">
        <v>181</v>
      </c>
      <c r="E58" s="114">
        <f>IFERROR(INDEX('Maximum Demand Forecast'!$AK$4:$AK$50,MATCH(Information!C48,'Maximum Demand Forecast'!$AJ$4:$AJ$50,0)),"")</f>
        <v>13.5</v>
      </c>
      <c r="F58" s="115" t="str">
        <f>IFERROR(INDEX('Maximum Demand Forecast'!$AK$4:$AK$50,MATCH(Information!D48,'Maximum Demand Forecast'!$AJ$4:$AJ$50,0)),"")</f>
        <v/>
      </c>
      <c r="G58" s="115"/>
      <c r="H58" s="115"/>
      <c r="I58" s="115"/>
      <c r="J58" s="115"/>
      <c r="K58" s="115"/>
      <c r="L58" s="115"/>
      <c r="M58" s="115"/>
      <c r="N58" s="115"/>
      <c r="O58" s="115"/>
      <c r="P58" s="115"/>
      <c r="Q58" s="116"/>
      <c r="R58" s="105"/>
      <c r="T58" s="92" t="s">
        <v>12</v>
      </c>
      <c r="U58" s="93" t="s">
        <v>202</v>
      </c>
      <c r="V58" s="93" t="s">
        <v>198</v>
      </c>
      <c r="W58" s="93" t="s">
        <v>232</v>
      </c>
      <c r="X58" s="92">
        <v>2</v>
      </c>
      <c r="Y58" s="93" t="s">
        <v>87</v>
      </c>
      <c r="Z58" s="101"/>
    </row>
    <row r="59" spans="3:26" ht="30" x14ac:dyDescent="0.25">
      <c r="C59" s="79" t="s">
        <v>47</v>
      </c>
      <c r="D59" s="77" t="s">
        <v>182</v>
      </c>
      <c r="E59" s="106">
        <f>INDEX('Maximum Demand Forecast'!AR4:AR50,MATCH(Information!C59,'Maximum Demand Forecast'!$AQ$4:$AQ$50,0))</f>
        <v>617</v>
      </c>
      <c r="F59" s="107">
        <f>INDEX('Maximum Demand Forecast'!AR4:AR50,MATCH(Information!C59,'Maximum Demand Forecast'!$AQ$4:$AQ$50,0))</f>
        <v>617</v>
      </c>
      <c r="G59" s="107">
        <f>INDEX('Maximum Demand Forecast'!AR4:AR50,MATCH(Information!C59,'Maximum Demand Forecast'!$AQ$4:$AQ$50,0))</f>
        <v>617</v>
      </c>
      <c r="H59" s="107">
        <f>INDEX('Maximum Demand Forecast'!AR4:AR50,MATCH(Information!C59,'Maximum Demand Forecast'!$AQ$4:$AQ$50,0))</f>
        <v>617</v>
      </c>
      <c r="I59" s="107">
        <f>INDEX('Maximum Demand Forecast'!AR4:AR50,MATCH(Information!C59,'Maximum Demand Forecast'!$AQ$4:$AQ$50,0))</f>
        <v>617</v>
      </c>
      <c r="J59" s="107">
        <f>INDEX('Maximum Demand Forecast'!AR4:AR50,MATCH(Information!C59,'Maximum Demand Forecast'!$AQ$4:$AQ$50,0))</f>
        <v>617</v>
      </c>
      <c r="K59" s="107">
        <f>INDEX('Maximum Demand Forecast'!AR4:AR50,MATCH(Information!C59,'Maximum Demand Forecast'!$AQ$4:$AQ$50,0))</f>
        <v>617</v>
      </c>
      <c r="L59" s="107">
        <f>INDEX('Maximum Demand Forecast'!AR4:AR50,MATCH(Information!C59,'Maximum Demand Forecast'!$AQ$4:$AQ$50,0))</f>
        <v>617</v>
      </c>
      <c r="M59" s="107">
        <f>INDEX('Maximum Demand Forecast'!AR4:AR50,MATCH(Information!C59,'Maximum Demand Forecast'!$AQ$4:$AQ$50,0))</f>
        <v>617</v>
      </c>
      <c r="N59" s="107">
        <f>INDEX('Maximum Demand Forecast'!AR4:AR50,MATCH(Information!C59,'Maximum Demand Forecast'!$AQ$4:$AQ$50,0))</f>
        <v>617</v>
      </c>
      <c r="O59" s="107">
        <f>INDEX('Maximum Demand Forecast'!AR4:AR50,MATCH(Information!C59,'Maximum Demand Forecast'!$AQ$4:$AQ$50,0))</f>
        <v>617</v>
      </c>
      <c r="P59" s="107">
        <f>INDEX('Maximum Demand Forecast'!AR4:AR50,MATCH(Information!C59,'Maximum Demand Forecast'!$AQ$4:$AQ$50,0))</f>
        <v>617</v>
      </c>
      <c r="Q59" s="104"/>
      <c r="R59" s="105"/>
      <c r="T59" s="92" t="s">
        <v>17</v>
      </c>
      <c r="U59" s="93" t="s">
        <v>202</v>
      </c>
      <c r="V59" s="93" t="s">
        <v>198</v>
      </c>
      <c r="W59" s="93" t="s">
        <v>232</v>
      </c>
      <c r="X59" s="92">
        <v>2</v>
      </c>
      <c r="Y59" s="93" t="s">
        <v>87</v>
      </c>
      <c r="Z59" s="101" t="s">
        <v>255</v>
      </c>
    </row>
    <row r="60" spans="3:26" x14ac:dyDescent="0.25">
      <c r="C60" s="79" t="s">
        <v>47</v>
      </c>
      <c r="D60" s="77" t="s">
        <v>183</v>
      </c>
      <c r="E60" s="106">
        <f>INDEX('Maximum Demand Forecast'!$AS$4:$AS$50,MATCH(Information!C60,'Maximum Demand Forecast'!$AQ$4:$AQ$50,0))</f>
        <v>111</v>
      </c>
      <c r="F60" s="107">
        <f>INDEX('Maximum Demand Forecast'!$AS$4:$AS$50,MATCH(Information!C60,'Maximum Demand Forecast'!$AQ$4:$AQ$50,0))</f>
        <v>111</v>
      </c>
      <c r="G60" s="107">
        <f>INDEX('Maximum Demand Forecast'!$AS$4:$AS$50,MATCH(Information!C60,'Maximum Demand Forecast'!$AQ$4:$AQ$50,0))</f>
        <v>111</v>
      </c>
      <c r="H60" s="107">
        <f>INDEX('Maximum Demand Forecast'!$AS$4:$AS$50,MATCH(Information!C60,'Maximum Demand Forecast'!$AQ$4:$AQ$50,0))</f>
        <v>111</v>
      </c>
      <c r="I60" s="107">
        <f>INDEX('Maximum Demand Forecast'!$AS$4:$AS$50,MATCH(Information!C60,'Maximum Demand Forecast'!$AQ$4:$AQ$50,0))</f>
        <v>111</v>
      </c>
      <c r="J60" s="107">
        <f>INDEX('Maximum Demand Forecast'!$AS$4:$AS$50,MATCH(Information!C60,'Maximum Demand Forecast'!$AQ$4:$AQ$50,0))</f>
        <v>111</v>
      </c>
      <c r="K60" s="107">
        <f>INDEX('Maximum Demand Forecast'!$AS$4:$AS$50,MATCH(Information!C60,'Maximum Demand Forecast'!$AQ$4:$AQ$50,0))</f>
        <v>111</v>
      </c>
      <c r="L60" s="107">
        <f>INDEX('Maximum Demand Forecast'!$AS$4:$AS$50,MATCH(Information!C60,'Maximum Demand Forecast'!$AQ$4:$AQ$50,0))</f>
        <v>111</v>
      </c>
      <c r="M60" s="107">
        <f>INDEX('Maximum Demand Forecast'!$AS$4:$AS$50,MATCH(Information!C60,'Maximum Demand Forecast'!$AQ$4:$AQ$50,0))</f>
        <v>111</v>
      </c>
      <c r="N60" s="107">
        <f>INDEX('Maximum Demand Forecast'!$AS$4:$AS$50,MATCH(Information!C60,'Maximum Demand Forecast'!$AQ$4:$AQ$50,0))</f>
        <v>111</v>
      </c>
      <c r="O60" s="107">
        <f>INDEX('Maximum Demand Forecast'!$AS$4:$AS$50,MATCH(Information!C60,'Maximum Demand Forecast'!$AQ$4:$AQ$50,0))</f>
        <v>111</v>
      </c>
      <c r="P60" s="107">
        <f>INDEX('Maximum Demand Forecast'!$AS$4:$AS$50,MATCH(Information!C60,'Maximum Demand Forecast'!$AQ$4:$AQ$50,0))</f>
        <v>111</v>
      </c>
      <c r="Q60" s="104"/>
      <c r="R60" s="105"/>
      <c r="T60" s="92" t="s">
        <v>20</v>
      </c>
      <c r="U60" s="93" t="s">
        <v>202</v>
      </c>
      <c r="V60" s="93" t="s">
        <v>198</v>
      </c>
      <c r="W60" s="93" t="s">
        <v>232</v>
      </c>
      <c r="X60" s="92">
        <v>1</v>
      </c>
      <c r="Y60" s="93" t="s">
        <v>87</v>
      </c>
      <c r="Z60" s="101"/>
    </row>
    <row r="61" spans="3:26" ht="30" x14ac:dyDescent="0.25">
      <c r="C61" s="79" t="s">
        <v>47</v>
      </c>
      <c r="D61" s="77" t="s">
        <v>186</v>
      </c>
      <c r="E61" s="117">
        <f>INDEX('Maximum Demand Forecast'!$R$4:$R$50,MATCH(Information!$C$48,'Maximum Demand Forecast'!$D$4:$D$50,0))</f>
        <v>1</v>
      </c>
      <c r="F61" s="118"/>
      <c r="G61" s="118"/>
      <c r="H61" s="118"/>
      <c r="I61" s="118"/>
      <c r="J61" s="118"/>
      <c r="K61" s="118"/>
      <c r="L61" s="118"/>
      <c r="M61" s="118"/>
      <c r="N61" s="118"/>
      <c r="O61" s="118"/>
      <c r="P61" s="118"/>
      <c r="Q61" s="104"/>
      <c r="R61" s="105"/>
      <c r="T61" s="92" t="s">
        <v>18</v>
      </c>
      <c r="U61" s="93" t="s">
        <v>202</v>
      </c>
      <c r="V61" s="93" t="s">
        <v>198</v>
      </c>
      <c r="W61" s="93" t="s">
        <v>232</v>
      </c>
      <c r="X61" s="92">
        <v>3</v>
      </c>
      <c r="Y61" s="93" t="s">
        <v>87</v>
      </c>
      <c r="Z61" s="101" t="s">
        <v>256</v>
      </c>
    </row>
    <row r="62" spans="3:26" x14ac:dyDescent="0.25">
      <c r="C62" s="79" t="s">
        <v>47</v>
      </c>
      <c r="D62" s="77" t="s">
        <v>187</v>
      </c>
      <c r="E62" s="117">
        <f>INDEX('Maximum Demand Forecast'!$AH$4:$AH$50,MATCH(Information!$C$48,'Maximum Demand Forecast'!$D$4:$D$50,0))</f>
        <v>0.95488523386361102</v>
      </c>
      <c r="F62" s="118"/>
      <c r="G62" s="118"/>
      <c r="H62" s="118"/>
      <c r="I62" s="118"/>
      <c r="J62" s="118"/>
      <c r="K62" s="118"/>
      <c r="L62" s="118"/>
      <c r="M62" s="118"/>
      <c r="N62" s="118"/>
      <c r="O62" s="118"/>
      <c r="P62" s="118"/>
      <c r="Q62" s="104"/>
      <c r="R62" s="105"/>
      <c r="T62" s="92" t="s">
        <v>10</v>
      </c>
      <c r="U62" s="93" t="s">
        <v>207</v>
      </c>
      <c r="V62" s="93" t="s">
        <v>198</v>
      </c>
      <c r="W62" s="93" t="s">
        <v>232</v>
      </c>
      <c r="X62" s="92">
        <v>1</v>
      </c>
      <c r="Y62" s="93" t="s">
        <v>87</v>
      </c>
      <c r="Z62" s="101"/>
    </row>
    <row r="63" spans="3:26" x14ac:dyDescent="0.25">
      <c r="C63" s="79" t="s">
        <v>47</v>
      </c>
      <c r="D63" s="77" t="s">
        <v>130</v>
      </c>
      <c r="E63" s="106"/>
      <c r="F63" s="107"/>
      <c r="G63" s="107"/>
      <c r="H63" s="107"/>
      <c r="I63" s="107"/>
      <c r="J63" s="107"/>
      <c r="K63" s="107"/>
      <c r="L63" s="107"/>
      <c r="M63" s="107"/>
      <c r="N63" s="107"/>
      <c r="O63" s="107"/>
      <c r="P63" s="107"/>
      <c r="Q63" s="104" t="str" cm="1">
        <f t="array" ref="Q63">IF(INDEX('Maximum Demand Forecast'!$AW$4:$AW$248,MATCH(1,('Maximum Demand Forecast'!$AV$4:$AV$248=Information!D63)*('Maximum Demand Forecast'!$AX$4:$AX$248=Information!E63)*('Maximum Demand Forecast'!$AU$4:$AU$248=Information!C63),0))=0,"",INDEX('Maximum Demand Forecast'!$AW$4:$AW$248,MATCH(1,('Maximum Demand Forecast'!$AV$4:$AV$248=Information!D63)*('Maximum Demand Forecast'!$AX$4:$AX$248=Information!E63)*('Maximum Demand Forecast'!$AU$4:$AU$248=Information!C63),0)))</f>
        <v/>
      </c>
      <c r="R63" s="105"/>
      <c r="T63" s="92" t="s">
        <v>76</v>
      </c>
      <c r="U63" s="93" t="s">
        <v>211</v>
      </c>
      <c r="V63" s="93" t="s">
        <v>198</v>
      </c>
      <c r="W63" s="93" t="s">
        <v>233</v>
      </c>
      <c r="X63" s="92">
        <v>2</v>
      </c>
      <c r="Y63" s="93" t="s">
        <v>87</v>
      </c>
      <c r="Z63" s="101"/>
    </row>
    <row r="64" spans="3:26" x14ac:dyDescent="0.25">
      <c r="C64" s="79" t="s">
        <v>47</v>
      </c>
      <c r="D64" s="77" t="s">
        <v>131</v>
      </c>
      <c r="E64" s="106"/>
      <c r="F64" s="107"/>
      <c r="G64" s="107"/>
      <c r="H64" s="107"/>
      <c r="I64" s="107"/>
      <c r="J64" s="107"/>
      <c r="K64" s="107"/>
      <c r="L64" s="107"/>
      <c r="M64" s="107"/>
      <c r="N64" s="107"/>
      <c r="O64" s="107"/>
      <c r="P64" s="107"/>
      <c r="Q64" s="104" t="str" cm="1">
        <f t="array" ref="Q64">IF(INDEX('Maximum Demand Forecast'!$AW$4:$AW$248,MATCH(1,('Maximum Demand Forecast'!$AV$4:$AV$248=Information!D64)*('Maximum Demand Forecast'!$AX$4:$AX$248=Information!E64)*('Maximum Demand Forecast'!$AU$4:$AU$248=Information!C64),0))=0,"",INDEX('Maximum Demand Forecast'!$AW$4:$AW$248,MATCH(1,('Maximum Demand Forecast'!$AV$4:$AV$248=Information!D64)*('Maximum Demand Forecast'!$AX$4:$AX$248=Information!E64)*('Maximum Demand Forecast'!$AU$4:$AU$248=Information!C64),0)))</f>
        <v/>
      </c>
      <c r="R64" s="105"/>
      <c r="T64" s="92" t="s">
        <v>19</v>
      </c>
      <c r="U64" s="93" t="s">
        <v>202</v>
      </c>
      <c r="V64" s="93" t="s">
        <v>198</v>
      </c>
      <c r="W64" s="93" t="s">
        <v>232</v>
      </c>
      <c r="X64" s="92">
        <v>3</v>
      </c>
      <c r="Y64" s="93" t="s">
        <v>87</v>
      </c>
      <c r="Z64" s="101"/>
    </row>
    <row r="65" spans="3:18" x14ac:dyDescent="0.25">
      <c r="C65" s="79" t="s">
        <v>47</v>
      </c>
      <c r="D65" s="77" t="s">
        <v>132</v>
      </c>
      <c r="E65" s="106"/>
      <c r="F65" s="107"/>
      <c r="G65" s="107"/>
      <c r="H65" s="107"/>
      <c r="I65" s="107"/>
      <c r="J65" s="107"/>
      <c r="K65" s="107"/>
      <c r="L65" s="107"/>
      <c r="M65" s="107"/>
      <c r="N65" s="107"/>
      <c r="O65" s="107"/>
      <c r="P65" s="107"/>
      <c r="Q65" s="104" t="str" cm="1">
        <f t="array" ref="Q65">IF(INDEX('Maximum Demand Forecast'!$AW$4:$AW$248,MATCH(1,('Maximum Demand Forecast'!$AV$4:$AV$248=Information!D65)*('Maximum Demand Forecast'!$AX$4:$AX$248=Information!E65)*('Maximum Demand Forecast'!$AU$4:$AU$248=Information!C65),0))=0,"",INDEX('Maximum Demand Forecast'!$AW$4:$AW$248,MATCH(1,('Maximum Demand Forecast'!$AV$4:$AV$248=Information!D65)*('Maximum Demand Forecast'!$AX$4:$AX$248=Information!E65)*('Maximum Demand Forecast'!$AU$4:$AU$248=Information!C65),0)))</f>
        <v/>
      </c>
      <c r="R65" s="105"/>
    </row>
    <row r="66" spans="3:18" x14ac:dyDescent="0.25">
      <c r="C66" s="79" t="s">
        <v>47</v>
      </c>
      <c r="D66" s="77" t="s">
        <v>133</v>
      </c>
      <c r="E66" s="106"/>
      <c r="F66" s="107"/>
      <c r="G66" s="107"/>
      <c r="H66" s="107"/>
      <c r="I66" s="107"/>
      <c r="J66" s="107"/>
      <c r="K66" s="107"/>
      <c r="L66" s="107"/>
      <c r="M66" s="107"/>
      <c r="N66" s="107"/>
      <c r="O66" s="107"/>
      <c r="P66" s="107"/>
      <c r="Q66" s="104" t="str" cm="1">
        <f t="array" ref="Q66">IF(INDEX('Maximum Demand Forecast'!$AW$4:$AW$248,MATCH(1,('Maximum Demand Forecast'!$AV$4:$AV$248=Information!D66)*('Maximum Demand Forecast'!$AX$4:$AX$248=Information!E66)*('Maximum Demand Forecast'!$AU$4:$AU$248=Information!C66),0))=0,"",INDEX('Maximum Demand Forecast'!$AW$4:$AW$248,MATCH(1,('Maximum Demand Forecast'!$AV$4:$AV$248=Information!D66)*('Maximum Demand Forecast'!$AX$4:$AX$248=Information!E66)*('Maximum Demand Forecast'!$AU$4:$AU$248=Information!C66),0)))</f>
        <v/>
      </c>
      <c r="R66" s="105"/>
    </row>
    <row r="67" spans="3:18" x14ac:dyDescent="0.25">
      <c r="C67" s="79" t="s">
        <v>47</v>
      </c>
      <c r="D67" s="77" t="s">
        <v>134</v>
      </c>
      <c r="E67" s="106"/>
      <c r="F67" s="107"/>
      <c r="G67" s="107"/>
      <c r="H67" s="107"/>
      <c r="I67" s="107"/>
      <c r="J67" s="107"/>
      <c r="K67" s="107"/>
      <c r="L67" s="107"/>
      <c r="M67" s="107"/>
      <c r="N67" s="107"/>
      <c r="O67" s="107"/>
      <c r="P67" s="107"/>
      <c r="Q67" s="104" t="str" cm="1">
        <f t="array" ref="Q67">IF(INDEX('Maximum Demand Forecast'!$AW$4:$AW$248,MATCH(1,('Maximum Demand Forecast'!$AV$4:$AV$248=Information!D67)*('Maximum Demand Forecast'!$AX$4:$AX$248=Information!E67)*('Maximum Demand Forecast'!$AU$4:$AU$248=Information!C67),0))=0,"",INDEX('Maximum Demand Forecast'!$AW$4:$AW$248,MATCH(1,('Maximum Demand Forecast'!$AV$4:$AV$248=Information!D67)*('Maximum Demand Forecast'!$AX$4:$AX$248=Information!E67)*('Maximum Demand Forecast'!$AU$4:$AU$248=Information!C67),0)))</f>
        <v/>
      </c>
      <c r="R67" s="105"/>
    </row>
    <row r="68" spans="3:18" x14ac:dyDescent="0.25">
      <c r="C68" s="79" t="s">
        <v>47</v>
      </c>
      <c r="D68" s="77" t="s">
        <v>184</v>
      </c>
      <c r="E68" s="124">
        <f>INDEX('Distribution feeder max. demand'!$AS$5:$AS$64,MATCH(Information!$C68,'Distribution feeder max. demand'!$AR$5:$AR$64,0))</f>
        <v>21.780999999999999</v>
      </c>
      <c r="F68" s="115"/>
      <c r="G68" s="115"/>
      <c r="H68" s="115"/>
      <c r="I68" s="115"/>
      <c r="J68" s="115"/>
      <c r="K68" s="115"/>
      <c r="L68" s="115"/>
      <c r="M68" s="115"/>
      <c r="N68" s="115"/>
      <c r="O68" s="115"/>
      <c r="P68" s="115"/>
      <c r="Q68" s="104"/>
      <c r="R68" s="105"/>
    </row>
    <row r="69" spans="3:18" ht="15.75" thickBot="1" x14ac:dyDescent="0.3">
      <c r="C69" s="80" t="s">
        <v>47</v>
      </c>
      <c r="D69" s="78" t="s">
        <v>185</v>
      </c>
      <c r="E69" s="123">
        <f>INDEX('Distribution feeder max. demand'!$AT$5:$AT$64,MATCH(Information!$C68,'Distribution feeder max. demand'!$AR$5:$AR$64,0))</f>
        <v>1.2E-2</v>
      </c>
      <c r="F69" s="119"/>
      <c r="G69" s="119"/>
      <c r="H69" s="119"/>
      <c r="I69" s="119"/>
      <c r="J69" s="119"/>
      <c r="K69" s="119"/>
      <c r="L69" s="119"/>
      <c r="M69" s="119"/>
      <c r="N69" s="119"/>
      <c r="O69" s="119"/>
      <c r="P69" s="119"/>
      <c r="Q69" s="120"/>
      <c r="R69" s="121"/>
    </row>
    <row r="70" spans="3:18" ht="15.75" thickTop="1" x14ac:dyDescent="0.25">
      <c r="C70" s="71" t="s">
        <v>85</v>
      </c>
      <c r="D70" s="77" t="s">
        <v>171</v>
      </c>
      <c r="E70" s="102">
        <f>INDEX('Maximum Demand Forecast'!$BA$4:$BA$50,MATCH($C$70,'Maximum Demand Forecast'!$AZ$4:$AZ$50,0))</f>
        <v>120</v>
      </c>
      <c r="F70" s="103">
        <f>INDEX('Maximum Demand Forecast'!$BA$4:$BA$50,MATCH($C$70,'Maximum Demand Forecast'!$AZ$4:$AZ$50,0))</f>
        <v>120</v>
      </c>
      <c r="G70" s="103">
        <f>INDEX('Maximum Demand Forecast'!$BA$4:$BA$50,MATCH($C$70,'Maximum Demand Forecast'!$AZ$4:$AZ$50,0))</f>
        <v>120</v>
      </c>
      <c r="H70" s="103">
        <f>INDEX('Maximum Demand Forecast'!$BA$4:$BA$50,MATCH($C$70,'Maximum Demand Forecast'!$AZ$4:$AZ$50,0))</f>
        <v>120</v>
      </c>
      <c r="I70" s="103">
        <f>INDEX('Maximum Demand Forecast'!$BA$4:$BA$50,MATCH($C$70,'Maximum Demand Forecast'!$AZ$4:$AZ$50,0))</f>
        <v>120</v>
      </c>
      <c r="J70" s="103">
        <f>INDEX('Maximum Demand Forecast'!$BA$4:$BA$50,MATCH($C$70,'Maximum Demand Forecast'!$AZ$4:$AZ$50,0))</f>
        <v>120</v>
      </c>
      <c r="K70" s="103">
        <f>INDEX('Maximum Demand Forecast'!$BA$4:$BA$50,MATCH($C$70,'Maximum Demand Forecast'!$AZ$4:$AZ$50,0))</f>
        <v>120</v>
      </c>
      <c r="L70" s="103">
        <f>INDEX('Maximum Demand Forecast'!$BA$4:$BA$50,MATCH($C$70,'Maximum Demand Forecast'!$AZ$4:$AZ$50,0))</f>
        <v>120</v>
      </c>
      <c r="M70" s="103">
        <f>INDEX('Maximum Demand Forecast'!$BA$4:$BA$50,MATCH($C$70,'Maximum Demand Forecast'!$AZ$4:$AZ$50,0))</f>
        <v>120</v>
      </c>
      <c r="N70" s="103">
        <f>INDEX('Maximum Demand Forecast'!$BA$4:$BA$50,MATCH($C$70,'Maximum Demand Forecast'!$AZ$4:$AZ$50,0))</f>
        <v>120</v>
      </c>
      <c r="O70" s="103">
        <f>INDEX('Maximum Demand Forecast'!$BA$4:$BA$50,MATCH($C$70,'Maximum Demand Forecast'!$AZ$4:$AZ$50,0))</f>
        <v>120</v>
      </c>
      <c r="P70" s="103">
        <f>INDEX('Maximum Demand Forecast'!$BA$4:$BA$50,MATCH($C$70,'Maximum Demand Forecast'!$AZ$4:$AZ$50,0))</f>
        <v>120</v>
      </c>
      <c r="Q70" s="104"/>
      <c r="R70" s="122" t="str">
        <f>IF('Maximum Demand Forecast'!F7&gt;'Maximum Demand Forecast'!V7,"Summer","Winter")</f>
        <v>Winter</v>
      </c>
    </row>
    <row r="71" spans="3:18" x14ac:dyDescent="0.25">
      <c r="C71" s="71" t="s">
        <v>85</v>
      </c>
      <c r="D71" s="77" t="s">
        <v>172</v>
      </c>
      <c r="E71" s="106">
        <f>INDEX('Maximum Demand Forecast'!$AN$4:$AN$50,MATCH(Information!C70,'Maximum Demand Forecast'!$AM$4:$AM$50,0))</f>
        <v>60</v>
      </c>
      <c r="F71" s="107">
        <f>INDEX('Maximum Demand Forecast'!$AN$4:$AN$50,MATCH(Information!C70,'Maximum Demand Forecast'!$AM$4:$AM$50,0))</f>
        <v>60</v>
      </c>
      <c r="G71" s="107">
        <f>INDEX('Maximum Demand Forecast'!$AN$4:$AN$50,MATCH(Information!C70,'Maximum Demand Forecast'!$AM$4:$AM$50,0))</f>
        <v>60</v>
      </c>
      <c r="H71" s="107">
        <f>INDEX('Maximum Demand Forecast'!$AN$4:$AN$50,MATCH(Information!C70,'Maximum Demand Forecast'!$AM$4:$AM$50,0))</f>
        <v>60</v>
      </c>
      <c r="I71" s="107">
        <f>INDEX('Maximum Demand Forecast'!$AN$4:$AN$50,MATCH(Information!C70,'Maximum Demand Forecast'!$AM$4:$AM$50,0))</f>
        <v>60</v>
      </c>
      <c r="J71" s="107">
        <f>INDEX('Maximum Demand Forecast'!$AN$4:$AN$50,MATCH(Information!C70,'Maximum Demand Forecast'!$AM$4:$AM$50,0))</f>
        <v>60</v>
      </c>
      <c r="K71" s="107">
        <f>INDEX('Maximum Demand Forecast'!$AN$4:$AN$50,MATCH(Information!C70,'Maximum Demand Forecast'!$AM$4:$AM$50,0))</f>
        <v>60</v>
      </c>
      <c r="L71" s="107">
        <f>INDEX('Maximum Demand Forecast'!$AN$4:$AN$50,MATCH(Information!C70,'Maximum Demand Forecast'!$AM$4:$AM$50,0))</f>
        <v>60</v>
      </c>
      <c r="M71" s="107">
        <f>INDEX('Maximum Demand Forecast'!$AN$4:$AN$50,MATCH(Information!C70,'Maximum Demand Forecast'!$AM$4:$AM$50,0))</f>
        <v>60</v>
      </c>
      <c r="N71" s="107">
        <f>INDEX('Maximum Demand Forecast'!$AN$4:$AN$50,MATCH(Information!C70,'Maximum Demand Forecast'!$AM$4:$AM$50,0))</f>
        <v>60</v>
      </c>
      <c r="O71" s="107">
        <f>INDEX('Maximum Demand Forecast'!$AN$4:$AN$50,MATCH(Information!C70,'Maximum Demand Forecast'!$AM$4:$AM$50,0))</f>
        <v>60</v>
      </c>
      <c r="P71" s="107">
        <f>INDEX('Maximum Demand Forecast'!$AN$4:$AN$50,MATCH(Information!C70,'Maximum Demand Forecast'!$AM$4:$AM$50,0))</f>
        <v>60</v>
      </c>
      <c r="Q71" s="104"/>
      <c r="R71" s="105"/>
    </row>
    <row r="72" spans="3:18" x14ac:dyDescent="0.25">
      <c r="C72" s="71" t="s">
        <v>85</v>
      </c>
      <c r="D72" s="77" t="s">
        <v>173</v>
      </c>
      <c r="E72" s="106">
        <f>INDEX('Maximum Demand Forecast'!$AO$4:$AO$50,MATCH(Information!C72,'Maximum Demand Forecast'!$AM$4:$AM$50,0))</f>
        <v>72</v>
      </c>
      <c r="F72" s="107">
        <f>INDEX('Maximum Demand Forecast'!$AO$4:$AO$50,MATCH(Information!C72,'Maximum Demand Forecast'!$AM$4:$AM$50,0))</f>
        <v>72</v>
      </c>
      <c r="G72" s="107">
        <f>INDEX('Maximum Demand Forecast'!$AO$4:$AO$50,MATCH(Information!C72,'Maximum Demand Forecast'!$AM$4:$AM$50,0))</f>
        <v>72</v>
      </c>
      <c r="H72" s="107">
        <f>INDEX('Maximum Demand Forecast'!$AO$4:$AO$50,MATCH(Information!C72,'Maximum Demand Forecast'!$AM$4:$AM$50,0))</f>
        <v>72</v>
      </c>
      <c r="I72" s="107">
        <f>INDEX('Maximum Demand Forecast'!$AO$4:$AO$50,MATCH(Information!C72,'Maximum Demand Forecast'!$AM$4:$AM$50,0))</f>
        <v>72</v>
      </c>
      <c r="J72" s="107">
        <f>INDEX('Maximum Demand Forecast'!$AO$4:$AO$50,MATCH(Information!C72,'Maximum Demand Forecast'!$AM$4:$AM$50,0))</f>
        <v>72</v>
      </c>
      <c r="K72" s="107">
        <f>INDEX('Maximum Demand Forecast'!$AO$4:$AO$50,MATCH(Information!C72,'Maximum Demand Forecast'!$AM$4:$AM$50,0))</f>
        <v>72</v>
      </c>
      <c r="L72" s="107">
        <f>INDEX('Maximum Demand Forecast'!$AO$4:$AO$50,MATCH(Information!C72,'Maximum Demand Forecast'!$AM$4:$AM$50,0))</f>
        <v>72</v>
      </c>
      <c r="M72" s="107">
        <f>INDEX('Maximum Demand Forecast'!$AO$4:$AO$50,MATCH(Information!C72,'Maximum Demand Forecast'!$AM$4:$AM$50,0))</f>
        <v>72</v>
      </c>
      <c r="N72" s="107">
        <f>INDEX('Maximum Demand Forecast'!$AO$4:$AO$50,MATCH(Information!C72,'Maximum Demand Forecast'!$AM$4:$AM$50,0))</f>
        <v>72</v>
      </c>
      <c r="O72" s="107">
        <f>INDEX('Maximum Demand Forecast'!$AO$4:$AO$50,MATCH(Information!C72,'Maximum Demand Forecast'!$AM$4:$AM$50,0))</f>
        <v>72</v>
      </c>
      <c r="P72" s="107">
        <f>INDEX('Maximum Demand Forecast'!$AO$4:$AO$50,MATCH(Information!C72,'Maximum Demand Forecast'!$AM$4:$AM$50,0))</f>
        <v>72</v>
      </c>
      <c r="Q72" s="104"/>
      <c r="R72" s="105"/>
    </row>
    <row r="73" spans="3:18" x14ac:dyDescent="0.25">
      <c r="C73" s="71" t="s">
        <v>85</v>
      </c>
      <c r="D73" s="77" t="s">
        <v>174</v>
      </c>
      <c r="E73" s="108">
        <f>IF($R$70="Summer",INDEX('Maximum Demand Forecast'!E$4:E$50,MATCH(Information!$C$73,'Maximum Demand Forecast'!$D$4:$D$50,0)),INDEX('Maximum Demand Forecast'!U$4:U$50,MATCH(Information!$C$73,'Maximum Demand Forecast'!$T$4:$T$50,0)))</f>
        <v>63.502243170995897</v>
      </c>
      <c r="F73" s="111">
        <f>IF($R$70="Summer",INDEX('Maximum Demand Forecast'!F$4:F$50,MATCH(Information!$C$73,'Maximum Demand Forecast'!$D$4:$D$50,0)),INDEX('Maximum Demand Forecast'!V$4:V$50,MATCH(Information!$C$73,'Maximum Demand Forecast'!$T$4:$T$50,0)))</f>
        <v>60.651041799415701</v>
      </c>
      <c r="G73" s="111">
        <f>IF($R$70="Summer",INDEX('Maximum Demand Forecast'!G$4:G$50,MATCH(Information!$C$73,'Maximum Demand Forecast'!$D$4:$D$50,0)),INDEX('Maximum Demand Forecast'!W$4:W$50,MATCH(Information!$C$73,'Maximum Demand Forecast'!$T$4:$T$50,0)))</f>
        <v>59.697707908212784</v>
      </c>
      <c r="H73" s="111">
        <f>IF($R$70="Summer",INDEX('Maximum Demand Forecast'!H$4:H$50,MATCH(Information!$C$73,'Maximum Demand Forecast'!$D$4:$D$50,0)),INDEX('Maximum Demand Forecast'!X$4:X$50,MATCH(Information!$C$73,'Maximum Demand Forecast'!$T$4:$T$50,0)))</f>
        <v>60.176292820662169</v>
      </c>
      <c r="I73" s="111">
        <f>IF($R$70="Summer",INDEX('Maximum Demand Forecast'!I$4:I$50,MATCH(Information!$C$73,'Maximum Demand Forecast'!$D$4:$D$50,0)),INDEX('Maximum Demand Forecast'!Y$4:Y$50,MATCH(Information!$C$73,'Maximum Demand Forecast'!$T$4:$T$50,0)))</f>
        <v>59.19550439393209</v>
      </c>
      <c r="J73" s="111">
        <f>IF($R$70="Summer",INDEX('Maximum Demand Forecast'!J$4:J$50,MATCH(Information!$C$73,'Maximum Demand Forecast'!$D$4:$D$50,0)),INDEX('Maximum Demand Forecast'!Z$4:Z$50,MATCH(Information!$C$73,'Maximum Demand Forecast'!$T$4:$T$50,0)))</f>
        <v>59.157921748427036</v>
      </c>
      <c r="K73" s="111">
        <f>IF($R$70="Summer",INDEX('Maximum Demand Forecast'!K$4:K$50,MATCH(Information!$C$73,'Maximum Demand Forecast'!$D$4:$D$50,0)),INDEX('Maximum Demand Forecast'!AA$4:AA$50,MATCH(Information!$C$73,'Maximum Demand Forecast'!$T$4:$T$50,0)))</f>
        <v>59.245176902660504</v>
      </c>
      <c r="L73" s="111">
        <f>IF($R$70="Summer",INDEX('Maximum Demand Forecast'!L$4:L$50,MATCH(Information!$C$73,'Maximum Demand Forecast'!$D$4:$D$50,0)),INDEX('Maximum Demand Forecast'!AB$4:AB$50,MATCH(Information!$C$73,'Maximum Demand Forecast'!$T$4:$T$50,0)))</f>
        <v>59.509976330568783</v>
      </c>
      <c r="M73" s="111">
        <f>IF($R$70="Summer",INDEX('Maximum Demand Forecast'!M$4:M$50,MATCH(Information!$C$73,'Maximum Demand Forecast'!$D$4:$D$50,0)),INDEX('Maximum Demand Forecast'!AC$4:AC$50,MATCH(Information!$C$73,'Maximum Demand Forecast'!$T$4:$T$50,0)))</f>
        <v>60.298211690412607</v>
      </c>
      <c r="N73" s="111">
        <f>IF($R$70="Summer",INDEX('Maximum Demand Forecast'!N$4:N$50,MATCH(Information!$C$73,'Maximum Demand Forecast'!$D$4:$D$50,0)),INDEX('Maximum Demand Forecast'!AD$4:AD$50,MATCH(Information!$C$73,'Maximum Demand Forecast'!$T$4:$T$50,0)))</f>
        <v>62.787861991555033</v>
      </c>
      <c r="O73" s="111">
        <f>IF($R$70="Summer",INDEX('Maximum Demand Forecast'!O$4:O$50,MATCH(Information!$C$73,'Maximum Demand Forecast'!$D$4:$D$50,0)),INDEX('Maximum Demand Forecast'!AE$4:AE$50,MATCH(Information!$C$73,'Maximum Demand Forecast'!$T$4:$T$50,0)))</f>
        <v>64.820944298356252</v>
      </c>
      <c r="P73" s="111">
        <f>IF($R$70="Summer",INDEX('Maximum Demand Forecast'!P$4:P$50,MATCH(Information!$C$73,'Maximum Demand Forecast'!$D$4:$D$50,0)),INDEX('Maximum Demand Forecast'!AF$4:AF$50,MATCH(Information!$C$73,'Maximum Demand Forecast'!$T$4:$T$50,0)))</f>
        <v>66.173083600704246</v>
      </c>
      <c r="Q73" s="104"/>
      <c r="R73" s="105"/>
    </row>
    <row r="74" spans="3:18" x14ac:dyDescent="0.25">
      <c r="C74" s="71" t="s">
        <v>85</v>
      </c>
      <c r="D74" s="77" t="s">
        <v>175</v>
      </c>
      <c r="E74" s="109">
        <f t="shared" ref="E74:P74" si="9">SQRT(E75^2-E73^2)</f>
        <v>3.6574289221227225</v>
      </c>
      <c r="F74" s="110">
        <f t="shared" si="9"/>
        <v>3.4932132056617093</v>
      </c>
      <c r="G74" s="110">
        <f t="shared" si="9"/>
        <v>3.4383056815804163</v>
      </c>
      <c r="H74" s="110">
        <f t="shared" si="9"/>
        <v>3.4658699094419485</v>
      </c>
      <c r="I74" s="110">
        <f t="shared" si="9"/>
        <v>3.4093811339392714</v>
      </c>
      <c r="J74" s="110">
        <f t="shared" si="9"/>
        <v>3.4072165512760524</v>
      </c>
      <c r="K74" s="110">
        <f t="shared" si="9"/>
        <v>3.4122420355544052</v>
      </c>
      <c r="L74" s="110">
        <f t="shared" si="9"/>
        <v>3.4274932304388113</v>
      </c>
      <c r="M74" s="110">
        <f t="shared" si="9"/>
        <v>3.4728918598189615</v>
      </c>
      <c r="N74" s="110">
        <f t="shared" si="9"/>
        <v>3.6162839442977832</v>
      </c>
      <c r="O74" s="110">
        <f t="shared" si="9"/>
        <v>3.7333798712861732</v>
      </c>
      <c r="P74" s="110">
        <f t="shared" si="9"/>
        <v>3.8112567012090981</v>
      </c>
      <c r="Q74" s="104"/>
      <c r="R74" s="105"/>
    </row>
    <row r="75" spans="3:18" x14ac:dyDescent="0.25">
      <c r="C75" s="71" t="s">
        <v>85</v>
      </c>
      <c r="D75" s="77" t="s">
        <v>176</v>
      </c>
      <c r="E75" s="108">
        <f t="shared" ref="E75:P75" si="10">E73/$E$76</f>
        <v>63.607481274364851</v>
      </c>
      <c r="F75" s="111">
        <f t="shared" si="10"/>
        <v>60.751554793722605</v>
      </c>
      <c r="G75" s="111">
        <f t="shared" si="10"/>
        <v>59.796641004777847</v>
      </c>
      <c r="H75" s="111">
        <f t="shared" si="10"/>
        <v>60.276019044618835</v>
      </c>
      <c r="I75" s="111">
        <f t="shared" si="10"/>
        <v>59.293605221545555</v>
      </c>
      <c r="J75" s="111">
        <f t="shared" si="10"/>
        <v>59.255960292786632</v>
      </c>
      <c r="K75" s="111">
        <f t="shared" si="10"/>
        <v>59.343360049265343</v>
      </c>
      <c r="L75" s="111">
        <f t="shared" si="10"/>
        <v>59.608598311900948</v>
      </c>
      <c r="M75" s="111">
        <f t="shared" si="10"/>
        <v>60.398139962517128</v>
      </c>
      <c r="N75" s="111">
        <f t="shared" si="10"/>
        <v>62.891916197841731</v>
      </c>
      <c r="O75" s="111">
        <f t="shared" si="10"/>
        <v>64.928367798628116</v>
      </c>
      <c r="P75" s="111">
        <f t="shared" si="10"/>
        <v>66.282747912773686</v>
      </c>
      <c r="Q75" s="104"/>
      <c r="R75" s="105"/>
    </row>
    <row r="76" spans="3:18" x14ac:dyDescent="0.25">
      <c r="C76" s="71" t="s">
        <v>85</v>
      </c>
      <c r="D76" s="77" t="s">
        <v>177</v>
      </c>
      <c r="E76" s="108">
        <f>IF($R$70="Summer",INDEX('Maximum Demand Forecast'!$Q$4:$Q$50,MATCH(Information!$C$76,'Maximum Demand Forecast'!$D$4:$D$50,0)),INDEX('Maximum Demand Forecast'!$AG$4:$AG$50,MATCH(Information!$C$76,'Maximum Demand Forecast'!$T$4:$T$50,0)))</f>
        <v>0.99834550745823403</v>
      </c>
      <c r="F76" s="111">
        <f>IF($R$70="Summer",INDEX('Maximum Demand Forecast'!$Q$4:$Q$50,MATCH(Information!$C$76,'Maximum Demand Forecast'!$D$4:$D$50,0)),INDEX('Maximum Demand Forecast'!$AG$4:$AG$50,MATCH(Information!$C$76,'Maximum Demand Forecast'!$T$4:$T$50,0)))</f>
        <v>0.99834550745823403</v>
      </c>
      <c r="G76" s="111">
        <f>IF($R$70="Summer",INDEX('Maximum Demand Forecast'!$Q$4:$Q$50,MATCH(Information!$C$76,'Maximum Demand Forecast'!$D$4:$D$50,0)),INDEX('Maximum Demand Forecast'!$AG$4:$AG$50,MATCH(Information!$C$76,'Maximum Demand Forecast'!$T$4:$T$50,0)))</f>
        <v>0.99834550745823403</v>
      </c>
      <c r="H76" s="111">
        <f>IF($R$70="Summer",INDEX('Maximum Demand Forecast'!$Q$4:$Q$50,MATCH(Information!$C$76,'Maximum Demand Forecast'!$D$4:$D$50,0)),INDEX('Maximum Demand Forecast'!$AG$4:$AG$50,MATCH(Information!$C$76,'Maximum Demand Forecast'!$T$4:$T$50,0)))</f>
        <v>0.99834550745823403</v>
      </c>
      <c r="I76" s="111">
        <f>IF($R$70="Summer",INDEX('Maximum Demand Forecast'!$Q$4:$Q$50,MATCH(Information!$C$76,'Maximum Demand Forecast'!$D$4:$D$50,0)),INDEX('Maximum Demand Forecast'!$AG$4:$AG$50,MATCH(Information!$C$76,'Maximum Demand Forecast'!$T$4:$T$50,0)))</f>
        <v>0.99834550745823403</v>
      </c>
      <c r="J76" s="111">
        <f>IF($R$70="Summer",INDEX('Maximum Demand Forecast'!$Q$4:$Q$50,MATCH(Information!$C$76,'Maximum Demand Forecast'!$D$4:$D$50,0)),INDEX('Maximum Demand Forecast'!$AG$4:$AG$50,MATCH(Information!$C$76,'Maximum Demand Forecast'!$T$4:$T$50,0)))</f>
        <v>0.99834550745823403</v>
      </c>
      <c r="K76" s="111">
        <f>IF($R$70="Summer",INDEX('Maximum Demand Forecast'!$Q$4:$Q$50,MATCH(Information!$C$76,'Maximum Demand Forecast'!$D$4:$D$50,0)),INDEX('Maximum Demand Forecast'!$AG$4:$AG$50,MATCH(Information!$C$76,'Maximum Demand Forecast'!$T$4:$T$50,0)))</f>
        <v>0.99834550745823403</v>
      </c>
      <c r="L76" s="111">
        <f>IF($R$70="Summer",INDEX('Maximum Demand Forecast'!$Q$4:$Q$50,MATCH(Information!$C$76,'Maximum Demand Forecast'!$D$4:$D$50,0)),INDEX('Maximum Demand Forecast'!$AG$4:$AG$50,MATCH(Information!$C$76,'Maximum Demand Forecast'!$T$4:$T$50,0)))</f>
        <v>0.99834550745823403</v>
      </c>
      <c r="M76" s="111">
        <f>IF($R$70="Summer",INDEX('Maximum Demand Forecast'!$Q$4:$Q$50,MATCH(Information!$C$76,'Maximum Demand Forecast'!$D$4:$D$50,0)),INDEX('Maximum Demand Forecast'!$AG$4:$AG$50,MATCH(Information!$C$76,'Maximum Demand Forecast'!$T$4:$T$50,0)))</f>
        <v>0.99834550745823403</v>
      </c>
      <c r="N76" s="111">
        <f>IF($R$70="Summer",INDEX('Maximum Demand Forecast'!$Q$4:$Q$50,MATCH(Information!$C$76,'Maximum Demand Forecast'!$D$4:$D$50,0)),INDEX('Maximum Demand Forecast'!$AG$4:$AG$50,MATCH(Information!$C$76,'Maximum Demand Forecast'!$T$4:$T$50,0)))</f>
        <v>0.99834550745823403</v>
      </c>
      <c r="O76" s="111">
        <f>IF($R$70="Summer",INDEX('Maximum Demand Forecast'!$Q$4:$Q$50,MATCH(Information!$C$76,'Maximum Demand Forecast'!$D$4:$D$50,0)),INDEX('Maximum Demand Forecast'!$AG$4:$AG$50,MATCH(Information!$C$76,'Maximum Demand Forecast'!$T$4:$T$50,0)))</f>
        <v>0.99834550745823403</v>
      </c>
      <c r="P76" s="111">
        <f>IF($R$70="Summer",INDEX('Maximum Demand Forecast'!$Q$4:$Q$50,MATCH(Information!$C$76,'Maximum Demand Forecast'!$D$4:$D$50,0)),INDEX('Maximum Demand Forecast'!$AG$4:$AG$50,MATCH(Information!$C$76,'Maximum Demand Forecast'!$T$4:$T$50,0)))</f>
        <v>0.99834550745823403</v>
      </c>
      <c r="Q76" s="104"/>
      <c r="R76" s="105"/>
    </row>
    <row r="77" spans="3:18" x14ac:dyDescent="0.25">
      <c r="C77" s="71" t="s">
        <v>85</v>
      </c>
      <c r="D77" s="77" t="s">
        <v>178</v>
      </c>
      <c r="E77" s="108">
        <f>IF($R$70="Summer",INDEX('Maximum Demand Forecast'!U$4:U$50,MATCH(Information!$C$70,'Maximum Demand Forecast'!$T$4:$T$50,0)),INDEX('Maximum Demand Forecast'!E$4:E$50,MATCH(Information!$C$70,'Maximum Demand Forecast'!$T$4:$T$50,0)))</f>
        <v>40.2612285601206</v>
      </c>
      <c r="F77" s="111">
        <f>IF($R$70="Summer",INDEX('Maximum Demand Forecast'!V$4:V$50,MATCH(Information!$C$70,'Maximum Demand Forecast'!$T$4:$T$50,0)),INDEX('Maximum Demand Forecast'!F$4:F$50,MATCH(Information!$C$70,'Maximum Demand Forecast'!$T$4:$T$50,0)))</f>
        <v>40.522219142166399</v>
      </c>
      <c r="G77" s="111">
        <f>IF($R$70="Summer",INDEX('Maximum Demand Forecast'!W$4:W$50,MATCH(Information!$C$70,'Maximum Demand Forecast'!$T$4:$T$50,0)),INDEX('Maximum Demand Forecast'!G$4:G$50,MATCH(Information!$C$70,'Maximum Demand Forecast'!$T$4:$T$50,0)))</f>
        <v>42.882222165847644</v>
      </c>
      <c r="H77" s="111">
        <f>IF($R$70="Summer",INDEX('Maximum Demand Forecast'!X$4:X$50,MATCH(Information!$C$70,'Maximum Demand Forecast'!$T$4:$T$50,0)),INDEX('Maximum Demand Forecast'!H$4:H$50,MATCH(Information!$C$70,'Maximum Demand Forecast'!$T$4:$T$50,0)))</f>
        <v>42.750419076233889</v>
      </c>
      <c r="I77" s="111">
        <f>IF($R$70="Summer",INDEX('Maximum Demand Forecast'!Y$4:Y$50,MATCH(Information!$C$70,'Maximum Demand Forecast'!$T$4:$T$50,0)),INDEX('Maximum Demand Forecast'!I$4:I$50,MATCH(Information!$C$70,'Maximum Demand Forecast'!$T$4:$T$50,0)))</f>
        <v>42.030332790556116</v>
      </c>
      <c r="J77" s="111">
        <f>IF($R$70="Summer",INDEX('Maximum Demand Forecast'!Z$4:Z$50,MATCH(Information!$C$70,'Maximum Demand Forecast'!$T$4:$T$50,0)),INDEX('Maximum Demand Forecast'!J$4:J$50,MATCH(Information!$C$70,'Maximum Demand Forecast'!$T$4:$T$50,0)))</f>
        <v>41.519444412523725</v>
      </c>
      <c r="K77" s="111">
        <f>IF($R$70="Summer",INDEX('Maximum Demand Forecast'!AA$4:AA$50,MATCH(Information!$C$70,'Maximum Demand Forecast'!$T$4:$T$50,0)),INDEX('Maximum Demand Forecast'!K$4:K$50,MATCH(Information!$C$70,'Maximum Demand Forecast'!$T$4:$T$50,0)))</f>
        <v>41.54719901717764</v>
      </c>
      <c r="L77" s="111">
        <f>IF($R$70="Summer",INDEX('Maximum Demand Forecast'!AB$4:AB$50,MATCH(Information!$C$70,'Maximum Demand Forecast'!$T$4:$T$50,0)),INDEX('Maximum Demand Forecast'!L$4:L$50,MATCH(Information!$C$70,'Maximum Demand Forecast'!$T$4:$T$50,0)))</f>
        <v>41.466821057542013</v>
      </c>
      <c r="M77" s="111">
        <f>IF($R$70="Summer",INDEX('Maximum Demand Forecast'!AC$4:AC$50,MATCH(Information!$C$70,'Maximum Demand Forecast'!$T$4:$T$50,0)),INDEX('Maximum Demand Forecast'!M$4:M$50,MATCH(Information!$C$70,'Maximum Demand Forecast'!$T$4:$T$50,0)))</f>
        <v>42.41119170877068</v>
      </c>
      <c r="N77" s="111">
        <f>IF($R$70="Summer",INDEX('Maximum Demand Forecast'!AD$4:AD$50,MATCH(Information!$C$70,'Maximum Demand Forecast'!$T$4:$T$50,0)),INDEX('Maximum Demand Forecast'!N$4:N$50,MATCH(Information!$C$70,'Maximum Demand Forecast'!$T$4:$T$50,0)))</f>
        <v>44.966467413380492</v>
      </c>
      <c r="O77" s="111">
        <f>IF($R$70="Summer",INDEX('Maximum Demand Forecast'!AE$4:AE$50,MATCH(Information!$C$70,'Maximum Demand Forecast'!$T$4:$T$50,0)),INDEX('Maximum Demand Forecast'!O$4:O$50,MATCH(Information!$C$70,'Maximum Demand Forecast'!$T$4:$T$50,0)))</f>
        <v>47.232281471755272</v>
      </c>
      <c r="P77" s="111">
        <f>IF($R$70="Summer",INDEX('Maximum Demand Forecast'!AF$4:AF$50,MATCH(Information!$C$70,'Maximum Demand Forecast'!$T$4:$T$50,0)),INDEX('Maximum Demand Forecast'!P$4:P$50,MATCH(Information!$C$70,'Maximum Demand Forecast'!$T$4:$T$50,0)))</f>
        <v>48.453395496959729</v>
      </c>
      <c r="Q77" s="112"/>
      <c r="R77" s="105">
        <f>IF($R$7="Summer",INDEX('Maximum Demand Forecast'!V$4:V$50,MATCH(Information!$C$7,'Maximum Demand Forecast'!$T$4:$T$50,0)),INDEX('Maximum Demand Forecast'!F$4:F$50,MATCH(Information!$C$7,'Maximum Demand Forecast'!$T$4:$T$50,0)))</f>
        <v>0.3236</v>
      </c>
    </row>
    <row r="78" spans="3:18" x14ac:dyDescent="0.25">
      <c r="C78" s="71" t="s">
        <v>85</v>
      </c>
      <c r="D78" s="77" t="s">
        <v>179</v>
      </c>
      <c r="E78" s="113">
        <f t="shared" ref="E78:P78" si="11">IF(E79^2-E77^2&gt;0,SQRT(E79^2-E77^2),0)</f>
        <v>4.410595114391529</v>
      </c>
      <c r="F78" s="113">
        <f t="shared" si="11"/>
        <v>4.4391864869660713</v>
      </c>
      <c r="G78" s="113">
        <f t="shared" si="11"/>
        <v>4.6977235008243472</v>
      </c>
      <c r="H78" s="113">
        <f t="shared" si="11"/>
        <v>4.6832845459314649</v>
      </c>
      <c r="I78" s="113">
        <f t="shared" si="11"/>
        <v>4.604399495297459</v>
      </c>
      <c r="J78" s="113">
        <f t="shared" si="11"/>
        <v>4.548431958668921</v>
      </c>
      <c r="K78" s="113">
        <f t="shared" si="11"/>
        <v>4.5514724601157841</v>
      </c>
      <c r="L78" s="113">
        <f t="shared" si="11"/>
        <v>4.5426670995057856</v>
      </c>
      <c r="M78" s="113">
        <f t="shared" si="11"/>
        <v>4.6461223771872007</v>
      </c>
      <c r="N78" s="113">
        <f t="shared" si="11"/>
        <v>4.9260514042373043</v>
      </c>
      <c r="O78" s="113">
        <f t="shared" si="11"/>
        <v>5.1742700695238293</v>
      </c>
      <c r="P78" s="113">
        <f t="shared" si="11"/>
        <v>5.3080424293423851</v>
      </c>
      <c r="Q78" s="112"/>
      <c r="R78" s="105"/>
    </row>
    <row r="79" spans="3:18" x14ac:dyDescent="0.25">
      <c r="C79" s="71" t="s">
        <v>85</v>
      </c>
      <c r="D79" s="77" t="s">
        <v>180</v>
      </c>
      <c r="E79" s="108">
        <f>E77/IF($R$70="Summer",INDEX('Maximum Demand Forecast'!$AG$4:$AG$50, MATCH(Information!$C$79, 'Maximum Demand Forecast'!$T$4:$T$50, 0)),INDEX('Maximum Demand Forecast'!$Q$4:$Q$50, MATCH(Information!$C$79, 'Maximum Demand Forecast'!$D$4:$D$50, 0)))</f>
        <v>40.502097160929395</v>
      </c>
      <c r="F79" s="108">
        <f>F77/IF($R$70="Summer",INDEX('Maximum Demand Forecast'!$AG$4:$AG$50, MATCH(Information!$C$79, 'Maximum Demand Forecast'!$T$4:$T$50, 0)),INDEX('Maximum Demand Forecast'!$Q$4:$Q$50, MATCH(Information!$C$79, 'Maximum Demand Forecast'!$D$4:$D$50, 0)))</f>
        <v>40.764649156736517</v>
      </c>
      <c r="G79" s="108">
        <f>G77/IF($R$70="Summer",INDEX('Maximum Demand Forecast'!$AG$4:$AG$50, MATCH(Information!$C$79, 'Maximum Demand Forecast'!$T$4:$T$50, 0)),INDEX('Maximum Demand Forecast'!$Q$4:$Q$50, MATCH(Information!$C$79, 'Maximum Demand Forecast'!$D$4:$D$50, 0)))</f>
        <v>43.138771238542624</v>
      </c>
      <c r="H79" s="108">
        <f>H77/IF($R$70="Summer",INDEX('Maximum Demand Forecast'!$AG$4:$AG$50, MATCH(Information!$C$79, 'Maximum Demand Forecast'!$T$4:$T$50, 0)),INDEX('Maximum Demand Forecast'!$Q$4:$Q$50, MATCH(Information!$C$79, 'Maximum Demand Forecast'!$D$4:$D$50, 0)))</f>
        <v>43.006179617954707</v>
      </c>
      <c r="I79" s="108">
        <f>I77/IF($R$70="Summer",INDEX('Maximum Demand Forecast'!$AG$4:$AG$50, MATCH(Information!$C$79, 'Maximum Demand Forecast'!$T$4:$T$50, 0)),INDEX('Maximum Demand Forecast'!$Q$4:$Q$50, MATCH(Information!$C$79, 'Maximum Demand Forecast'!$D$4:$D$50, 0)))</f>
        <v>42.281785312320864</v>
      </c>
      <c r="J79" s="108">
        <f>J77/IF($R$70="Summer",INDEX('Maximum Demand Forecast'!$AG$4:$AG$50, MATCH(Information!$C$79, 'Maximum Demand Forecast'!$T$4:$T$50, 0)),INDEX('Maximum Demand Forecast'!$Q$4:$Q$50, MATCH(Information!$C$79, 'Maximum Demand Forecast'!$D$4:$D$50, 0)))</f>
        <v>41.767840470956699</v>
      </c>
      <c r="K79" s="108">
        <f>K77/IF($R$70="Summer",INDEX('Maximum Demand Forecast'!$AG$4:$AG$50, MATCH(Information!$C$79, 'Maximum Demand Forecast'!$T$4:$T$50, 0)),INDEX('Maximum Demand Forecast'!$Q$4:$Q$50, MATCH(Information!$C$79, 'Maximum Demand Forecast'!$D$4:$D$50, 0)))</f>
        <v>41.795761121531918</v>
      </c>
      <c r="L79" s="108">
        <f>L77/IF($R$70="Summer",INDEX('Maximum Demand Forecast'!$AG$4:$AG$50, MATCH(Information!$C$79, 'Maximum Demand Forecast'!$T$4:$T$50, 0)),INDEX('Maximum Demand Forecast'!$Q$4:$Q$50, MATCH(Information!$C$79, 'Maximum Demand Forecast'!$D$4:$D$50, 0)))</f>
        <v>41.714902289171697</v>
      </c>
      <c r="M79" s="108">
        <f>M77/IF($R$70="Summer",INDEX('Maximum Demand Forecast'!$AG$4:$AG$50, MATCH(Information!$C$79, 'Maximum Demand Forecast'!$T$4:$T$50, 0)),INDEX('Maximum Demand Forecast'!$Q$4:$Q$50, MATCH(Information!$C$79, 'Maximum Demand Forecast'!$D$4:$D$50, 0)))</f>
        <v>42.66492277388884</v>
      </c>
      <c r="N79" s="108">
        <f>N77/IF($R$70="Summer",INDEX('Maximum Demand Forecast'!$AG$4:$AG$50, MATCH(Information!$C$79, 'Maximum Demand Forecast'!$T$4:$T$50, 0)),INDEX('Maximum Demand Forecast'!$Q$4:$Q$50, MATCH(Information!$C$79, 'Maximum Demand Forecast'!$D$4:$D$50, 0)))</f>
        <v>45.235485783572592</v>
      </c>
      <c r="O79" s="108">
        <f>O77/IF($R$70="Summer",INDEX('Maximum Demand Forecast'!$AG$4:$AG$50, MATCH(Information!$C$79, 'Maximum Demand Forecast'!$T$4:$T$50, 0)),INDEX('Maximum Demand Forecast'!$Q$4:$Q$50, MATCH(Information!$C$79, 'Maximum Demand Forecast'!$D$4:$D$50, 0)))</f>
        <v>47.514855401016284</v>
      </c>
      <c r="P79" s="108">
        <f>P77/IF($R$70="Summer",INDEX('Maximum Demand Forecast'!$AG$4:$AG$50, MATCH(Information!$C$79, 'Maximum Demand Forecast'!$T$4:$T$50, 0)),INDEX('Maximum Demand Forecast'!$Q$4:$Q$50, MATCH(Information!$C$79, 'Maximum Demand Forecast'!$D$4:$D$50, 0)))</f>
        <v>48.743274916817974</v>
      </c>
      <c r="Q79" s="112"/>
      <c r="R79" s="105"/>
    </row>
    <row r="80" spans="3:18" x14ac:dyDescent="0.25">
      <c r="C80" s="71" t="s">
        <v>85</v>
      </c>
      <c r="D80" s="77" t="s">
        <v>181</v>
      </c>
      <c r="E80" s="114">
        <f>IFERROR(INDEX('Maximum Demand Forecast'!$AK$4:$AK$50,MATCH(Information!C70,'Maximum Demand Forecast'!$AJ$4:$AJ$50,0)),"")</f>
        <v>7</v>
      </c>
      <c r="F80" s="115" t="str">
        <f>IFERROR(INDEX('Maximum Demand Forecast'!$AK$4:$AK$50,MATCH(Information!D70,'Maximum Demand Forecast'!$AJ$4:$AJ$50,0)),"")</f>
        <v/>
      </c>
      <c r="G80" s="115"/>
      <c r="H80" s="115"/>
      <c r="I80" s="115"/>
      <c r="J80" s="115"/>
      <c r="K80" s="115"/>
      <c r="L80" s="115"/>
      <c r="M80" s="115"/>
      <c r="N80" s="115"/>
      <c r="O80" s="115"/>
      <c r="P80" s="115"/>
      <c r="Q80" s="116"/>
      <c r="R80" s="105"/>
    </row>
    <row r="81" spans="3:18" x14ac:dyDescent="0.25">
      <c r="C81" s="71" t="s">
        <v>85</v>
      </c>
      <c r="D81" s="77" t="s">
        <v>182</v>
      </c>
      <c r="E81" s="106">
        <f>INDEX('Maximum Demand Forecast'!AR4:AR50,MATCH(Information!C81,'Maximum Demand Forecast'!$AQ$4:$AQ$50,0))</f>
        <v>1236</v>
      </c>
      <c r="F81" s="107">
        <f>INDEX('Maximum Demand Forecast'!AR4:AR50,MATCH(Information!C81,'Maximum Demand Forecast'!$AQ$4:$AQ$50,0))</f>
        <v>1236</v>
      </c>
      <c r="G81" s="107">
        <f>INDEX('Maximum Demand Forecast'!AR4:AR50,MATCH(Information!C81,'Maximum Demand Forecast'!$AQ$4:$AQ$50,0))</f>
        <v>1236</v>
      </c>
      <c r="H81" s="107">
        <f>INDEX('Maximum Demand Forecast'!AR4:AR50,MATCH(Information!C81,'Maximum Demand Forecast'!$AQ$4:$AQ$50,0))</f>
        <v>1236</v>
      </c>
      <c r="I81" s="107">
        <f>INDEX('Maximum Demand Forecast'!AR4:AR50,MATCH(Information!C81,'Maximum Demand Forecast'!$AQ$4:$AQ$50,0))</f>
        <v>1236</v>
      </c>
      <c r="J81" s="107">
        <f>INDEX('Maximum Demand Forecast'!AR4:AR50,MATCH(Information!C81,'Maximum Demand Forecast'!$AQ$4:$AQ$50,0))</f>
        <v>1236</v>
      </c>
      <c r="K81" s="107">
        <f>INDEX('Maximum Demand Forecast'!AR4:AR50,MATCH(Information!C81,'Maximum Demand Forecast'!$AQ$4:$AQ$50,0))</f>
        <v>1236</v>
      </c>
      <c r="L81" s="107">
        <f>INDEX('Maximum Demand Forecast'!AR4:AR50,MATCH(Information!C81,'Maximum Demand Forecast'!$AQ$4:$AQ$50,0))</f>
        <v>1236</v>
      </c>
      <c r="M81" s="107">
        <f>INDEX('Maximum Demand Forecast'!AR4:AR50,MATCH(Information!C81,'Maximum Demand Forecast'!$AQ$4:$AQ$50,0))</f>
        <v>1236</v>
      </c>
      <c r="N81" s="107">
        <f>INDEX('Maximum Demand Forecast'!AR4:AR50,MATCH(Information!C81,'Maximum Demand Forecast'!$AQ$4:$AQ$50,0))</f>
        <v>1236</v>
      </c>
      <c r="O81" s="107">
        <f>INDEX('Maximum Demand Forecast'!AR4:AR50,MATCH(Information!C81,'Maximum Demand Forecast'!$AQ$4:$AQ$50,0))</f>
        <v>1236</v>
      </c>
      <c r="P81" s="107">
        <f>INDEX('Maximum Demand Forecast'!AR4:AR50,MATCH(Information!C81,'Maximum Demand Forecast'!$AQ$4:$AQ$50,0))</f>
        <v>1236</v>
      </c>
      <c r="Q81" s="104"/>
      <c r="R81" s="105"/>
    </row>
    <row r="82" spans="3:18" x14ac:dyDescent="0.25">
      <c r="C82" s="71" t="s">
        <v>85</v>
      </c>
      <c r="D82" s="77" t="s">
        <v>183</v>
      </c>
      <c r="E82" s="106">
        <f>INDEX('Maximum Demand Forecast'!$AS$4:$AS$50,MATCH(Information!C82,'Maximum Demand Forecast'!$AQ$4:$AQ$50,0))</f>
        <v>149.5</v>
      </c>
      <c r="F82" s="107">
        <f>INDEX('Maximum Demand Forecast'!$AS$4:$AS$50,MATCH(Information!C82,'Maximum Demand Forecast'!$AQ$4:$AQ$50,0))</f>
        <v>149.5</v>
      </c>
      <c r="G82" s="107">
        <f>INDEX('Maximum Demand Forecast'!$AS$4:$AS$50,MATCH(Information!C82,'Maximum Demand Forecast'!$AQ$4:$AQ$50,0))</f>
        <v>149.5</v>
      </c>
      <c r="H82" s="107">
        <f>INDEX('Maximum Demand Forecast'!$AS$4:$AS$50,MATCH(Information!C82,'Maximum Demand Forecast'!$AQ$4:$AQ$50,0))</f>
        <v>149.5</v>
      </c>
      <c r="I82" s="107">
        <f>INDEX('Maximum Demand Forecast'!$AS$4:$AS$50,MATCH(Information!C82,'Maximum Demand Forecast'!$AQ$4:$AQ$50,0))</f>
        <v>149.5</v>
      </c>
      <c r="J82" s="107">
        <f>INDEX('Maximum Demand Forecast'!$AS$4:$AS$50,MATCH(Information!C82,'Maximum Demand Forecast'!$AQ$4:$AQ$50,0))</f>
        <v>149.5</v>
      </c>
      <c r="K82" s="107">
        <f>INDEX('Maximum Demand Forecast'!$AS$4:$AS$50,MATCH(Information!C82,'Maximum Demand Forecast'!$AQ$4:$AQ$50,0))</f>
        <v>149.5</v>
      </c>
      <c r="L82" s="107">
        <f>INDEX('Maximum Demand Forecast'!$AS$4:$AS$50,MATCH(Information!C82,'Maximum Demand Forecast'!$AQ$4:$AQ$50,0))</f>
        <v>149.5</v>
      </c>
      <c r="M82" s="107">
        <f>INDEX('Maximum Demand Forecast'!$AS$4:$AS$50,MATCH(Information!C82,'Maximum Demand Forecast'!$AQ$4:$AQ$50,0))</f>
        <v>149.5</v>
      </c>
      <c r="N82" s="107">
        <f>INDEX('Maximum Demand Forecast'!$AS$4:$AS$50,MATCH(Information!C82,'Maximum Demand Forecast'!$AQ$4:$AQ$50,0))</f>
        <v>149.5</v>
      </c>
      <c r="O82" s="107">
        <f>INDEX('Maximum Demand Forecast'!$AS$4:$AS$50,MATCH(Information!C82,'Maximum Demand Forecast'!$AQ$4:$AQ$50,0))</f>
        <v>149.5</v>
      </c>
      <c r="P82" s="107">
        <f>INDEX('Maximum Demand Forecast'!$AS$4:$AS$50,MATCH(Information!C82,'Maximum Demand Forecast'!$AQ$4:$AQ$50,0))</f>
        <v>149.5</v>
      </c>
      <c r="Q82" s="104"/>
      <c r="R82" s="105"/>
    </row>
    <row r="83" spans="3:18" x14ac:dyDescent="0.25">
      <c r="C83" s="71" t="s">
        <v>85</v>
      </c>
      <c r="D83" s="77" t="s">
        <v>186</v>
      </c>
      <c r="E83" s="117">
        <f>INDEX('Maximum Demand Forecast'!$R$4:$R$50,MATCH(Information!$C$70,'Maximum Demand Forecast'!$D$4:$D$50,0))</f>
        <v>0.90257177033492797</v>
      </c>
      <c r="F83" s="118"/>
      <c r="G83" s="118"/>
      <c r="H83" s="118"/>
      <c r="I83" s="118"/>
      <c r="J83" s="118"/>
      <c r="K83" s="118"/>
      <c r="L83" s="118"/>
      <c r="M83" s="118"/>
      <c r="N83" s="118"/>
      <c r="O83" s="118"/>
      <c r="P83" s="118"/>
      <c r="Q83" s="104"/>
      <c r="R83" s="105"/>
    </row>
    <row r="84" spans="3:18" x14ac:dyDescent="0.25">
      <c r="C84" s="71" t="s">
        <v>85</v>
      </c>
      <c r="D84" s="77" t="s">
        <v>187</v>
      </c>
      <c r="E84" s="117">
        <f>INDEX('Maximum Demand Forecast'!$AH$4:$AH$50,MATCH(Information!$C$70,'Maximum Demand Forecast'!$D$4:$D$50,0))</f>
        <v>0.98095947495245805</v>
      </c>
      <c r="F84" s="118"/>
      <c r="G84" s="118"/>
      <c r="H84" s="118"/>
      <c r="I84" s="118"/>
      <c r="J84" s="118"/>
      <c r="K84" s="118"/>
      <c r="L84" s="118"/>
      <c r="M84" s="118"/>
      <c r="N84" s="118"/>
      <c r="O84" s="118"/>
      <c r="P84" s="118"/>
      <c r="Q84" s="104"/>
      <c r="R84" s="105"/>
    </row>
    <row r="85" spans="3:18" x14ac:dyDescent="0.25">
      <c r="C85" s="71" t="s">
        <v>85</v>
      </c>
      <c r="D85" s="77" t="s">
        <v>130</v>
      </c>
      <c r="E85" s="106">
        <v>8.8000000000000007</v>
      </c>
      <c r="F85" s="107"/>
      <c r="G85" s="107"/>
      <c r="H85" s="107"/>
      <c r="I85" s="107"/>
      <c r="J85" s="107"/>
      <c r="K85" s="107"/>
      <c r="L85" s="107"/>
      <c r="M85" s="107"/>
      <c r="N85" s="107"/>
      <c r="O85" s="107"/>
      <c r="P85" s="107"/>
      <c r="Q85" s="104" t="str" cm="1">
        <f t="array" ref="Q85">IF(INDEX('Maximum Demand Forecast'!$AW$4:$AW$248,MATCH(1,('Maximum Demand Forecast'!$AV$4:$AV$248=Information!D85)*('Maximum Demand Forecast'!$AX$4:$AX$248=Information!E85)*('Maximum Demand Forecast'!$AU$4:$AU$248=Information!C85),0))=0,"",INDEX('Maximum Demand Forecast'!$AW$4:$AW$248,MATCH(1,('Maximum Demand Forecast'!$AV$4:$AV$248=Information!D85)*('Maximum Demand Forecast'!$AX$4:$AX$248=Information!E85)*('Maximum Demand Forecast'!$AU$4:$AU$248=Information!C85),0)))</f>
        <v>Port Latta</v>
      </c>
      <c r="R85" s="105"/>
    </row>
    <row r="86" spans="3:18" x14ac:dyDescent="0.25">
      <c r="C86" s="71" t="s">
        <v>85</v>
      </c>
      <c r="D86" s="77" t="s">
        <v>131</v>
      </c>
      <c r="E86" s="106">
        <v>8.8000000000000007</v>
      </c>
      <c r="F86" s="107"/>
      <c r="G86" s="107"/>
      <c r="H86" s="107"/>
      <c r="I86" s="107"/>
      <c r="J86" s="107"/>
      <c r="K86" s="107"/>
      <c r="L86" s="107"/>
      <c r="M86" s="107"/>
      <c r="N86" s="107"/>
      <c r="O86" s="107"/>
      <c r="P86" s="107"/>
      <c r="Q86" s="104" t="str" cm="1">
        <f t="array" ref="Q86">IF(INDEX('Maximum Demand Forecast'!$AW$4:$AW$248,MATCH(1,('Maximum Demand Forecast'!$AV$4:$AV$248=Information!D86)*('Maximum Demand Forecast'!$AX$4:$AX$248=Information!E86)*('Maximum Demand Forecast'!$AU$4:$AU$248=Information!C86),0))=0,"",INDEX('Maximum Demand Forecast'!$AW$4:$AW$248,MATCH(1,('Maximum Demand Forecast'!$AV$4:$AV$248=Information!D86)*('Maximum Demand Forecast'!$AX$4:$AX$248=Information!E86)*('Maximum Demand Forecast'!$AU$4:$AU$248=Information!C86),0)))</f>
        <v>Ulverstone</v>
      </c>
      <c r="R86" s="105"/>
    </row>
    <row r="87" spans="3:18" x14ac:dyDescent="0.25">
      <c r="C87" s="71" t="s">
        <v>85</v>
      </c>
      <c r="D87" s="77" t="s">
        <v>132</v>
      </c>
      <c r="E87" s="106"/>
      <c r="F87" s="107"/>
      <c r="G87" s="107"/>
      <c r="H87" s="107"/>
      <c r="I87" s="107"/>
      <c r="J87" s="107"/>
      <c r="K87" s="107"/>
      <c r="L87" s="107"/>
      <c r="M87" s="107"/>
      <c r="N87" s="107"/>
      <c r="O87" s="107"/>
      <c r="P87" s="107"/>
      <c r="Q87" s="104" t="str" cm="1">
        <f t="array" ref="Q87">IF(INDEX('Maximum Demand Forecast'!$AW$4:$AW$248,MATCH(1,('Maximum Demand Forecast'!$AV$4:$AV$248=Information!D87)*('Maximum Demand Forecast'!$AX$4:$AX$248=Information!E87)*('Maximum Demand Forecast'!$AU$4:$AU$248=Information!C87),0))=0,"",INDEX('Maximum Demand Forecast'!$AW$4:$AW$248,MATCH(1,('Maximum Demand Forecast'!$AV$4:$AV$248=Information!D87)*('Maximum Demand Forecast'!$AX$4:$AX$248=Information!E87)*('Maximum Demand Forecast'!$AU$4:$AU$248=Information!C87),0)))</f>
        <v/>
      </c>
      <c r="R87" s="105"/>
    </row>
    <row r="88" spans="3:18" x14ac:dyDescent="0.25">
      <c r="C88" s="71" t="s">
        <v>85</v>
      </c>
      <c r="D88" s="77" t="s">
        <v>133</v>
      </c>
      <c r="E88" s="106"/>
      <c r="F88" s="107"/>
      <c r="G88" s="107"/>
      <c r="H88" s="107"/>
      <c r="I88" s="107"/>
      <c r="J88" s="107"/>
      <c r="K88" s="107"/>
      <c r="L88" s="107"/>
      <c r="M88" s="107"/>
      <c r="N88" s="107"/>
      <c r="O88" s="107"/>
      <c r="P88" s="107"/>
      <c r="Q88" s="104" t="str" cm="1">
        <f t="array" ref="Q88">IF(INDEX('Maximum Demand Forecast'!$AW$4:$AW$248,MATCH(1,('Maximum Demand Forecast'!$AV$4:$AV$248=Information!D88)*('Maximum Demand Forecast'!$AX$4:$AX$248=Information!E88)*('Maximum Demand Forecast'!$AU$4:$AU$248=Information!C88),0))=0,"",INDEX('Maximum Demand Forecast'!$AW$4:$AW$248,MATCH(1,('Maximum Demand Forecast'!$AV$4:$AV$248=Information!D88)*('Maximum Demand Forecast'!$AX$4:$AX$248=Information!E88)*('Maximum Demand Forecast'!$AU$4:$AU$248=Information!C88),0)))</f>
        <v/>
      </c>
      <c r="R88" s="105"/>
    </row>
    <row r="89" spans="3:18" x14ac:dyDescent="0.25">
      <c r="C89" s="71" t="s">
        <v>85</v>
      </c>
      <c r="D89" s="77" t="s">
        <v>134</v>
      </c>
      <c r="E89" s="106"/>
      <c r="F89" s="107"/>
      <c r="G89" s="107"/>
      <c r="H89" s="107"/>
      <c r="I89" s="107"/>
      <c r="J89" s="107"/>
      <c r="K89" s="107"/>
      <c r="L89" s="107"/>
      <c r="M89" s="107"/>
      <c r="N89" s="107"/>
      <c r="O89" s="107"/>
      <c r="P89" s="107"/>
      <c r="Q89" s="104" t="str" cm="1">
        <f t="array" ref="Q89">IF(INDEX('Maximum Demand Forecast'!$AW$4:$AW$248,MATCH(1,('Maximum Demand Forecast'!$AV$4:$AV$248=Information!D89)*('Maximum Demand Forecast'!$AX$4:$AX$248=Information!E89)*('Maximum Demand Forecast'!$AU$4:$AU$248=Information!C89),0))=0,"",INDEX('Maximum Demand Forecast'!$AW$4:$AW$248,MATCH(1,('Maximum Demand Forecast'!$AV$4:$AV$248=Information!D89)*('Maximum Demand Forecast'!$AX$4:$AX$248=Information!E89)*('Maximum Demand Forecast'!$AU$4:$AU$248=Information!C89),0)))</f>
        <v/>
      </c>
      <c r="R89" s="105"/>
    </row>
    <row r="90" spans="3:18" x14ac:dyDescent="0.25">
      <c r="C90" s="71" t="s">
        <v>85</v>
      </c>
      <c r="D90" s="77" t="s">
        <v>184</v>
      </c>
      <c r="E90" s="124">
        <f>INDEX('Distribution feeder max. demand'!$AS$5:$AS$64,MATCH(Information!$C90,'Distribution feeder max. demand'!$AR$5:$AR$64,0))</f>
        <v>32.960999999999999</v>
      </c>
      <c r="F90" s="115"/>
      <c r="G90" s="115"/>
      <c r="H90" s="115"/>
      <c r="I90" s="115"/>
      <c r="J90" s="115"/>
      <c r="K90" s="115"/>
      <c r="L90" s="115"/>
      <c r="M90" s="115"/>
      <c r="N90" s="115"/>
      <c r="O90" s="115"/>
      <c r="P90" s="115"/>
      <c r="Q90" s="104"/>
      <c r="R90" s="105"/>
    </row>
    <row r="91" spans="3:18" ht="15.75" thickBot="1" x14ac:dyDescent="0.3">
      <c r="C91" s="73" t="s">
        <v>85</v>
      </c>
      <c r="D91" s="78" t="s">
        <v>185</v>
      </c>
      <c r="E91" s="123">
        <f>INDEX('Distribution feeder max. demand'!$AT$5:$AT$64,MATCH(Information!$C90,'Distribution feeder max. demand'!$AR$5:$AR$64,0))</f>
        <v>3.0000000000000001E-3</v>
      </c>
      <c r="F91" s="119"/>
      <c r="G91" s="119"/>
      <c r="H91" s="119"/>
      <c r="I91" s="119"/>
      <c r="J91" s="119"/>
      <c r="K91" s="119"/>
      <c r="L91" s="119"/>
      <c r="M91" s="119"/>
      <c r="N91" s="119"/>
      <c r="O91" s="119"/>
      <c r="P91" s="119"/>
      <c r="Q91" s="120"/>
      <c r="R91" s="121"/>
    </row>
    <row r="92" spans="3:18" ht="15.75" thickTop="1" x14ac:dyDescent="0.25">
      <c r="C92" s="71" t="s">
        <v>4</v>
      </c>
      <c r="D92" s="77" t="s">
        <v>171</v>
      </c>
      <c r="E92" s="102">
        <f>INDEX('Maximum Demand Forecast'!$BA$4:$BA$50,MATCH($C$92,'Maximum Demand Forecast'!$AZ$4:$AZ$50,0))</f>
        <v>180</v>
      </c>
      <c r="F92" s="103">
        <f>INDEX('Maximum Demand Forecast'!$BA$4:$BA$50,MATCH($C$92,'Maximum Demand Forecast'!$AZ$4:$AZ$50,0))</f>
        <v>180</v>
      </c>
      <c r="G92" s="103">
        <f>INDEX('Maximum Demand Forecast'!$BA$4:$BA$50,MATCH($C$92,'Maximum Demand Forecast'!$AZ$4:$AZ$50,0))</f>
        <v>180</v>
      </c>
      <c r="H92" s="103">
        <f>INDEX('Maximum Demand Forecast'!$BA$4:$BA$50,MATCH($C$92,'Maximum Demand Forecast'!$AZ$4:$AZ$50,0))</f>
        <v>180</v>
      </c>
      <c r="I92" s="103">
        <f>INDEX('Maximum Demand Forecast'!$BA$4:$BA$50,MATCH($C$92,'Maximum Demand Forecast'!$AZ$4:$AZ$50,0))</f>
        <v>180</v>
      </c>
      <c r="J92" s="103">
        <f>INDEX('Maximum Demand Forecast'!$BA$4:$BA$50,MATCH($C$92,'Maximum Demand Forecast'!$AZ$4:$AZ$50,0))</f>
        <v>180</v>
      </c>
      <c r="K92" s="103">
        <f>INDEX('Maximum Demand Forecast'!$BA$4:$BA$50,MATCH($C$92,'Maximum Demand Forecast'!$AZ$4:$AZ$50,0))</f>
        <v>180</v>
      </c>
      <c r="L92" s="103">
        <f>INDEX('Maximum Demand Forecast'!$BA$4:$BA$50,MATCH($C$92,'Maximum Demand Forecast'!$AZ$4:$AZ$50,0))</f>
        <v>180</v>
      </c>
      <c r="M92" s="103">
        <f>INDEX('Maximum Demand Forecast'!$BA$4:$BA$50,MATCH($C$92,'Maximum Demand Forecast'!$AZ$4:$AZ$50,0))</f>
        <v>180</v>
      </c>
      <c r="N92" s="103">
        <f>INDEX('Maximum Demand Forecast'!$BA$4:$BA$50,MATCH($C$92,'Maximum Demand Forecast'!$AZ$4:$AZ$50,0))</f>
        <v>180</v>
      </c>
      <c r="O92" s="103">
        <f>INDEX('Maximum Demand Forecast'!$BA$4:$BA$50,MATCH($C$92,'Maximum Demand Forecast'!$AZ$4:$AZ$50,0))</f>
        <v>180</v>
      </c>
      <c r="P92" s="103">
        <f>INDEX('Maximum Demand Forecast'!$BA$4:$BA$50,MATCH($C$92,'Maximum Demand Forecast'!$AZ$4:$AZ$50,0))</f>
        <v>180</v>
      </c>
      <c r="Q92" s="104"/>
      <c r="R92" s="122" t="str">
        <f>IF('Maximum Demand Forecast'!F8&gt;'Maximum Demand Forecast'!V8,"Summer","Winter")</f>
        <v>Winter</v>
      </c>
    </row>
    <row r="93" spans="3:18" x14ac:dyDescent="0.25">
      <c r="C93" s="71" t="s">
        <v>4</v>
      </c>
      <c r="D93" s="77" t="s">
        <v>172</v>
      </c>
      <c r="E93" s="106">
        <f>INDEX('Maximum Demand Forecast'!$AN$4:$AN$50,MATCH(Information!C92,'Maximum Demand Forecast'!$AM$4:$AM$50,0))</f>
        <v>120</v>
      </c>
      <c r="F93" s="107">
        <f>INDEX('Maximum Demand Forecast'!$AN$4:$AN$50,MATCH(Information!C92,'Maximum Demand Forecast'!$AM$4:$AM$50,0))</f>
        <v>120</v>
      </c>
      <c r="G93" s="107">
        <f>INDEX('Maximum Demand Forecast'!$AN$4:$AN$50,MATCH(Information!C92,'Maximum Demand Forecast'!$AM$4:$AM$50,0))</f>
        <v>120</v>
      </c>
      <c r="H93" s="107">
        <f>INDEX('Maximum Demand Forecast'!$AN$4:$AN$50,MATCH(Information!C92,'Maximum Demand Forecast'!$AM$4:$AM$50,0))</f>
        <v>120</v>
      </c>
      <c r="I93" s="107">
        <f>INDEX('Maximum Demand Forecast'!$AN$4:$AN$50,MATCH(Information!C92,'Maximum Demand Forecast'!$AM$4:$AM$50,0))</f>
        <v>120</v>
      </c>
      <c r="J93" s="107">
        <f>INDEX('Maximum Demand Forecast'!$AN$4:$AN$50,MATCH(Information!C92,'Maximum Demand Forecast'!$AM$4:$AM$50,0))</f>
        <v>120</v>
      </c>
      <c r="K93" s="107">
        <f>INDEX('Maximum Demand Forecast'!$AN$4:$AN$50,MATCH(Information!C92,'Maximum Demand Forecast'!$AM$4:$AM$50,0))</f>
        <v>120</v>
      </c>
      <c r="L93" s="107">
        <f>INDEX('Maximum Demand Forecast'!$AN$4:$AN$50,MATCH(Information!C92,'Maximum Demand Forecast'!$AM$4:$AM$50,0))</f>
        <v>120</v>
      </c>
      <c r="M93" s="107">
        <f>INDEX('Maximum Demand Forecast'!$AN$4:$AN$50,MATCH(Information!C92,'Maximum Demand Forecast'!$AM$4:$AM$50,0))</f>
        <v>120</v>
      </c>
      <c r="N93" s="107">
        <f>INDEX('Maximum Demand Forecast'!$AN$4:$AN$50,MATCH(Information!C92,'Maximum Demand Forecast'!$AM$4:$AM$50,0))</f>
        <v>120</v>
      </c>
      <c r="O93" s="107">
        <f>INDEX('Maximum Demand Forecast'!$AN$4:$AN$50,MATCH(Information!C92,'Maximum Demand Forecast'!$AM$4:$AM$50,0))</f>
        <v>120</v>
      </c>
      <c r="P93" s="107">
        <f>INDEX('Maximum Demand Forecast'!$AN$4:$AN$50,MATCH(Information!C92,'Maximum Demand Forecast'!$AM$4:$AM$50,0))</f>
        <v>120</v>
      </c>
      <c r="Q93" s="104"/>
      <c r="R93" s="105"/>
    </row>
    <row r="94" spans="3:18" x14ac:dyDescent="0.25">
      <c r="C94" s="71" t="s">
        <v>4</v>
      </c>
      <c r="D94" s="77" t="s">
        <v>173</v>
      </c>
      <c r="E94" s="106">
        <f>INDEX('Maximum Demand Forecast'!$AO$4:$AO$50,MATCH(Information!C94,'Maximum Demand Forecast'!$AM$4:$AM$50,0))</f>
        <v>72</v>
      </c>
      <c r="F94" s="107">
        <f>INDEX('Maximum Demand Forecast'!$AO$4:$AO$50,MATCH(Information!C94,'Maximum Demand Forecast'!$AM$4:$AM$50,0))</f>
        <v>72</v>
      </c>
      <c r="G94" s="107">
        <f>INDEX('Maximum Demand Forecast'!$AO$4:$AO$50,MATCH(Information!C94,'Maximum Demand Forecast'!$AM$4:$AM$50,0))</f>
        <v>72</v>
      </c>
      <c r="H94" s="107">
        <f>INDEX('Maximum Demand Forecast'!$AO$4:$AO$50,MATCH(Information!C94,'Maximum Demand Forecast'!$AM$4:$AM$50,0))</f>
        <v>72</v>
      </c>
      <c r="I94" s="107">
        <f>INDEX('Maximum Demand Forecast'!$AO$4:$AO$50,MATCH(Information!C94,'Maximum Demand Forecast'!$AM$4:$AM$50,0))</f>
        <v>72</v>
      </c>
      <c r="J94" s="107">
        <f>INDEX('Maximum Demand Forecast'!$AO$4:$AO$50,MATCH(Information!C94,'Maximum Demand Forecast'!$AM$4:$AM$50,0))</f>
        <v>72</v>
      </c>
      <c r="K94" s="107">
        <f>INDEX('Maximum Demand Forecast'!$AO$4:$AO$50,MATCH(Information!C94,'Maximum Demand Forecast'!$AM$4:$AM$50,0))</f>
        <v>72</v>
      </c>
      <c r="L94" s="107">
        <f>INDEX('Maximum Demand Forecast'!$AO$4:$AO$50,MATCH(Information!C94,'Maximum Demand Forecast'!$AM$4:$AM$50,0))</f>
        <v>72</v>
      </c>
      <c r="M94" s="107">
        <f>INDEX('Maximum Demand Forecast'!$AO$4:$AO$50,MATCH(Information!C94,'Maximum Demand Forecast'!$AM$4:$AM$50,0))</f>
        <v>72</v>
      </c>
      <c r="N94" s="107">
        <f>INDEX('Maximum Demand Forecast'!$AO$4:$AO$50,MATCH(Information!C94,'Maximum Demand Forecast'!$AM$4:$AM$50,0))</f>
        <v>72</v>
      </c>
      <c r="O94" s="107">
        <f>INDEX('Maximum Demand Forecast'!$AO$4:$AO$50,MATCH(Information!C94,'Maximum Demand Forecast'!$AM$4:$AM$50,0))</f>
        <v>72</v>
      </c>
      <c r="P94" s="107">
        <f>INDEX('Maximum Demand Forecast'!$AO$4:$AO$50,MATCH(Information!C94,'Maximum Demand Forecast'!$AM$4:$AM$50,0))</f>
        <v>72</v>
      </c>
      <c r="Q94" s="104"/>
      <c r="R94" s="105"/>
    </row>
    <row r="95" spans="3:18" x14ac:dyDescent="0.25">
      <c r="C95" s="71" t="s">
        <v>4</v>
      </c>
      <c r="D95" s="77" t="s">
        <v>174</v>
      </c>
      <c r="E95" s="108">
        <f>IF($R$92="Summer",INDEX('Maximum Demand Forecast'!E$4:E$50,MATCH(Information!$C$95,'Maximum Demand Forecast'!$D$4:$D$50,0)),INDEX('Maximum Demand Forecast'!U$4:U$50,MATCH(Information!$C$95,'Maximum Demand Forecast'!$T$4:$T$50,0)))</f>
        <v>100.110323453736</v>
      </c>
      <c r="F95" s="111">
        <f>IF($R$92="Summer",INDEX('Maximum Demand Forecast'!F$4:F$50,MATCH(Information!$C$95,'Maximum Demand Forecast'!$D$4:$D$50,0)),INDEX('Maximum Demand Forecast'!V$4:V$50,MATCH(Information!$C$95,'Maximum Demand Forecast'!$T$4:$T$50,0)))</f>
        <v>88.740621286609297</v>
      </c>
      <c r="G95" s="111">
        <f>IF($R$92="Summer",INDEX('Maximum Demand Forecast'!G$4:G$50,MATCH(Information!$C$95,'Maximum Demand Forecast'!$D$4:$D$50,0)),INDEX('Maximum Demand Forecast'!W$4:W$50,MATCH(Information!$C$95,'Maximum Demand Forecast'!$T$4:$T$50,0)))</f>
        <v>85.679528837824193</v>
      </c>
      <c r="H95" s="111">
        <f>IF($R$92="Summer",INDEX('Maximum Demand Forecast'!H$4:H$50,MATCH(Information!$C$95,'Maximum Demand Forecast'!$D$4:$D$50,0)),INDEX('Maximum Demand Forecast'!X$4:X$50,MATCH(Information!$C$95,'Maximum Demand Forecast'!$T$4:$T$50,0)))</f>
        <v>86.366404954920711</v>
      </c>
      <c r="I95" s="111">
        <f>IF($R$92="Summer",INDEX('Maximum Demand Forecast'!I$4:I$50,MATCH(Information!$C$95,'Maximum Demand Forecast'!$D$4:$D$50,0)),INDEX('Maximum Demand Forecast'!Y$4:Y$50,MATCH(Information!$C$95,'Maximum Demand Forecast'!$T$4:$T$50,0)))</f>
        <v>84.958754758014848</v>
      </c>
      <c r="J95" s="111">
        <f>IF($R$92="Summer",INDEX('Maximum Demand Forecast'!J$4:J$50,MATCH(Information!$C$95,'Maximum Demand Forecast'!$D$4:$D$50,0)),INDEX('Maximum Demand Forecast'!Z$4:Z$50,MATCH(Information!$C$95,'Maximum Demand Forecast'!$T$4:$T$50,0)))</f>
        <v>84.904815277385154</v>
      </c>
      <c r="K95" s="111">
        <f>IF($R$92="Summer",INDEX('Maximum Demand Forecast'!K$4:K$50,MATCH(Information!$C$95,'Maximum Demand Forecast'!$D$4:$D$50,0)),INDEX('Maximum Demand Forecast'!AA$4:AA$50,MATCH(Information!$C$95,'Maximum Demand Forecast'!$T$4:$T$50,0)))</f>
        <v>85.030045889503285</v>
      </c>
      <c r="L95" s="111">
        <f>IF($R$92="Summer",INDEX('Maximum Demand Forecast'!L$4:L$50,MATCH(Information!$C$95,'Maximum Demand Forecast'!$D$4:$D$50,0)),INDEX('Maximum Demand Forecast'!AB$4:AB$50,MATCH(Information!$C$95,'Maximum Demand Forecast'!$T$4:$T$50,0)))</f>
        <v>85.410092142779718</v>
      </c>
      <c r="M95" s="111">
        <f>IF($R$92="Summer",INDEX('Maximum Demand Forecast'!M$4:M$50,MATCH(Information!$C$95,'Maximum Demand Forecast'!$D$4:$D$50,0)),INDEX('Maximum Demand Forecast'!AC$4:AC$50,MATCH(Information!$C$95,'Maximum Demand Forecast'!$T$4:$T$50,0)))</f>
        <v>86.541385731950186</v>
      </c>
      <c r="N95" s="111">
        <f>IF($R$92="Summer",INDEX('Maximum Demand Forecast'!N$4:N$50,MATCH(Information!$C$95,'Maximum Demand Forecast'!$D$4:$D$50,0)),INDEX('Maximum Demand Forecast'!AD$4:AD$50,MATCH(Information!$C$95,'Maximum Demand Forecast'!$T$4:$T$50,0)))</f>
        <v>90.114589331338024</v>
      </c>
      <c r="O95" s="111">
        <f>IF($R$92="Summer",INDEX('Maximum Demand Forecast'!O$4:O$50,MATCH(Information!$C$95,'Maximum Demand Forecast'!$D$4:$D$50,0)),INDEX('Maximum Demand Forecast'!AE$4:AE$50,MATCH(Information!$C$95,'Maximum Demand Forecast'!$T$4:$T$50,0)))</f>
        <v>93.032516002879134</v>
      </c>
      <c r="P95" s="111">
        <f>IF($R$92="Summer",INDEX('Maximum Demand Forecast'!P$4:P$50,MATCH(Information!$C$95,'Maximum Demand Forecast'!$D$4:$D$50,0)),INDEX('Maximum Demand Forecast'!AF$4:AF$50,MATCH(Information!$C$95,'Maximum Demand Forecast'!$T$4:$T$50,0)))</f>
        <v>94.973137551136972</v>
      </c>
      <c r="Q95" s="104"/>
      <c r="R95" s="105"/>
    </row>
    <row r="96" spans="3:18" x14ac:dyDescent="0.25">
      <c r="C96" s="71" t="s">
        <v>4</v>
      </c>
      <c r="D96" s="77" t="s">
        <v>175</v>
      </c>
      <c r="E96" s="109">
        <f t="shared" ref="E96:P96" si="12">SQRT(E97^2-E95^2)</f>
        <v>13.605462686333576</v>
      </c>
      <c r="F96" s="110">
        <f t="shared" si="12"/>
        <v>12.060266813891268</v>
      </c>
      <c r="G96" s="110">
        <f t="shared" si="12"/>
        <v>11.644249987109101</v>
      </c>
      <c r="H96" s="110">
        <f t="shared" si="12"/>
        <v>11.737599674323006</v>
      </c>
      <c r="I96" s="110">
        <f t="shared" si="12"/>
        <v>11.546293407709467</v>
      </c>
      <c r="J96" s="110">
        <f t="shared" si="12"/>
        <v>11.538962779201722</v>
      </c>
      <c r="K96" s="110">
        <f t="shared" si="12"/>
        <v>11.555982206984735</v>
      </c>
      <c r="L96" s="110">
        <f t="shared" si="12"/>
        <v>11.607632276025132</v>
      </c>
      <c r="M96" s="110">
        <f t="shared" si="12"/>
        <v>11.761380382950978</v>
      </c>
      <c r="N96" s="110">
        <f t="shared" si="12"/>
        <v>12.246995517983478</v>
      </c>
      <c r="O96" s="110">
        <f t="shared" si="12"/>
        <v>12.643555443888276</v>
      </c>
      <c r="P96" s="110">
        <f t="shared" si="12"/>
        <v>12.90729501791251</v>
      </c>
      <c r="Q96" s="104"/>
      <c r="R96" s="105"/>
    </row>
    <row r="97" spans="3:18" x14ac:dyDescent="0.25">
      <c r="C97" s="71" t="s">
        <v>4</v>
      </c>
      <c r="D97" s="77" t="s">
        <v>176</v>
      </c>
      <c r="E97" s="108">
        <f t="shared" ref="E97:P97" si="13">E95/$E$98</f>
        <v>101.03061653241981</v>
      </c>
      <c r="F97" s="111">
        <f t="shared" si="13"/>
        <v>89.556395092453684</v>
      </c>
      <c r="G97" s="111">
        <f t="shared" si="13"/>
        <v>86.467162666724747</v>
      </c>
      <c r="H97" s="111">
        <f t="shared" si="13"/>
        <v>87.160353091024248</v>
      </c>
      <c r="I97" s="111">
        <f t="shared" si="13"/>
        <v>85.739762662894194</v>
      </c>
      <c r="J97" s="111">
        <f t="shared" si="13"/>
        <v>85.685327328001136</v>
      </c>
      <c r="K97" s="111">
        <f t="shared" si="13"/>
        <v>85.811709158710869</v>
      </c>
      <c r="L97" s="111">
        <f t="shared" si="13"/>
        <v>86.19524909699804</v>
      </c>
      <c r="M97" s="111">
        <f t="shared" si="13"/>
        <v>87.336942429413313</v>
      </c>
      <c r="N97" s="111">
        <f t="shared" si="13"/>
        <v>90.942993735489097</v>
      </c>
      <c r="O97" s="111">
        <f t="shared" si="13"/>
        <v>93.887744291194039</v>
      </c>
      <c r="P97" s="111">
        <f t="shared" si="13"/>
        <v>95.846205563843853</v>
      </c>
      <c r="Q97" s="104"/>
      <c r="R97" s="105"/>
    </row>
    <row r="98" spans="3:18" x14ac:dyDescent="0.25">
      <c r="C98" s="71" t="s">
        <v>4</v>
      </c>
      <c r="D98" s="77" t="s">
        <v>177</v>
      </c>
      <c r="E98" s="108">
        <f>IF($R$92="Summer",INDEX('Maximum Demand Forecast'!$Q$4:$Q$50,MATCH(Information!$C$98,'Maximum Demand Forecast'!$D$4:$D$50,0)),INDEX('Maximum Demand Forecast'!$AG$4:$AG$50,MATCH(Information!$C$98,'Maximum Demand Forecast'!$T$4:$T$50,0)))</f>
        <v>0.99089094860280802</v>
      </c>
      <c r="F98" s="111">
        <f>IF($R$92="Summer",INDEX('Maximum Demand Forecast'!$Q$4:$Q$50,MATCH(Information!$C$98,'Maximum Demand Forecast'!$D$4:$D$50,0)),INDEX('Maximum Demand Forecast'!$AG$4:$AG$50,MATCH(Information!$C$98,'Maximum Demand Forecast'!$T$4:$T$50,0)))</f>
        <v>0.99089094860280802</v>
      </c>
      <c r="G98" s="111">
        <f>IF($R$92="Summer",INDEX('Maximum Demand Forecast'!$Q$4:$Q$50,MATCH(Information!$C$98,'Maximum Demand Forecast'!$D$4:$D$50,0)),INDEX('Maximum Demand Forecast'!$AG$4:$AG$50,MATCH(Information!$C$98,'Maximum Demand Forecast'!$T$4:$T$50,0)))</f>
        <v>0.99089094860280802</v>
      </c>
      <c r="H98" s="111">
        <f>IF($R$92="Summer",INDEX('Maximum Demand Forecast'!$Q$4:$Q$50,MATCH(Information!$C$98,'Maximum Demand Forecast'!$D$4:$D$50,0)),INDEX('Maximum Demand Forecast'!$AG$4:$AG$50,MATCH(Information!$C$98,'Maximum Demand Forecast'!$T$4:$T$50,0)))</f>
        <v>0.99089094860280802</v>
      </c>
      <c r="I98" s="111">
        <f>IF($R$92="Summer",INDEX('Maximum Demand Forecast'!$Q$4:$Q$50,MATCH(Information!$C$98,'Maximum Demand Forecast'!$D$4:$D$50,0)),INDEX('Maximum Demand Forecast'!$AG$4:$AG$50,MATCH(Information!$C$98,'Maximum Demand Forecast'!$T$4:$T$50,0)))</f>
        <v>0.99089094860280802</v>
      </c>
      <c r="J98" s="111">
        <f>IF($R$92="Summer",INDEX('Maximum Demand Forecast'!$Q$4:$Q$50,MATCH(Information!$C$98,'Maximum Demand Forecast'!$D$4:$D$50,0)),INDEX('Maximum Demand Forecast'!$AG$4:$AG$50,MATCH(Information!$C$98,'Maximum Demand Forecast'!$T$4:$T$50,0)))</f>
        <v>0.99089094860280802</v>
      </c>
      <c r="K98" s="111">
        <f>IF($R$92="Summer",INDEX('Maximum Demand Forecast'!$Q$4:$Q$50,MATCH(Information!$C$98,'Maximum Demand Forecast'!$D$4:$D$50,0)),INDEX('Maximum Demand Forecast'!$AG$4:$AG$50,MATCH(Information!$C$98,'Maximum Demand Forecast'!$T$4:$T$50,0)))</f>
        <v>0.99089094860280802</v>
      </c>
      <c r="L98" s="111">
        <f>IF($R$92="Summer",INDEX('Maximum Demand Forecast'!$Q$4:$Q$50,MATCH(Information!$C$98,'Maximum Demand Forecast'!$D$4:$D$50,0)),INDEX('Maximum Demand Forecast'!$AG$4:$AG$50,MATCH(Information!$C$98,'Maximum Demand Forecast'!$T$4:$T$50,0)))</f>
        <v>0.99089094860280802</v>
      </c>
      <c r="M98" s="111">
        <f>IF($R$92="Summer",INDEX('Maximum Demand Forecast'!$Q$4:$Q$50,MATCH(Information!$C$98,'Maximum Demand Forecast'!$D$4:$D$50,0)),INDEX('Maximum Demand Forecast'!$AG$4:$AG$50,MATCH(Information!$C$98,'Maximum Demand Forecast'!$T$4:$T$50,0)))</f>
        <v>0.99089094860280802</v>
      </c>
      <c r="N98" s="111">
        <f>IF($R$92="Summer",INDEX('Maximum Demand Forecast'!$Q$4:$Q$50,MATCH(Information!$C$98,'Maximum Demand Forecast'!$D$4:$D$50,0)),INDEX('Maximum Demand Forecast'!$AG$4:$AG$50,MATCH(Information!$C$98,'Maximum Demand Forecast'!$T$4:$T$50,0)))</f>
        <v>0.99089094860280802</v>
      </c>
      <c r="O98" s="111">
        <f>IF($R$92="Summer",INDEX('Maximum Demand Forecast'!$Q$4:$Q$50,MATCH(Information!$C$98,'Maximum Demand Forecast'!$D$4:$D$50,0)),INDEX('Maximum Demand Forecast'!$AG$4:$AG$50,MATCH(Information!$C$98,'Maximum Demand Forecast'!$T$4:$T$50,0)))</f>
        <v>0.99089094860280802</v>
      </c>
      <c r="P98" s="111">
        <f>IF($R$92="Summer",INDEX('Maximum Demand Forecast'!$Q$4:$Q$50,MATCH(Information!$C$98,'Maximum Demand Forecast'!$D$4:$D$50,0)),INDEX('Maximum Demand Forecast'!$AG$4:$AG$50,MATCH(Information!$C$98,'Maximum Demand Forecast'!$T$4:$T$50,0)))</f>
        <v>0.99089094860280802</v>
      </c>
      <c r="Q98" s="104"/>
      <c r="R98" s="105"/>
    </row>
    <row r="99" spans="3:18" x14ac:dyDescent="0.25">
      <c r="C99" s="71" t="s">
        <v>4</v>
      </c>
      <c r="D99" s="77" t="s">
        <v>178</v>
      </c>
      <c r="E99" s="108">
        <f>IF($R$92="Summer",INDEX('Maximum Demand Forecast'!U$4:U$50,MATCH(Information!$C$92,'Maximum Demand Forecast'!$T$4:$T$50,0)),INDEX('Maximum Demand Forecast'!E$4:E$50,MATCH(Information!$C$92,'Maximum Demand Forecast'!$T$4:$T$50,0)))</f>
        <v>59.311538081490298</v>
      </c>
      <c r="F99" s="111">
        <f>IF($R$92="Summer",INDEX('Maximum Demand Forecast'!V$4:V$50,MATCH(Information!$C$92,'Maximum Demand Forecast'!$T$4:$T$50,0)),INDEX('Maximum Demand Forecast'!F$4:F$50,MATCH(Information!$C$92,'Maximum Demand Forecast'!$T$4:$T$50,0)))</f>
        <v>48.0642</v>
      </c>
      <c r="G99" s="111">
        <f>IF($R$92="Summer",INDEX('Maximum Demand Forecast'!W$4:W$50,MATCH(Information!$C$92,'Maximum Demand Forecast'!$T$4:$T$50,0)),INDEX('Maximum Demand Forecast'!G$4:G$50,MATCH(Information!$C$92,'Maximum Demand Forecast'!$T$4:$T$50,0)))</f>
        <v>49.424813773196895</v>
      </c>
      <c r="H99" s="111">
        <f>IF($R$92="Summer",INDEX('Maximum Demand Forecast'!X$4:X$50,MATCH(Information!$C$92,'Maximum Demand Forecast'!$T$4:$T$50,0)),INDEX('Maximum Demand Forecast'!H$4:H$50,MATCH(Information!$C$92,'Maximum Demand Forecast'!$T$4:$T$50,0)))</f>
        <v>49.272901329534406</v>
      </c>
      <c r="I99" s="111">
        <f>IF($R$92="Summer",INDEX('Maximum Demand Forecast'!Y$4:Y$50,MATCH(Information!$C$92,'Maximum Demand Forecast'!$T$4:$T$50,0)),INDEX('Maximum Demand Forecast'!I$4:I$50,MATCH(Information!$C$92,'Maximum Demand Forecast'!$T$4:$T$50,0)))</f>
        <v>48.442950623327725</v>
      </c>
      <c r="J99" s="111">
        <f>IF($R$92="Summer",INDEX('Maximum Demand Forecast'!Z$4:Z$50,MATCH(Information!$C$92,'Maximum Demand Forecast'!$T$4:$T$50,0)),INDEX('Maximum Demand Forecast'!J$4:J$50,MATCH(Information!$C$92,'Maximum Demand Forecast'!$T$4:$T$50,0)))</f>
        <v>47.854115398196789</v>
      </c>
      <c r="K99" s="111">
        <f>IF($R$92="Summer",INDEX('Maximum Demand Forecast'!AA$4:AA$50,MATCH(Information!$C$92,'Maximum Demand Forecast'!$T$4:$T$50,0)),INDEX('Maximum Demand Forecast'!K$4:K$50,MATCH(Information!$C$92,'Maximum Demand Forecast'!$T$4:$T$50,0)))</f>
        <v>47.886104555872976</v>
      </c>
      <c r="L99" s="111">
        <f>IF($R$92="Summer",INDEX('Maximum Demand Forecast'!AB$4:AB$50,MATCH(Information!$C$92,'Maximum Demand Forecast'!$T$4:$T$50,0)),INDEX('Maximum Demand Forecast'!L$4:L$50,MATCH(Information!$C$92,'Maximum Demand Forecast'!$T$4:$T$50,0)))</f>
        <v>47.793463235395322</v>
      </c>
      <c r="M99" s="111">
        <f>IF($R$92="Summer",INDEX('Maximum Demand Forecast'!AC$4:AC$50,MATCH(Information!$C$92,'Maximum Demand Forecast'!$T$4:$T$50,0)),INDEX('Maximum Demand Forecast'!M$4:M$50,MATCH(Information!$C$92,'Maximum Demand Forecast'!$T$4:$T$50,0)))</f>
        <v>48.88191763939826</v>
      </c>
      <c r="N99" s="111">
        <f>IF($R$92="Summer",INDEX('Maximum Demand Forecast'!AD$4:AD$50,MATCH(Information!$C$92,'Maximum Demand Forecast'!$T$4:$T$50,0)),INDEX('Maximum Demand Forecast'!N$4:N$50,MATCH(Information!$C$92,'Maximum Demand Forecast'!$T$4:$T$50,0)))</f>
        <v>51.827054795562191</v>
      </c>
      <c r="O99" s="111">
        <f>IF($R$92="Summer",INDEX('Maximum Demand Forecast'!AE$4:AE$50,MATCH(Information!$C$92,'Maximum Demand Forecast'!$T$4:$T$50,0)),INDEX('Maximum Demand Forecast'!O$4:O$50,MATCH(Information!$C$92,'Maximum Demand Forecast'!$T$4:$T$50,0)))</f>
        <v>54.438566798059448</v>
      </c>
      <c r="P99" s="111">
        <f>IF($R$92="Summer",INDEX('Maximum Demand Forecast'!AF$4:AF$50,MATCH(Information!$C$92,'Maximum Demand Forecast'!$T$4:$T$50,0)),INDEX('Maximum Demand Forecast'!P$4:P$50,MATCH(Information!$C$92,'Maximum Demand Forecast'!$T$4:$T$50,0)))</f>
        <v>55.845987641553791</v>
      </c>
      <c r="Q99" s="112"/>
      <c r="R99" s="105">
        <f>IF($R$8="Summer",INDEX('Maximum Demand Forecast'!V$4:V$50,MATCH(Information!$C$8,'Maximum Demand Forecast'!$T$4:$T$50,0)),INDEX('Maximum Demand Forecast'!F$4:F$50,MATCH(Information!$C$8,'Maximum Demand Forecast'!$T$4:$T$50,0)))</f>
        <v>0.3236</v>
      </c>
    </row>
    <row r="100" spans="3:18" x14ac:dyDescent="0.25">
      <c r="C100" s="71" t="s">
        <v>4</v>
      </c>
      <c r="D100" s="77" t="s">
        <v>179</v>
      </c>
      <c r="E100" s="113">
        <f t="shared" ref="E100:P100" si="14">IF(E101^2-E99^2&gt;0,SQRT(E101^2-E99^2),0)</f>
        <v>5.1539517967875872</v>
      </c>
      <c r="F100" s="113">
        <f t="shared" si="14"/>
        <v>4.1766000000000112</v>
      </c>
      <c r="G100" s="113">
        <f t="shared" si="14"/>
        <v>4.2948322702788353</v>
      </c>
      <c r="H100" s="113">
        <f t="shared" si="14"/>
        <v>4.2816316446114548</v>
      </c>
      <c r="I100" s="113">
        <f t="shared" si="14"/>
        <v>4.2095120187872794</v>
      </c>
      <c r="J100" s="113">
        <f t="shared" si="14"/>
        <v>4.1583444304099579</v>
      </c>
      <c r="K100" s="113">
        <f t="shared" si="14"/>
        <v>4.1611241690918268</v>
      </c>
      <c r="L100" s="113">
        <f t="shared" si="14"/>
        <v>4.1530739833172339</v>
      </c>
      <c r="M100" s="113">
        <f t="shared" si="14"/>
        <v>4.2476566178717947</v>
      </c>
      <c r="N100" s="113">
        <f t="shared" si="14"/>
        <v>4.5035780697306542</v>
      </c>
      <c r="O100" s="113">
        <f t="shared" si="14"/>
        <v>4.73050873807908</v>
      </c>
      <c r="P100" s="113">
        <f t="shared" si="14"/>
        <v>4.8528083684679286</v>
      </c>
      <c r="Q100" s="112"/>
      <c r="R100" s="105"/>
    </row>
    <row r="101" spans="3:18" x14ac:dyDescent="0.25">
      <c r="C101" s="71" t="s">
        <v>4</v>
      </c>
      <c r="D101" s="77" t="s">
        <v>180</v>
      </c>
      <c r="E101" s="108">
        <f>E99/IF($R$92="Summer",INDEX('Maximum Demand Forecast'!$AG$4:$AG$50, MATCH(Information!$C$101, 'Maximum Demand Forecast'!$T$4:$T$50, 0)),INDEX('Maximum Demand Forecast'!$Q$4:$Q$50, MATCH(Information!$C$101, 'Maximum Demand Forecast'!$D$4:$D$50, 0)))</f>
        <v>59.535046558440548</v>
      </c>
      <c r="F101" s="108">
        <f>F99/IF($R$92="Summer",INDEX('Maximum Demand Forecast'!$AG$4:$AG$50, MATCH(Information!$C$101, 'Maximum Demand Forecast'!$T$4:$T$50, 0)),INDEX('Maximum Demand Forecast'!$Q$4:$Q$50, MATCH(Information!$C$101, 'Maximum Demand Forecast'!$D$4:$D$50, 0)))</f>
        <v>48.245324221109762</v>
      </c>
      <c r="G101" s="108">
        <f>G99/IF($R$92="Summer",INDEX('Maximum Demand Forecast'!$AG$4:$AG$50, MATCH(Information!$C$101, 'Maximum Demand Forecast'!$T$4:$T$50, 0)),INDEX('Maximum Demand Forecast'!$Q$4:$Q$50, MATCH(Information!$C$101, 'Maximum Demand Forecast'!$D$4:$D$50, 0)))</f>
        <v>49.611065305484239</v>
      </c>
      <c r="H101" s="108">
        <f>H99/IF($R$92="Summer",INDEX('Maximum Demand Forecast'!$AG$4:$AG$50, MATCH(Information!$C$101, 'Maximum Demand Forecast'!$T$4:$T$50, 0)),INDEX('Maximum Demand Forecast'!$Q$4:$Q$50, MATCH(Information!$C$101, 'Maximum Demand Forecast'!$D$4:$D$50, 0)))</f>
        <v>49.458580397845751</v>
      </c>
      <c r="I101" s="108">
        <f>I99/IF($R$92="Summer",INDEX('Maximum Demand Forecast'!$AG$4:$AG$50, MATCH(Information!$C$101, 'Maximum Demand Forecast'!$T$4:$T$50, 0)),INDEX('Maximum Demand Forecast'!$Q$4:$Q$50, MATCH(Information!$C$101, 'Maximum Demand Forecast'!$D$4:$D$50, 0)))</f>
        <v>48.625502121114209</v>
      </c>
      <c r="J101" s="108">
        <f>J99/IF($R$92="Summer",INDEX('Maximum Demand Forecast'!$AG$4:$AG$50, MATCH(Information!$C$101, 'Maximum Demand Forecast'!$T$4:$T$50, 0)),INDEX('Maximum Demand Forecast'!$Q$4:$Q$50, MATCH(Information!$C$101, 'Maximum Demand Forecast'!$D$4:$D$50, 0)))</f>
        <v>48.034447940471395</v>
      </c>
      <c r="K101" s="108">
        <f>K99/IF($R$92="Summer",INDEX('Maximum Demand Forecast'!$AG$4:$AG$50, MATCH(Information!$C$101, 'Maximum Demand Forecast'!$T$4:$T$50, 0)),INDEX('Maximum Demand Forecast'!$Q$4:$Q$50, MATCH(Information!$C$101, 'Maximum Demand Forecast'!$D$4:$D$50, 0)))</f>
        <v>48.066557645483606</v>
      </c>
      <c r="L101" s="108">
        <f>L99/IF($R$92="Summer",INDEX('Maximum Demand Forecast'!$AG$4:$AG$50, MATCH(Information!$C$101, 'Maximum Demand Forecast'!$T$4:$T$50, 0)),INDEX('Maximum Demand Forecast'!$Q$4:$Q$50, MATCH(Information!$C$101, 'Maximum Demand Forecast'!$D$4:$D$50, 0)))</f>
        <v>47.973567217208171</v>
      </c>
      <c r="M101" s="108">
        <f>M99/IF($R$92="Summer",INDEX('Maximum Demand Forecast'!$AG$4:$AG$50, MATCH(Information!$C$101, 'Maximum Demand Forecast'!$T$4:$T$50, 0)),INDEX('Maximum Demand Forecast'!$Q$4:$Q$50, MATCH(Information!$C$101, 'Maximum Demand Forecast'!$D$4:$D$50, 0)))</f>
        <v>49.066123332175579</v>
      </c>
      <c r="N101" s="108">
        <f>N99/IF($R$92="Summer",INDEX('Maximum Demand Forecast'!$AG$4:$AG$50, MATCH(Information!$C$101, 'Maximum Demand Forecast'!$T$4:$T$50, 0)),INDEX('Maximum Demand Forecast'!$Q$4:$Q$50, MATCH(Information!$C$101, 'Maximum Demand Forecast'!$D$4:$D$50, 0)))</f>
        <v>52.022358887428055</v>
      </c>
      <c r="O101" s="108">
        <f>O99/IF($R$92="Summer",INDEX('Maximum Demand Forecast'!$AG$4:$AG$50, MATCH(Information!$C$101, 'Maximum Demand Forecast'!$T$4:$T$50, 0)),INDEX('Maximum Demand Forecast'!$Q$4:$Q$50, MATCH(Information!$C$101, 'Maximum Demand Forecast'!$D$4:$D$50, 0)))</f>
        <v>54.643712062302491</v>
      </c>
      <c r="P101" s="108">
        <f>P99/IF($R$92="Summer",INDEX('Maximum Demand Forecast'!$AG$4:$AG$50, MATCH(Information!$C$101, 'Maximum Demand Forecast'!$T$4:$T$50, 0)),INDEX('Maximum Demand Forecast'!$Q$4:$Q$50, MATCH(Information!$C$101, 'Maximum Demand Forecast'!$D$4:$D$50, 0)))</f>
        <v>56.056436603851758</v>
      </c>
      <c r="Q101" s="112"/>
      <c r="R101" s="105"/>
    </row>
    <row r="102" spans="3:18" x14ac:dyDescent="0.25">
      <c r="C102" s="71" t="s">
        <v>4</v>
      </c>
      <c r="D102" s="77" t="s">
        <v>181</v>
      </c>
      <c r="E102" s="114">
        <f>IFERROR(INDEX('Maximum Demand Forecast'!$AK$4:$AK$50,MATCH(Information!C92,'Maximum Demand Forecast'!$AJ$4:$AJ$50,0)),"")</f>
        <v>26</v>
      </c>
      <c r="F102" s="115" t="str">
        <f>IFERROR(INDEX('Maximum Demand Forecast'!$AK$4:$AK$50,MATCH(Information!D92,'Maximum Demand Forecast'!$AJ$4:$AJ$50,0)),"")</f>
        <v/>
      </c>
      <c r="G102" s="115"/>
      <c r="H102" s="115"/>
      <c r="I102" s="115"/>
      <c r="J102" s="115"/>
      <c r="K102" s="115"/>
      <c r="L102" s="115"/>
      <c r="M102" s="115"/>
      <c r="N102" s="115"/>
      <c r="O102" s="115"/>
      <c r="P102" s="115"/>
      <c r="Q102" s="116"/>
      <c r="R102" s="105"/>
    </row>
    <row r="103" spans="3:18" x14ac:dyDescent="0.25">
      <c r="C103" s="71" t="s">
        <v>4</v>
      </c>
      <c r="D103" s="77" t="s">
        <v>182</v>
      </c>
      <c r="E103" s="106">
        <f>INDEX('Maximum Demand Forecast'!AR4:AR50,MATCH(Information!C103,'Maximum Demand Forecast'!$AQ$4:$AQ$50,0))</f>
        <v>0</v>
      </c>
      <c r="F103" s="107">
        <f>INDEX('Maximum Demand Forecast'!AR4:AR50,MATCH(Information!C103,'Maximum Demand Forecast'!$AQ$4:$AQ$50,0))</f>
        <v>0</v>
      </c>
      <c r="G103" s="107">
        <f>INDEX('Maximum Demand Forecast'!AR4:AR50,MATCH(Information!C103,'Maximum Demand Forecast'!$AQ$4:$AQ$50,0))</f>
        <v>0</v>
      </c>
      <c r="H103" s="107">
        <f>INDEX('Maximum Demand Forecast'!AR4:AR50,MATCH(Information!C103,'Maximum Demand Forecast'!$AQ$4:$AQ$50,0))</f>
        <v>0</v>
      </c>
      <c r="I103" s="107">
        <f>INDEX('Maximum Demand Forecast'!AR4:AR50,MATCH(Information!C103,'Maximum Demand Forecast'!$AQ$4:$AQ$50,0))</f>
        <v>0</v>
      </c>
      <c r="J103" s="107">
        <f>INDEX('Maximum Demand Forecast'!AR4:AR50,MATCH(Information!C103,'Maximum Demand Forecast'!$AQ$4:$AQ$50,0))</f>
        <v>0</v>
      </c>
      <c r="K103" s="107">
        <f>INDEX('Maximum Demand Forecast'!AR4:AR50,MATCH(Information!C103,'Maximum Demand Forecast'!$AQ$4:$AQ$50,0))</f>
        <v>0</v>
      </c>
      <c r="L103" s="107">
        <f>INDEX('Maximum Demand Forecast'!AR4:AR50,MATCH(Information!C103,'Maximum Demand Forecast'!$AQ$4:$AQ$50,0))</f>
        <v>0</v>
      </c>
      <c r="M103" s="107">
        <f>INDEX('Maximum Demand Forecast'!AR4:AR50,MATCH(Information!C103,'Maximum Demand Forecast'!$AQ$4:$AQ$50,0))</f>
        <v>0</v>
      </c>
      <c r="N103" s="107">
        <f>INDEX('Maximum Demand Forecast'!AR4:AR50,MATCH(Information!C103,'Maximum Demand Forecast'!$AQ$4:$AQ$50,0))</f>
        <v>0</v>
      </c>
      <c r="O103" s="107">
        <f>INDEX('Maximum Demand Forecast'!AR4:AR50,MATCH(Information!C103,'Maximum Demand Forecast'!$AQ$4:$AQ$50,0))</f>
        <v>0</v>
      </c>
      <c r="P103" s="107">
        <f>INDEX('Maximum Demand Forecast'!AR4:AR50,MATCH(Information!C103,'Maximum Demand Forecast'!$AQ$4:$AQ$50,0))</f>
        <v>0</v>
      </c>
      <c r="Q103" s="104"/>
      <c r="R103" s="105"/>
    </row>
    <row r="104" spans="3:18" x14ac:dyDescent="0.25">
      <c r="C104" s="71" t="s">
        <v>4</v>
      </c>
      <c r="D104" s="77" t="s">
        <v>183</v>
      </c>
      <c r="E104" s="106">
        <f>INDEX('Maximum Demand Forecast'!$AS$4:$AS$50,MATCH(Information!C104,'Maximum Demand Forecast'!$AQ$4:$AQ$50,0))</f>
        <v>1921</v>
      </c>
      <c r="F104" s="107">
        <f>INDEX('Maximum Demand Forecast'!$AS$4:$AS$50,MATCH(Information!C104,'Maximum Demand Forecast'!$AQ$4:$AQ$50,0))</f>
        <v>1921</v>
      </c>
      <c r="G104" s="107">
        <f>INDEX('Maximum Demand Forecast'!$AS$4:$AS$50,MATCH(Information!C104,'Maximum Demand Forecast'!$AQ$4:$AQ$50,0))</f>
        <v>1921</v>
      </c>
      <c r="H104" s="107">
        <f>INDEX('Maximum Demand Forecast'!$AS$4:$AS$50,MATCH(Information!C104,'Maximum Demand Forecast'!$AQ$4:$AQ$50,0))</f>
        <v>1921</v>
      </c>
      <c r="I104" s="107">
        <f>INDEX('Maximum Demand Forecast'!$AS$4:$AS$50,MATCH(Information!C104,'Maximum Demand Forecast'!$AQ$4:$AQ$50,0))</f>
        <v>1921</v>
      </c>
      <c r="J104" s="107">
        <f>INDEX('Maximum Demand Forecast'!$AS$4:$AS$50,MATCH(Information!C104,'Maximum Demand Forecast'!$AQ$4:$AQ$50,0))</f>
        <v>1921</v>
      </c>
      <c r="K104" s="107">
        <f>INDEX('Maximum Demand Forecast'!$AS$4:$AS$50,MATCH(Information!C104,'Maximum Demand Forecast'!$AQ$4:$AQ$50,0))</f>
        <v>1921</v>
      </c>
      <c r="L104" s="107">
        <f>INDEX('Maximum Demand Forecast'!$AS$4:$AS$50,MATCH(Information!C104,'Maximum Demand Forecast'!$AQ$4:$AQ$50,0))</f>
        <v>1921</v>
      </c>
      <c r="M104" s="107">
        <f>INDEX('Maximum Demand Forecast'!$AS$4:$AS$50,MATCH(Information!C104,'Maximum Demand Forecast'!$AQ$4:$AQ$50,0))</f>
        <v>1921</v>
      </c>
      <c r="N104" s="107">
        <f>INDEX('Maximum Demand Forecast'!$AS$4:$AS$50,MATCH(Information!C104,'Maximum Demand Forecast'!$AQ$4:$AQ$50,0))</f>
        <v>1921</v>
      </c>
      <c r="O104" s="107">
        <f>INDEX('Maximum Demand Forecast'!$AS$4:$AS$50,MATCH(Information!C104,'Maximum Demand Forecast'!$AQ$4:$AQ$50,0))</f>
        <v>1921</v>
      </c>
      <c r="P104" s="107">
        <f>INDEX('Maximum Demand Forecast'!$AS$4:$AS$50,MATCH(Information!C104,'Maximum Demand Forecast'!$AQ$4:$AQ$50,0))</f>
        <v>1921</v>
      </c>
      <c r="Q104" s="104"/>
      <c r="R104" s="105"/>
    </row>
    <row r="105" spans="3:18" x14ac:dyDescent="0.25">
      <c r="C105" s="71" t="s">
        <v>4</v>
      </c>
      <c r="D105" s="77" t="s">
        <v>186</v>
      </c>
      <c r="E105" s="117">
        <f>INDEX('Maximum Demand Forecast'!$R$4:$R$50,MATCH(Information!$C$92,'Maximum Demand Forecast'!$D$4:$D$50,0))</f>
        <v>0.98172028245554899</v>
      </c>
      <c r="F105" s="118"/>
      <c r="G105" s="118"/>
      <c r="H105" s="118"/>
      <c r="I105" s="118"/>
      <c r="J105" s="118"/>
      <c r="K105" s="118"/>
      <c r="L105" s="118"/>
      <c r="M105" s="118"/>
      <c r="N105" s="118"/>
      <c r="O105" s="118"/>
      <c r="P105" s="118"/>
      <c r="Q105" s="104"/>
      <c r="R105" s="105"/>
    </row>
    <row r="106" spans="3:18" x14ac:dyDescent="0.25">
      <c r="C106" s="71" t="s">
        <v>4</v>
      </c>
      <c r="D106" s="77" t="s">
        <v>187</v>
      </c>
      <c r="E106" s="117">
        <f>INDEX('Maximum Demand Forecast'!$AH$4:$AH$50,MATCH(Information!$C$92,'Maximum Demand Forecast'!$D$4:$D$50,0))</f>
        <v>1</v>
      </c>
      <c r="F106" s="118"/>
      <c r="G106" s="118"/>
      <c r="H106" s="118"/>
      <c r="I106" s="118"/>
      <c r="J106" s="118"/>
      <c r="K106" s="118"/>
      <c r="L106" s="118"/>
      <c r="M106" s="118"/>
      <c r="N106" s="118"/>
      <c r="O106" s="118"/>
      <c r="P106" s="118"/>
      <c r="Q106" s="104"/>
      <c r="R106" s="105"/>
    </row>
    <row r="107" spans="3:18" x14ac:dyDescent="0.25">
      <c r="C107" s="71" t="s">
        <v>4</v>
      </c>
      <c r="D107" s="77" t="s">
        <v>130</v>
      </c>
      <c r="E107" s="106"/>
      <c r="F107" s="107"/>
      <c r="G107" s="107"/>
      <c r="H107" s="107"/>
      <c r="I107" s="107"/>
      <c r="J107" s="107"/>
      <c r="K107" s="107"/>
      <c r="L107" s="107"/>
      <c r="M107" s="107"/>
      <c r="N107" s="107"/>
      <c r="O107" s="107"/>
      <c r="P107" s="107"/>
      <c r="Q107" s="104" t="str" cm="1">
        <f t="array" ref="Q107">IF(INDEX('Maximum Demand Forecast'!$AW$4:$AW$248,MATCH(1,('Maximum Demand Forecast'!$AV$4:$AV$248=Information!D107)*('Maximum Demand Forecast'!$AX$4:$AX$248=Information!E107)*('Maximum Demand Forecast'!$AU$4:$AU$248=Information!C107),0))=0,"",INDEX('Maximum Demand Forecast'!$AW$4:$AW$248,MATCH(1,('Maximum Demand Forecast'!$AV$4:$AV$248=Information!D107)*('Maximum Demand Forecast'!$AX$4:$AX$248=Information!E107)*('Maximum Demand Forecast'!$AU$4:$AU$248=Information!C107),0)))</f>
        <v/>
      </c>
      <c r="R107" s="105"/>
    </row>
    <row r="108" spans="3:18" x14ac:dyDescent="0.25">
      <c r="C108" s="71" t="s">
        <v>4</v>
      </c>
      <c r="D108" s="77" t="s">
        <v>131</v>
      </c>
      <c r="E108" s="106"/>
      <c r="F108" s="107"/>
      <c r="G108" s="107"/>
      <c r="H108" s="107"/>
      <c r="I108" s="107"/>
      <c r="J108" s="107"/>
      <c r="K108" s="107"/>
      <c r="L108" s="107"/>
      <c r="M108" s="107"/>
      <c r="N108" s="107"/>
      <c r="O108" s="107"/>
      <c r="P108" s="107"/>
      <c r="Q108" s="104" t="str" cm="1">
        <f t="array" ref="Q108">IF(INDEX('Maximum Demand Forecast'!$AW$4:$AW$248,MATCH(1,('Maximum Demand Forecast'!$AV$4:$AV$248=Information!D108)*('Maximum Demand Forecast'!$AX$4:$AX$248=Information!E108)*('Maximum Demand Forecast'!$AU$4:$AU$248=Information!C108),0))=0,"",INDEX('Maximum Demand Forecast'!$AW$4:$AW$248,MATCH(1,('Maximum Demand Forecast'!$AV$4:$AV$248=Information!D108)*('Maximum Demand Forecast'!$AX$4:$AX$248=Information!E108)*('Maximum Demand Forecast'!$AU$4:$AU$248=Information!C108),0)))</f>
        <v/>
      </c>
      <c r="R108" s="105"/>
    </row>
    <row r="109" spans="3:18" x14ac:dyDescent="0.25">
      <c r="C109" s="71" t="s">
        <v>4</v>
      </c>
      <c r="D109" s="77" t="s">
        <v>132</v>
      </c>
      <c r="E109" s="106"/>
      <c r="F109" s="107"/>
      <c r="G109" s="107"/>
      <c r="H109" s="107"/>
      <c r="I109" s="107"/>
      <c r="J109" s="107"/>
      <c r="K109" s="107"/>
      <c r="L109" s="107"/>
      <c r="M109" s="107"/>
      <c r="N109" s="107"/>
      <c r="O109" s="107"/>
      <c r="P109" s="107"/>
      <c r="Q109" s="104" t="str" cm="1">
        <f t="array" ref="Q109">IF(INDEX('Maximum Demand Forecast'!$AW$4:$AW$248,MATCH(1,('Maximum Demand Forecast'!$AV$4:$AV$248=Information!D109)*('Maximum Demand Forecast'!$AX$4:$AX$248=Information!E109)*('Maximum Demand Forecast'!$AU$4:$AU$248=Information!C109),0))=0,"",INDEX('Maximum Demand Forecast'!$AW$4:$AW$248,MATCH(1,('Maximum Demand Forecast'!$AV$4:$AV$248=Information!D109)*('Maximum Demand Forecast'!$AX$4:$AX$248=Information!E109)*('Maximum Demand Forecast'!$AU$4:$AU$248=Information!C109),0)))</f>
        <v/>
      </c>
      <c r="R109" s="105"/>
    </row>
    <row r="110" spans="3:18" x14ac:dyDescent="0.25">
      <c r="C110" s="71" t="s">
        <v>4</v>
      </c>
      <c r="D110" s="77" t="s">
        <v>133</v>
      </c>
      <c r="E110" s="106"/>
      <c r="F110" s="107"/>
      <c r="G110" s="107"/>
      <c r="H110" s="107"/>
      <c r="I110" s="107"/>
      <c r="J110" s="107"/>
      <c r="K110" s="107"/>
      <c r="L110" s="107"/>
      <c r="M110" s="107"/>
      <c r="N110" s="107"/>
      <c r="O110" s="107"/>
      <c r="P110" s="107"/>
      <c r="Q110" s="104" t="str" cm="1">
        <f t="array" ref="Q110">IF(INDEX('Maximum Demand Forecast'!$AW$4:$AW$248,MATCH(1,('Maximum Demand Forecast'!$AV$4:$AV$248=Information!D110)*('Maximum Demand Forecast'!$AX$4:$AX$248=Information!E110)*('Maximum Demand Forecast'!$AU$4:$AU$248=Information!C110),0))=0,"",INDEX('Maximum Demand Forecast'!$AW$4:$AW$248,MATCH(1,('Maximum Demand Forecast'!$AV$4:$AV$248=Information!D110)*('Maximum Demand Forecast'!$AX$4:$AX$248=Information!E110)*('Maximum Demand Forecast'!$AU$4:$AU$248=Information!C110),0)))</f>
        <v/>
      </c>
      <c r="R110" s="105"/>
    </row>
    <row r="111" spans="3:18" x14ac:dyDescent="0.25">
      <c r="C111" s="71" t="s">
        <v>4</v>
      </c>
      <c r="D111" s="77" t="s">
        <v>134</v>
      </c>
      <c r="E111" s="106"/>
      <c r="F111" s="107"/>
      <c r="G111" s="107"/>
      <c r="H111" s="107"/>
      <c r="I111" s="107"/>
      <c r="J111" s="107"/>
      <c r="K111" s="107"/>
      <c r="L111" s="107"/>
      <c r="M111" s="107"/>
      <c r="N111" s="107"/>
      <c r="O111" s="107"/>
      <c r="P111" s="107"/>
      <c r="Q111" s="104" t="str" cm="1">
        <f t="array" ref="Q111">IF(INDEX('Maximum Demand Forecast'!$AW$4:$AW$248,MATCH(1,('Maximum Demand Forecast'!$AV$4:$AV$248=Information!D111)*('Maximum Demand Forecast'!$AX$4:$AX$248=Information!E111)*('Maximum Demand Forecast'!$AU$4:$AU$248=Information!C111),0))=0,"",INDEX('Maximum Demand Forecast'!$AW$4:$AW$248,MATCH(1,('Maximum Demand Forecast'!$AV$4:$AV$248=Information!D111)*('Maximum Demand Forecast'!$AX$4:$AX$248=Information!E111)*('Maximum Demand Forecast'!$AU$4:$AU$248=Information!C111),0)))</f>
        <v/>
      </c>
      <c r="R111" s="105"/>
    </row>
    <row r="112" spans="3:18" x14ac:dyDescent="0.25">
      <c r="C112" s="71" t="s">
        <v>4</v>
      </c>
      <c r="D112" s="77" t="s">
        <v>184</v>
      </c>
      <c r="E112" s="124">
        <f>INDEX('Distribution feeder max. demand'!$AS$5:$AS$64,MATCH(Information!$C112,'Distribution feeder max. demand'!$AR$5:$AR$64,0))</f>
        <v>0</v>
      </c>
      <c r="F112" s="115"/>
      <c r="G112" s="115"/>
      <c r="H112" s="115"/>
      <c r="I112" s="115"/>
      <c r="J112" s="115"/>
      <c r="K112" s="115"/>
      <c r="L112" s="115"/>
      <c r="M112" s="115"/>
      <c r="N112" s="115"/>
      <c r="O112" s="115"/>
      <c r="P112" s="115"/>
      <c r="Q112" s="104"/>
      <c r="R112" s="105"/>
    </row>
    <row r="113" spans="3:18" ht="15.75" thickBot="1" x14ac:dyDescent="0.3">
      <c r="C113" s="73" t="s">
        <v>4</v>
      </c>
      <c r="D113" s="78" t="s">
        <v>185</v>
      </c>
      <c r="E113" s="123">
        <f>INDEX('Distribution feeder max. demand'!$AT$5:$AT$64,MATCH(Information!$C112,'Distribution feeder max. demand'!$AR$5:$AR$64,0))</f>
        <v>0</v>
      </c>
      <c r="F113" s="119"/>
      <c r="G113" s="119"/>
      <c r="H113" s="119"/>
      <c r="I113" s="119"/>
      <c r="J113" s="119"/>
      <c r="K113" s="119"/>
      <c r="L113" s="119"/>
      <c r="M113" s="119"/>
      <c r="N113" s="119"/>
      <c r="O113" s="119"/>
      <c r="P113" s="119"/>
      <c r="Q113" s="120"/>
      <c r="R113" s="121"/>
    </row>
    <row r="114" spans="3:18" ht="15.75" thickTop="1" x14ac:dyDescent="0.25">
      <c r="C114" s="71" t="s">
        <v>3</v>
      </c>
      <c r="D114" s="77" t="s">
        <v>171</v>
      </c>
      <c r="E114" s="102">
        <f>INDEX('Maximum Demand Forecast'!$BA$4:$BA$50,MATCH($C$114,'Maximum Demand Forecast'!$AZ$4:$AZ$50,0))</f>
        <v>120</v>
      </c>
      <c r="F114" s="103">
        <f>INDEX('Maximum Demand Forecast'!$BA$4:$BA$50,MATCH($C$114,'Maximum Demand Forecast'!$AZ$4:$AZ$50,0))</f>
        <v>120</v>
      </c>
      <c r="G114" s="103">
        <f>INDEX('Maximum Demand Forecast'!$BA$4:$BA$50,MATCH($C$114,'Maximum Demand Forecast'!$AZ$4:$AZ$50,0))</f>
        <v>120</v>
      </c>
      <c r="H114" s="103">
        <f>INDEX('Maximum Demand Forecast'!$BA$4:$BA$50,MATCH($C$114,'Maximum Demand Forecast'!$AZ$4:$AZ$50,0))</f>
        <v>120</v>
      </c>
      <c r="I114" s="103">
        <f>INDEX('Maximum Demand Forecast'!$BA$4:$BA$50,MATCH($C$114,'Maximum Demand Forecast'!$AZ$4:$AZ$50,0))</f>
        <v>120</v>
      </c>
      <c r="J114" s="103">
        <f>INDEX('Maximum Demand Forecast'!$BA$4:$BA$50,MATCH($C$114,'Maximum Demand Forecast'!$AZ$4:$AZ$50,0))</f>
        <v>120</v>
      </c>
      <c r="K114" s="103">
        <f>INDEX('Maximum Demand Forecast'!$BA$4:$BA$50,MATCH($C$114,'Maximum Demand Forecast'!$AZ$4:$AZ$50,0))</f>
        <v>120</v>
      </c>
      <c r="L114" s="103">
        <f>INDEX('Maximum Demand Forecast'!$BA$4:$BA$50,MATCH($C$114,'Maximum Demand Forecast'!$AZ$4:$AZ$50,0))</f>
        <v>120</v>
      </c>
      <c r="M114" s="103">
        <f>INDEX('Maximum Demand Forecast'!$BA$4:$BA$50,MATCH($C$114,'Maximum Demand Forecast'!$AZ$4:$AZ$50,0))</f>
        <v>120</v>
      </c>
      <c r="N114" s="103">
        <f>INDEX('Maximum Demand Forecast'!$BA$4:$BA$50,MATCH($C$114,'Maximum Demand Forecast'!$AZ$4:$AZ$50,0))</f>
        <v>120</v>
      </c>
      <c r="O114" s="103">
        <f>INDEX('Maximum Demand Forecast'!$BA$4:$BA$50,MATCH($C$114,'Maximum Demand Forecast'!$AZ$4:$AZ$50,0))</f>
        <v>120</v>
      </c>
      <c r="P114" s="103">
        <f>INDEX('Maximum Demand Forecast'!$BA$4:$BA$50,MATCH($C$114,'Maximum Demand Forecast'!$AZ$4:$AZ$50,0))</f>
        <v>120</v>
      </c>
      <c r="Q114" s="104"/>
      <c r="R114" s="122" t="str">
        <f>IF('Maximum Demand Forecast'!F9&gt;'Maximum Demand Forecast'!V9,"Summer","Winter")</f>
        <v>Winter</v>
      </c>
    </row>
    <row r="115" spans="3:18" x14ac:dyDescent="0.25">
      <c r="C115" s="71" t="s">
        <v>3</v>
      </c>
      <c r="D115" s="77" t="s">
        <v>172</v>
      </c>
      <c r="E115" s="106">
        <f>INDEX('Maximum Demand Forecast'!$AN$4:$AN$50,MATCH(Information!C114,'Maximum Demand Forecast'!$AM$4:$AM$50,0))</f>
        <v>60</v>
      </c>
      <c r="F115" s="107">
        <f>INDEX('Maximum Demand Forecast'!$AN$4:$AN$50,MATCH(Information!C114,'Maximum Demand Forecast'!$AM$4:$AM$50,0))</f>
        <v>60</v>
      </c>
      <c r="G115" s="107">
        <f>INDEX('Maximum Demand Forecast'!$AN$4:$AN$50,MATCH(Information!C114,'Maximum Demand Forecast'!$AM$4:$AM$50,0))</f>
        <v>60</v>
      </c>
      <c r="H115" s="107">
        <f>INDEX('Maximum Demand Forecast'!$AN$4:$AN$50,MATCH(Information!C114,'Maximum Demand Forecast'!$AM$4:$AM$50,0))</f>
        <v>60</v>
      </c>
      <c r="I115" s="107">
        <f>INDEX('Maximum Demand Forecast'!$AN$4:$AN$50,MATCH(Information!C114,'Maximum Demand Forecast'!$AM$4:$AM$50,0))</f>
        <v>60</v>
      </c>
      <c r="J115" s="107">
        <f>INDEX('Maximum Demand Forecast'!$AN$4:$AN$50,MATCH(Information!C114,'Maximum Demand Forecast'!$AM$4:$AM$50,0))</f>
        <v>60</v>
      </c>
      <c r="K115" s="107">
        <f>INDEX('Maximum Demand Forecast'!$AN$4:$AN$50,MATCH(Information!C114,'Maximum Demand Forecast'!$AM$4:$AM$50,0))</f>
        <v>60</v>
      </c>
      <c r="L115" s="107">
        <f>INDEX('Maximum Demand Forecast'!$AN$4:$AN$50,MATCH(Information!C114,'Maximum Demand Forecast'!$AM$4:$AM$50,0))</f>
        <v>60</v>
      </c>
      <c r="M115" s="107">
        <f>INDEX('Maximum Demand Forecast'!$AN$4:$AN$50,MATCH(Information!C114,'Maximum Demand Forecast'!$AM$4:$AM$50,0))</f>
        <v>60</v>
      </c>
      <c r="N115" s="107">
        <f>INDEX('Maximum Demand Forecast'!$AN$4:$AN$50,MATCH(Information!C114,'Maximum Demand Forecast'!$AM$4:$AM$50,0))</f>
        <v>60</v>
      </c>
      <c r="O115" s="107">
        <f>INDEX('Maximum Demand Forecast'!$AN$4:$AN$50,MATCH(Information!C114,'Maximum Demand Forecast'!$AM$4:$AM$50,0))</f>
        <v>60</v>
      </c>
      <c r="P115" s="107">
        <f>INDEX('Maximum Demand Forecast'!$AN$4:$AN$50,MATCH(Information!C114,'Maximum Demand Forecast'!$AM$4:$AM$50,0))</f>
        <v>60</v>
      </c>
      <c r="Q115" s="104"/>
      <c r="R115" s="105"/>
    </row>
    <row r="116" spans="3:18" x14ac:dyDescent="0.25">
      <c r="C116" s="71" t="s">
        <v>3</v>
      </c>
      <c r="D116" s="77" t="s">
        <v>173</v>
      </c>
      <c r="E116" s="106">
        <f>INDEX('Maximum Demand Forecast'!$AO$4:$AO$50,MATCH(Information!C116,'Maximum Demand Forecast'!$AM$4:$AM$50,0))</f>
        <v>72</v>
      </c>
      <c r="F116" s="107">
        <f>INDEX('Maximum Demand Forecast'!$AO$4:$AO$50,MATCH(Information!C116,'Maximum Demand Forecast'!$AM$4:$AM$50,0))</f>
        <v>72</v>
      </c>
      <c r="G116" s="107">
        <f>INDEX('Maximum Demand Forecast'!$AO$4:$AO$50,MATCH(Information!C116,'Maximum Demand Forecast'!$AM$4:$AM$50,0))</f>
        <v>72</v>
      </c>
      <c r="H116" s="107">
        <f>INDEX('Maximum Demand Forecast'!$AO$4:$AO$50,MATCH(Information!C116,'Maximum Demand Forecast'!$AM$4:$AM$50,0))</f>
        <v>72</v>
      </c>
      <c r="I116" s="107">
        <f>INDEX('Maximum Demand Forecast'!$AO$4:$AO$50,MATCH(Information!C116,'Maximum Demand Forecast'!$AM$4:$AM$50,0))</f>
        <v>72</v>
      </c>
      <c r="J116" s="107">
        <f>INDEX('Maximum Demand Forecast'!$AO$4:$AO$50,MATCH(Information!C116,'Maximum Demand Forecast'!$AM$4:$AM$50,0))</f>
        <v>72</v>
      </c>
      <c r="K116" s="107">
        <f>INDEX('Maximum Demand Forecast'!$AO$4:$AO$50,MATCH(Information!C116,'Maximum Demand Forecast'!$AM$4:$AM$50,0))</f>
        <v>72</v>
      </c>
      <c r="L116" s="107">
        <f>INDEX('Maximum Demand Forecast'!$AO$4:$AO$50,MATCH(Information!C116,'Maximum Demand Forecast'!$AM$4:$AM$50,0))</f>
        <v>72</v>
      </c>
      <c r="M116" s="107">
        <f>INDEX('Maximum Demand Forecast'!$AO$4:$AO$50,MATCH(Information!C116,'Maximum Demand Forecast'!$AM$4:$AM$50,0))</f>
        <v>72</v>
      </c>
      <c r="N116" s="107">
        <f>INDEX('Maximum Demand Forecast'!$AO$4:$AO$50,MATCH(Information!C116,'Maximum Demand Forecast'!$AM$4:$AM$50,0))</f>
        <v>72</v>
      </c>
      <c r="O116" s="107">
        <f>INDEX('Maximum Demand Forecast'!$AO$4:$AO$50,MATCH(Information!C116,'Maximum Demand Forecast'!$AM$4:$AM$50,0))</f>
        <v>72</v>
      </c>
      <c r="P116" s="107">
        <f>INDEX('Maximum Demand Forecast'!$AO$4:$AO$50,MATCH(Information!C116,'Maximum Demand Forecast'!$AM$4:$AM$50,0))</f>
        <v>72</v>
      </c>
      <c r="Q116" s="104"/>
      <c r="R116" s="105"/>
    </row>
    <row r="117" spans="3:18" x14ac:dyDescent="0.25">
      <c r="C117" s="71" t="s">
        <v>3</v>
      </c>
      <c r="D117" s="77" t="s">
        <v>174</v>
      </c>
      <c r="E117" s="108">
        <f>IF($R$114="Summer",INDEX('Maximum Demand Forecast'!E$4:E$50,MATCH(Information!$C$117,'Maximum Demand Forecast'!$D$4:$D$50,0)),INDEX('Maximum Demand Forecast'!U$4:U$50,MATCH(Information!$C$117,'Maximum Demand Forecast'!$T$4:$T$50,0)))</f>
        <v>43.725982396614498</v>
      </c>
      <c r="F117" s="111">
        <f>IF($R$114="Summer",INDEX('Maximum Demand Forecast'!F$4:F$50,MATCH(Information!$C$117,'Maximum Demand Forecast'!$D$4:$D$50,0)),INDEX('Maximum Demand Forecast'!V$4:V$50,MATCH(Information!$C$117,'Maximum Demand Forecast'!$T$4:$T$50,0)))</f>
        <v>38.571844802849199</v>
      </c>
      <c r="G117" s="111">
        <f>IF($R$114="Summer",INDEX('Maximum Demand Forecast'!G$4:G$50,MATCH(Information!$C$117,'Maximum Demand Forecast'!$D$4:$D$50,0)),INDEX('Maximum Demand Forecast'!W$4:W$50,MATCH(Information!$C$117,'Maximum Demand Forecast'!$T$4:$T$50,0)))</f>
        <v>37.241315659038378</v>
      </c>
      <c r="H117" s="111">
        <f>IF($R$114="Summer",INDEX('Maximum Demand Forecast'!H$4:H$50,MATCH(Information!$C$117,'Maximum Demand Forecast'!$D$4:$D$50,0)),INDEX('Maximum Demand Forecast'!X$4:X$50,MATCH(Information!$C$117,'Maximum Demand Forecast'!$T$4:$T$50,0)))</f>
        <v>37.539872042837644</v>
      </c>
      <c r="I117" s="111">
        <f>IF($R$114="Summer",INDEX('Maximum Demand Forecast'!I$4:I$50,MATCH(Information!$C$117,'Maximum Demand Forecast'!$D$4:$D$50,0)),INDEX('Maximum Demand Forecast'!Y$4:Y$50,MATCH(Information!$C$117,'Maximum Demand Forecast'!$T$4:$T$50,0)))</f>
        <v>36.928025245457313</v>
      </c>
      <c r="J117" s="111">
        <f>IF($R$114="Summer",INDEX('Maximum Demand Forecast'!J$4:J$50,MATCH(Information!$C$117,'Maximum Demand Forecast'!$D$4:$D$50,0)),INDEX('Maximum Demand Forecast'!Z$4:Z$50,MATCH(Information!$C$117,'Maximum Demand Forecast'!$T$4:$T$50,0)))</f>
        <v>36.904580004197676</v>
      </c>
      <c r="K117" s="111">
        <f>IF($R$114="Summer",INDEX('Maximum Demand Forecast'!K$4:K$50,MATCH(Information!$C$117,'Maximum Demand Forecast'!$D$4:$D$50,0)),INDEX('Maximum Demand Forecast'!AA$4:AA$50,MATCH(Information!$C$117,'Maximum Demand Forecast'!$T$4:$T$50,0)))</f>
        <v>36.959012525236552</v>
      </c>
      <c r="L117" s="111">
        <f>IF($R$114="Summer",INDEX('Maximum Demand Forecast'!L$4:L$50,MATCH(Information!$C$117,'Maximum Demand Forecast'!$D$4:$D$50,0)),INDEX('Maximum Demand Forecast'!AB$4:AB$50,MATCH(Information!$C$117,'Maximum Demand Forecast'!$T$4:$T$50,0)))</f>
        <v>37.124202771673275</v>
      </c>
      <c r="M117" s="111">
        <f>IF($R$114="Summer",INDEX('Maximum Demand Forecast'!M$4:M$50,MATCH(Information!$C$117,'Maximum Demand Forecast'!$D$4:$D$50,0)),INDEX('Maximum Demand Forecast'!AC$4:AC$50,MATCH(Information!$C$117,'Maximum Demand Forecast'!$T$4:$T$50,0)))</f>
        <v>37.615928884419404</v>
      </c>
      <c r="N117" s="111">
        <f>IF($R$114="Summer",INDEX('Maximum Demand Forecast'!N$4:N$50,MATCH(Information!$C$117,'Maximum Demand Forecast'!$D$4:$D$50,0)),INDEX('Maximum Demand Forecast'!AD$4:AD$50,MATCH(Information!$C$117,'Maximum Demand Forecast'!$T$4:$T$50,0)))</f>
        <v>39.169051374281523</v>
      </c>
      <c r="O117" s="111">
        <f>IF($R$114="Summer",INDEX('Maximum Demand Forecast'!O$4:O$50,MATCH(Information!$C$117,'Maximum Demand Forecast'!$D$4:$D$50,0)),INDEX('Maximum Demand Forecast'!AE$4:AE$50,MATCH(Information!$C$117,'Maximum Demand Forecast'!$T$4:$T$50,0)))</f>
        <v>40.437352329232823</v>
      </c>
      <c r="P117" s="111">
        <f>IF($R$114="Summer",INDEX('Maximum Demand Forecast'!P$4:P$50,MATCH(Information!$C$117,'Maximum Demand Forecast'!$D$4:$D$50,0)),INDEX('Maximum Demand Forecast'!AF$4:AF$50,MATCH(Information!$C$117,'Maximum Demand Forecast'!$T$4:$T$50,0)))</f>
        <v>41.280859531404751</v>
      </c>
      <c r="Q117" s="104"/>
      <c r="R117" s="105"/>
    </row>
    <row r="118" spans="3:18" x14ac:dyDescent="0.25">
      <c r="C118" s="71" t="s">
        <v>3</v>
      </c>
      <c r="D118" s="77" t="s">
        <v>175</v>
      </c>
      <c r="E118" s="109">
        <f t="shared" ref="E118:P118" si="15">SQRT(E119^2-E117^2)</f>
        <v>0.2219135002068536</v>
      </c>
      <c r="F118" s="110">
        <f t="shared" si="15"/>
        <v>0.19575576397464722</v>
      </c>
      <c r="G118" s="110">
        <f t="shared" si="15"/>
        <v>0.18900320261039696</v>
      </c>
      <c r="H118" s="110">
        <f t="shared" si="15"/>
        <v>0.19051840452086435</v>
      </c>
      <c r="I118" s="110">
        <f t="shared" si="15"/>
        <v>0.18741322410124414</v>
      </c>
      <c r="J118" s="110">
        <f t="shared" si="15"/>
        <v>0.18729423728182407</v>
      </c>
      <c r="K118" s="110">
        <f t="shared" si="15"/>
        <v>0.18757048747912944</v>
      </c>
      <c r="L118" s="110">
        <f t="shared" si="15"/>
        <v>0.18840884361936805</v>
      </c>
      <c r="M118" s="110">
        <f t="shared" si="15"/>
        <v>0.19090440019368177</v>
      </c>
      <c r="N118" s="110">
        <f t="shared" si="15"/>
        <v>0.19878664386365652</v>
      </c>
      <c r="O118" s="110">
        <f t="shared" si="15"/>
        <v>0.20522339127943329</v>
      </c>
      <c r="P118" s="110">
        <f t="shared" si="15"/>
        <v>0.20950427018551693</v>
      </c>
      <c r="Q118" s="104"/>
      <c r="R118" s="105"/>
    </row>
    <row r="119" spans="3:18" x14ac:dyDescent="0.25">
      <c r="C119" s="71" t="s">
        <v>3</v>
      </c>
      <c r="D119" s="77" t="s">
        <v>176</v>
      </c>
      <c r="E119" s="108">
        <f t="shared" ref="E119:P119" si="16">E117/$E$120</f>
        <v>43.726545508999621</v>
      </c>
      <c r="F119" s="111">
        <f t="shared" si="16"/>
        <v>38.572341539167859</v>
      </c>
      <c r="G119" s="111">
        <f t="shared" si="16"/>
        <v>37.241795260523276</v>
      </c>
      <c r="H119" s="111">
        <f t="shared" si="16"/>
        <v>37.540355489194354</v>
      </c>
      <c r="I119" s="111">
        <f t="shared" si="16"/>
        <v>36.928500812322461</v>
      </c>
      <c r="J119" s="111">
        <f t="shared" si="16"/>
        <v>36.905055269130081</v>
      </c>
      <c r="K119" s="111">
        <f t="shared" si="16"/>
        <v>36.959488491162396</v>
      </c>
      <c r="L119" s="111">
        <f t="shared" si="16"/>
        <v>37.12468086495381</v>
      </c>
      <c r="M119" s="111">
        <f t="shared" si="16"/>
        <v>37.616413310252099</v>
      </c>
      <c r="N119" s="111">
        <f t="shared" si="16"/>
        <v>39.169555801551844</v>
      </c>
      <c r="O119" s="111">
        <f t="shared" si="16"/>
        <v>40.437873089949221</v>
      </c>
      <c r="P119" s="111">
        <f t="shared" si="16"/>
        <v>41.281391154984064</v>
      </c>
      <c r="Q119" s="104"/>
      <c r="R119" s="105"/>
    </row>
    <row r="120" spans="3:18" x14ac:dyDescent="0.25">
      <c r="C120" s="71" t="s">
        <v>3</v>
      </c>
      <c r="D120" s="77" t="s">
        <v>177</v>
      </c>
      <c r="E120" s="108">
        <f>IF($R$114="Summer",INDEX('Maximum Demand Forecast'!$Q$4:$Q$50,MATCH(Information!$C$120,'Maximum Demand Forecast'!$D$4:$D$50,0)),INDEX('Maximum Demand Forecast'!$AG$4:$AG$50,MATCH(Information!$C$120,'Maximum Demand Forecast'!$T$4:$T$50,0)))</f>
        <v>0.99998712195581496</v>
      </c>
      <c r="F120" s="111">
        <f>IF($R$114="Summer",INDEX('Maximum Demand Forecast'!$Q$4:$Q$50,MATCH(Information!$C$120,'Maximum Demand Forecast'!$D$4:$D$50,0)),INDEX('Maximum Demand Forecast'!$AG$4:$AG$50,MATCH(Information!$C$120,'Maximum Demand Forecast'!$T$4:$T$50,0)))</f>
        <v>0.99998712195581496</v>
      </c>
      <c r="G120" s="111">
        <f>IF($R$114="Summer",INDEX('Maximum Demand Forecast'!$Q$4:$Q$50,MATCH(Information!$C$120,'Maximum Demand Forecast'!$D$4:$D$50,0)),INDEX('Maximum Demand Forecast'!$AG$4:$AG$50,MATCH(Information!$C$120,'Maximum Demand Forecast'!$T$4:$T$50,0)))</f>
        <v>0.99998712195581496</v>
      </c>
      <c r="H120" s="111">
        <f>IF($R$114="Summer",INDEX('Maximum Demand Forecast'!$Q$4:$Q$50,MATCH(Information!$C$120,'Maximum Demand Forecast'!$D$4:$D$50,0)),INDEX('Maximum Demand Forecast'!$AG$4:$AG$50,MATCH(Information!$C$120,'Maximum Demand Forecast'!$T$4:$T$50,0)))</f>
        <v>0.99998712195581496</v>
      </c>
      <c r="I120" s="111">
        <f>IF($R$114="Summer",INDEX('Maximum Demand Forecast'!$Q$4:$Q$50,MATCH(Information!$C$120,'Maximum Demand Forecast'!$D$4:$D$50,0)),INDEX('Maximum Demand Forecast'!$AG$4:$AG$50,MATCH(Information!$C$120,'Maximum Demand Forecast'!$T$4:$T$50,0)))</f>
        <v>0.99998712195581496</v>
      </c>
      <c r="J120" s="111">
        <f>IF($R$114="Summer",INDEX('Maximum Demand Forecast'!$Q$4:$Q$50,MATCH(Information!$C$120,'Maximum Demand Forecast'!$D$4:$D$50,0)),INDEX('Maximum Demand Forecast'!$AG$4:$AG$50,MATCH(Information!$C$120,'Maximum Demand Forecast'!$T$4:$T$50,0)))</f>
        <v>0.99998712195581496</v>
      </c>
      <c r="K120" s="111">
        <f>IF($R$114="Summer",INDEX('Maximum Demand Forecast'!$Q$4:$Q$50,MATCH(Information!$C$120,'Maximum Demand Forecast'!$D$4:$D$50,0)),INDEX('Maximum Demand Forecast'!$AG$4:$AG$50,MATCH(Information!$C$120,'Maximum Demand Forecast'!$T$4:$T$50,0)))</f>
        <v>0.99998712195581496</v>
      </c>
      <c r="L120" s="111">
        <f>IF($R$114="Summer",INDEX('Maximum Demand Forecast'!$Q$4:$Q$50,MATCH(Information!$C$120,'Maximum Demand Forecast'!$D$4:$D$50,0)),INDEX('Maximum Demand Forecast'!$AG$4:$AG$50,MATCH(Information!$C$120,'Maximum Demand Forecast'!$T$4:$T$50,0)))</f>
        <v>0.99998712195581496</v>
      </c>
      <c r="M120" s="111">
        <f>IF($R$114="Summer",INDEX('Maximum Demand Forecast'!$Q$4:$Q$50,MATCH(Information!$C$120,'Maximum Demand Forecast'!$D$4:$D$50,0)),INDEX('Maximum Demand Forecast'!$AG$4:$AG$50,MATCH(Information!$C$120,'Maximum Demand Forecast'!$T$4:$T$50,0)))</f>
        <v>0.99998712195581496</v>
      </c>
      <c r="N120" s="111">
        <f>IF($R$114="Summer",INDEX('Maximum Demand Forecast'!$Q$4:$Q$50,MATCH(Information!$C$120,'Maximum Demand Forecast'!$D$4:$D$50,0)),INDEX('Maximum Demand Forecast'!$AG$4:$AG$50,MATCH(Information!$C$120,'Maximum Demand Forecast'!$T$4:$T$50,0)))</f>
        <v>0.99998712195581496</v>
      </c>
      <c r="O120" s="111">
        <f>IF($R$114="Summer",INDEX('Maximum Demand Forecast'!$Q$4:$Q$50,MATCH(Information!$C$120,'Maximum Demand Forecast'!$D$4:$D$50,0)),INDEX('Maximum Demand Forecast'!$AG$4:$AG$50,MATCH(Information!$C$120,'Maximum Demand Forecast'!$T$4:$T$50,0)))</f>
        <v>0.99998712195581496</v>
      </c>
      <c r="P120" s="111">
        <f>IF($R$114="Summer",INDEX('Maximum Demand Forecast'!$Q$4:$Q$50,MATCH(Information!$C$120,'Maximum Demand Forecast'!$D$4:$D$50,0)),INDEX('Maximum Demand Forecast'!$AG$4:$AG$50,MATCH(Information!$C$120,'Maximum Demand Forecast'!$T$4:$T$50,0)))</f>
        <v>0.99998712195581496</v>
      </c>
      <c r="Q120" s="104"/>
      <c r="R120" s="105"/>
    </row>
    <row r="121" spans="3:18" x14ac:dyDescent="0.25">
      <c r="C121" s="71" t="s">
        <v>3</v>
      </c>
      <c r="D121" s="77" t="s">
        <v>178</v>
      </c>
      <c r="E121" s="108">
        <f>IF($R$114="Summer",INDEX('Maximum Demand Forecast'!U$4:U$50,MATCH(Information!$C$114,'Maximum Demand Forecast'!$T$4:$T$50,0)),INDEX('Maximum Demand Forecast'!E$4:E$50,MATCH(Information!$C$114,'Maximum Demand Forecast'!$T$4:$T$50,0)))</f>
        <v>22.2857034613486</v>
      </c>
      <c r="F121" s="111">
        <f>IF($R$114="Summer",INDEX('Maximum Demand Forecast'!V$4:V$50,MATCH(Information!$C$114,'Maximum Demand Forecast'!$T$4:$T$50,0)),INDEX('Maximum Demand Forecast'!F$4:F$50,MATCH(Information!$C$114,'Maximum Demand Forecast'!$T$4:$T$50,0)))</f>
        <v>20.488</v>
      </c>
      <c r="G121" s="111">
        <f>IF($R$114="Summer",INDEX('Maximum Demand Forecast'!W$4:W$50,MATCH(Information!$C$114,'Maximum Demand Forecast'!$T$4:$T$50,0)),INDEX('Maximum Demand Forecast'!G$4:G$50,MATCH(Information!$C$114,'Maximum Demand Forecast'!$T$4:$T$50,0)))</f>
        <v>21.06797958949193</v>
      </c>
      <c r="H121" s="111">
        <f>IF($R$114="Summer",INDEX('Maximum Demand Forecast'!X$4:X$50,MATCH(Information!$C$114,'Maximum Demand Forecast'!$T$4:$T$50,0)),INDEX('Maximum Demand Forecast'!H$4:H$50,MATCH(Information!$C$114,'Maximum Demand Forecast'!$T$4:$T$50,0)))</f>
        <v>21.003224904180261</v>
      </c>
      <c r="I121" s="111">
        <f>IF($R$114="Summer",INDEX('Maximum Demand Forecast'!Y$4:Y$50,MATCH(Information!$C$114,'Maximum Demand Forecast'!$T$4:$T$50,0)),INDEX('Maximum Demand Forecast'!I$4:I$50,MATCH(Information!$C$114,'Maximum Demand Forecast'!$T$4:$T$50,0)))</f>
        <v>20.649447455085873</v>
      </c>
      <c r="J121" s="111">
        <f>IF($R$114="Summer",INDEX('Maximum Demand Forecast'!Z$4:Z$50,MATCH(Information!$C$114,'Maximum Demand Forecast'!$T$4:$T$50,0)),INDEX('Maximum Demand Forecast'!J$4:J$50,MATCH(Information!$C$114,'Maximum Demand Forecast'!$T$4:$T$50,0)))</f>
        <v>20.398448664042174</v>
      </c>
      <c r="K121" s="111">
        <f>IF($R$114="Summer",INDEX('Maximum Demand Forecast'!AA$4:AA$50,MATCH(Information!$C$114,'Maximum Demand Forecast'!$T$4:$T$50,0)),INDEX('Maximum Demand Forecast'!K$4:K$50,MATCH(Information!$C$114,'Maximum Demand Forecast'!$T$4:$T$50,0)))</f>
        <v>20.412084464959896</v>
      </c>
      <c r="L121" s="111">
        <f>IF($R$114="Summer",INDEX('Maximum Demand Forecast'!AB$4:AB$50,MATCH(Information!$C$114,'Maximum Demand Forecast'!$T$4:$T$50,0)),INDEX('Maximum Demand Forecast'!L$4:L$50,MATCH(Information!$C$114,'Maximum Demand Forecast'!$T$4:$T$50,0)))</f>
        <v>20.372594878657697</v>
      </c>
      <c r="M121" s="111">
        <f>IF($R$114="Summer",INDEX('Maximum Demand Forecast'!AC$4:AC$50,MATCH(Information!$C$114,'Maximum Demand Forecast'!$T$4:$T$50,0)),INDEX('Maximum Demand Forecast'!M$4:M$50,MATCH(Information!$C$114,'Maximum Demand Forecast'!$T$4:$T$50,0)))</f>
        <v>20.83656294281381</v>
      </c>
      <c r="N121" s="111">
        <f>IF($R$114="Summer",INDEX('Maximum Demand Forecast'!AD$4:AD$50,MATCH(Information!$C$114,'Maximum Demand Forecast'!$T$4:$T$50,0)),INDEX('Maximum Demand Forecast'!N$4:N$50,MATCH(Information!$C$114,'Maximum Demand Forecast'!$T$4:$T$50,0)))</f>
        <v>22.091966549978533</v>
      </c>
      <c r="O121" s="111">
        <f>IF($R$114="Summer",INDEX('Maximum Demand Forecast'!AE$4:AE$50,MATCH(Information!$C$114,'Maximum Demand Forecast'!$T$4:$T$50,0)),INDEX('Maximum Demand Forecast'!O$4:O$50,MATCH(Information!$C$114,'Maximum Demand Forecast'!$T$4:$T$50,0)))</f>
        <v>23.205158029440661</v>
      </c>
      <c r="P121" s="111">
        <f>IF($R$114="Summer",INDEX('Maximum Demand Forecast'!AF$4:AF$50,MATCH(Information!$C$114,'Maximum Demand Forecast'!$T$4:$T$50,0)),INDEX('Maximum Demand Forecast'!P$4:P$50,MATCH(Information!$C$114,'Maximum Demand Forecast'!$T$4:$T$50,0)))</f>
        <v>23.805089750794856</v>
      </c>
      <c r="Q121" s="112"/>
      <c r="R121" s="105">
        <f>IF($R$9="Summer",INDEX('Maximum Demand Forecast'!V$4:V$50,MATCH(Information!$C$9,'Maximum Demand Forecast'!$T$4:$T$50,0)),INDEX('Maximum Demand Forecast'!F$4:F$50,MATCH(Information!$C$9,'Maximum Demand Forecast'!$T$4:$T$50,0)))</f>
        <v>0.3236</v>
      </c>
    </row>
    <row r="122" spans="3:18" x14ac:dyDescent="0.25">
      <c r="C122" s="71" t="s">
        <v>3</v>
      </c>
      <c r="D122" s="77" t="s">
        <v>179</v>
      </c>
      <c r="E122" s="113">
        <f t="shared" ref="E122:P122" si="17">IF(E123^2-E121^2&gt;0,SQRT(E123^2-E121^2),0)</f>
        <v>1.762145627826359E-2</v>
      </c>
      <c r="F122" s="113">
        <f t="shared" si="17"/>
        <v>1.6200000006146572E-2</v>
      </c>
      <c r="G122" s="113">
        <f t="shared" si="17"/>
        <v>1.6658593784478475E-2</v>
      </c>
      <c r="H122" s="113">
        <f t="shared" si="17"/>
        <v>1.6607391821248197E-2</v>
      </c>
      <c r="I122" s="113">
        <f t="shared" si="17"/>
        <v>1.6327657599345159E-2</v>
      </c>
      <c r="J122" s="113">
        <f t="shared" si="17"/>
        <v>1.6129191162256033E-2</v>
      </c>
      <c r="K122" s="113">
        <f t="shared" si="17"/>
        <v>1.6139973080892642E-2</v>
      </c>
      <c r="L122" s="113">
        <f t="shared" si="17"/>
        <v>1.6108748398145883E-2</v>
      </c>
      <c r="M122" s="113">
        <f t="shared" si="17"/>
        <v>1.6475611080051623E-2</v>
      </c>
      <c r="N122" s="113">
        <f t="shared" si="17"/>
        <v>1.7468267192400702E-2</v>
      </c>
      <c r="O122" s="113">
        <f t="shared" si="17"/>
        <v>1.8348475214410045E-2</v>
      </c>
      <c r="P122" s="113">
        <f t="shared" si="17"/>
        <v>1.8822845283832705E-2</v>
      </c>
      <c r="Q122" s="112"/>
      <c r="R122" s="105"/>
    </row>
    <row r="123" spans="3:18" x14ac:dyDescent="0.25">
      <c r="C123" s="71" t="s">
        <v>3</v>
      </c>
      <c r="D123" s="77" t="s">
        <v>180</v>
      </c>
      <c r="E123" s="108">
        <f>E121/IF($R$114="Summer",INDEX('Maximum Demand Forecast'!$AG$4:$AG$50, MATCH(Information!$C$123, 'Maximum Demand Forecast'!$T$4:$T$50, 0)),INDEX('Maximum Demand Forecast'!$Q$4:$Q$50, MATCH(Information!$C$123, 'Maximum Demand Forecast'!$D$4:$D$50, 0)))</f>
        <v>22.285710428049772</v>
      </c>
      <c r="F123" s="108">
        <f>F121/IF($R$114="Summer",INDEX('Maximum Demand Forecast'!$AG$4:$AG$50, MATCH(Information!$C$123, 'Maximum Demand Forecast'!$T$4:$T$50, 0)),INDEX('Maximum Demand Forecast'!$Q$4:$Q$50, MATCH(Information!$C$123, 'Maximum Demand Forecast'!$D$4:$D$50, 0)))</f>
        <v>20.48800640472372</v>
      </c>
      <c r="G123" s="108">
        <f>G121/IF($R$114="Summer",INDEX('Maximum Demand Forecast'!$AG$4:$AG$50, MATCH(Information!$C$123, 'Maximum Demand Forecast'!$T$4:$T$50, 0)),INDEX('Maximum Demand Forecast'!$Q$4:$Q$50, MATCH(Information!$C$123, 'Maximum Demand Forecast'!$D$4:$D$50, 0)))</f>
        <v>21.067986175522222</v>
      </c>
      <c r="H123" s="108">
        <f>H121/IF($R$114="Summer",INDEX('Maximum Demand Forecast'!$AG$4:$AG$50, MATCH(Information!$C$123, 'Maximum Demand Forecast'!$T$4:$T$50, 0)),INDEX('Maximum Demand Forecast'!$Q$4:$Q$50, MATCH(Information!$C$123, 'Maximum Demand Forecast'!$D$4:$D$50, 0)))</f>
        <v>21.003231469967687</v>
      </c>
      <c r="I123" s="108">
        <f>I121/IF($R$114="Summer",INDEX('Maximum Demand Forecast'!$AG$4:$AG$50, MATCH(Information!$C$123, 'Maximum Demand Forecast'!$T$4:$T$50, 0)),INDEX('Maximum Demand Forecast'!$Q$4:$Q$50, MATCH(Information!$C$123, 'Maximum Demand Forecast'!$D$4:$D$50, 0)))</f>
        <v>20.649453910279448</v>
      </c>
      <c r="J123" s="108">
        <f>J121/IF($R$114="Summer",INDEX('Maximum Demand Forecast'!$AG$4:$AG$50, MATCH(Information!$C$123, 'Maximum Demand Forecast'!$T$4:$T$50, 0)),INDEX('Maximum Demand Forecast'!$Q$4:$Q$50, MATCH(Information!$C$123, 'Maximum Demand Forecast'!$D$4:$D$50, 0)))</f>
        <v>20.398455040771385</v>
      </c>
      <c r="K123" s="108">
        <f>K121/IF($R$114="Summer",INDEX('Maximum Demand Forecast'!$AG$4:$AG$50, MATCH(Information!$C$123, 'Maximum Demand Forecast'!$T$4:$T$50, 0)),INDEX('Maximum Demand Forecast'!$Q$4:$Q$50, MATCH(Information!$C$123, 'Maximum Demand Forecast'!$D$4:$D$50, 0)))</f>
        <v>20.412090845951774</v>
      </c>
      <c r="L123" s="108">
        <f>L121/IF($R$114="Summer",INDEX('Maximum Demand Forecast'!$AG$4:$AG$50, MATCH(Information!$C$123, 'Maximum Demand Forecast'!$T$4:$T$50, 0)),INDEX('Maximum Demand Forecast'!$Q$4:$Q$50, MATCH(Information!$C$123, 'Maximum Demand Forecast'!$D$4:$D$50, 0)))</f>
        <v>20.372601247304793</v>
      </c>
      <c r="M123" s="108">
        <f>M121/IF($R$114="Summer",INDEX('Maximum Demand Forecast'!$AG$4:$AG$50, MATCH(Information!$C$123, 'Maximum Demand Forecast'!$T$4:$T$50, 0)),INDEX('Maximum Demand Forecast'!$Q$4:$Q$50, MATCH(Information!$C$123, 'Maximum Demand Forecast'!$D$4:$D$50, 0)))</f>
        <v>20.836569456501284</v>
      </c>
      <c r="N123" s="108">
        <f>N121/IF($R$114="Summer",INDEX('Maximum Demand Forecast'!$AG$4:$AG$50, MATCH(Information!$C$123, 'Maximum Demand Forecast'!$T$4:$T$50, 0)),INDEX('Maximum Demand Forecast'!$Q$4:$Q$50, MATCH(Information!$C$123, 'Maximum Demand Forecast'!$D$4:$D$50, 0)))</f>
        <v>22.091973456115891</v>
      </c>
      <c r="O123" s="108">
        <f>O121/IF($R$114="Summer",INDEX('Maximum Demand Forecast'!$AG$4:$AG$50, MATCH(Information!$C$123, 'Maximum Demand Forecast'!$T$4:$T$50, 0)),INDEX('Maximum Demand Forecast'!$Q$4:$Q$50, MATCH(Information!$C$123, 'Maximum Demand Forecast'!$D$4:$D$50, 0)))</f>
        <v>23.20516528357118</v>
      </c>
      <c r="P123" s="108">
        <f>P121/IF($R$114="Summer",INDEX('Maximum Demand Forecast'!$AG$4:$AG$50, MATCH(Information!$C$123, 'Maximum Demand Forecast'!$T$4:$T$50, 0)),INDEX('Maximum Demand Forecast'!$Q$4:$Q$50, MATCH(Information!$C$123, 'Maximum Demand Forecast'!$D$4:$D$50, 0)))</f>
        <v>23.805097192469155</v>
      </c>
      <c r="Q123" s="112"/>
      <c r="R123" s="105"/>
    </row>
    <row r="124" spans="3:18" x14ac:dyDescent="0.25">
      <c r="C124" s="71" t="s">
        <v>3</v>
      </c>
      <c r="D124" s="77" t="s">
        <v>181</v>
      </c>
      <c r="E124" s="114">
        <f>IFERROR(INDEX('Maximum Demand Forecast'!$AK$4:$AK$50,MATCH(Information!C114,'Maximum Demand Forecast'!$AJ$4:$AJ$50,0)),"")</f>
        <v>10</v>
      </c>
      <c r="F124" s="115" t="str">
        <f>IFERROR(INDEX('Maximum Demand Forecast'!$AK$4:$AK$50,MATCH(Information!D114,'Maximum Demand Forecast'!$AJ$4:$AJ$50,0)),"")</f>
        <v/>
      </c>
      <c r="G124" s="115"/>
      <c r="H124" s="115"/>
      <c r="I124" s="115"/>
      <c r="J124" s="115"/>
      <c r="K124" s="115"/>
      <c r="L124" s="115"/>
      <c r="M124" s="115"/>
      <c r="N124" s="115"/>
      <c r="O124" s="115"/>
      <c r="P124" s="115"/>
      <c r="Q124" s="116"/>
      <c r="R124" s="105"/>
    </row>
    <row r="125" spans="3:18" x14ac:dyDescent="0.25">
      <c r="C125" s="71" t="s">
        <v>3</v>
      </c>
      <c r="D125" s="77" t="s">
        <v>182</v>
      </c>
      <c r="E125" s="106">
        <f>INDEX('Maximum Demand Forecast'!AR4:AR50,MATCH(Information!C125,'Maximum Demand Forecast'!$AQ$4:$AQ$50,0))</f>
        <v>0</v>
      </c>
      <c r="F125" s="107">
        <f>INDEX('Maximum Demand Forecast'!AR4:AR50,MATCH(Information!C125,'Maximum Demand Forecast'!$AQ$4:$AQ$50,0))</f>
        <v>0</v>
      </c>
      <c r="G125" s="107">
        <f>INDEX('Maximum Demand Forecast'!AR4:AR50,MATCH(Information!C125,'Maximum Demand Forecast'!$AQ$4:$AQ$50,0))</f>
        <v>0</v>
      </c>
      <c r="H125" s="107">
        <f>INDEX('Maximum Demand Forecast'!AR4:AR50,MATCH(Information!C125,'Maximum Demand Forecast'!$AQ$4:$AQ$50,0))</f>
        <v>0</v>
      </c>
      <c r="I125" s="107">
        <f>INDEX('Maximum Demand Forecast'!AR4:AR50,MATCH(Information!C125,'Maximum Demand Forecast'!$AQ$4:$AQ$50,0))</f>
        <v>0</v>
      </c>
      <c r="J125" s="107">
        <f>INDEX('Maximum Demand Forecast'!AR4:AR50,MATCH(Information!C125,'Maximum Demand Forecast'!$AQ$4:$AQ$50,0))</f>
        <v>0</v>
      </c>
      <c r="K125" s="107">
        <f>INDEX('Maximum Demand Forecast'!AR4:AR50,MATCH(Information!C125,'Maximum Demand Forecast'!$AQ$4:$AQ$50,0))</f>
        <v>0</v>
      </c>
      <c r="L125" s="107">
        <f>INDEX('Maximum Demand Forecast'!AR4:AR50,MATCH(Information!C125,'Maximum Demand Forecast'!$AQ$4:$AQ$50,0))</f>
        <v>0</v>
      </c>
      <c r="M125" s="107">
        <f>INDEX('Maximum Demand Forecast'!AR4:AR50,MATCH(Information!C125,'Maximum Demand Forecast'!$AQ$4:$AQ$50,0))</f>
        <v>0</v>
      </c>
      <c r="N125" s="107">
        <f>INDEX('Maximum Demand Forecast'!AR4:AR50,MATCH(Information!C125,'Maximum Demand Forecast'!$AQ$4:$AQ$50,0))</f>
        <v>0</v>
      </c>
      <c r="O125" s="107">
        <f>INDEX('Maximum Demand Forecast'!AR4:AR50,MATCH(Information!C125,'Maximum Demand Forecast'!$AQ$4:$AQ$50,0))</f>
        <v>0</v>
      </c>
      <c r="P125" s="107">
        <f>INDEX('Maximum Demand Forecast'!AR4:AR50,MATCH(Information!C125,'Maximum Demand Forecast'!$AQ$4:$AQ$50,0))</f>
        <v>0</v>
      </c>
      <c r="Q125" s="104"/>
      <c r="R125" s="105"/>
    </row>
    <row r="126" spans="3:18" x14ac:dyDescent="0.25">
      <c r="C126" s="71" t="s">
        <v>3</v>
      </c>
      <c r="D126" s="77" t="s">
        <v>183</v>
      </c>
      <c r="E126" s="106">
        <f>INDEX('Maximum Demand Forecast'!$AS$4:$AS$50,MATCH(Information!C126,'Maximum Demand Forecast'!$AQ$4:$AQ$50,0))</f>
        <v>0</v>
      </c>
      <c r="F126" s="107">
        <f>INDEX('Maximum Demand Forecast'!$AS$4:$AS$50,MATCH(Information!C126,'Maximum Demand Forecast'!$AQ$4:$AQ$50,0))</f>
        <v>0</v>
      </c>
      <c r="G126" s="107">
        <f>INDEX('Maximum Demand Forecast'!$AS$4:$AS$50,MATCH(Information!C126,'Maximum Demand Forecast'!$AQ$4:$AQ$50,0))</f>
        <v>0</v>
      </c>
      <c r="H126" s="107">
        <f>INDEX('Maximum Demand Forecast'!$AS$4:$AS$50,MATCH(Information!C126,'Maximum Demand Forecast'!$AQ$4:$AQ$50,0))</f>
        <v>0</v>
      </c>
      <c r="I126" s="107">
        <f>INDEX('Maximum Demand Forecast'!$AS$4:$AS$50,MATCH(Information!C126,'Maximum Demand Forecast'!$AQ$4:$AQ$50,0))</f>
        <v>0</v>
      </c>
      <c r="J126" s="107">
        <f>INDEX('Maximum Demand Forecast'!$AS$4:$AS$50,MATCH(Information!C126,'Maximum Demand Forecast'!$AQ$4:$AQ$50,0))</f>
        <v>0</v>
      </c>
      <c r="K126" s="107">
        <f>INDEX('Maximum Demand Forecast'!$AS$4:$AS$50,MATCH(Information!C126,'Maximum Demand Forecast'!$AQ$4:$AQ$50,0))</f>
        <v>0</v>
      </c>
      <c r="L126" s="107">
        <f>INDEX('Maximum Demand Forecast'!$AS$4:$AS$50,MATCH(Information!C126,'Maximum Demand Forecast'!$AQ$4:$AQ$50,0))</f>
        <v>0</v>
      </c>
      <c r="M126" s="107">
        <f>INDEX('Maximum Demand Forecast'!$AS$4:$AS$50,MATCH(Information!C126,'Maximum Demand Forecast'!$AQ$4:$AQ$50,0))</f>
        <v>0</v>
      </c>
      <c r="N126" s="107">
        <f>INDEX('Maximum Demand Forecast'!$AS$4:$AS$50,MATCH(Information!C126,'Maximum Demand Forecast'!$AQ$4:$AQ$50,0))</f>
        <v>0</v>
      </c>
      <c r="O126" s="107">
        <f>INDEX('Maximum Demand Forecast'!$AS$4:$AS$50,MATCH(Information!C126,'Maximum Demand Forecast'!$AQ$4:$AQ$50,0))</f>
        <v>0</v>
      </c>
      <c r="P126" s="107">
        <f>INDEX('Maximum Demand Forecast'!$AS$4:$AS$50,MATCH(Information!C126,'Maximum Demand Forecast'!$AQ$4:$AQ$50,0))</f>
        <v>0</v>
      </c>
      <c r="Q126" s="104"/>
      <c r="R126" s="105"/>
    </row>
    <row r="127" spans="3:18" x14ac:dyDescent="0.25">
      <c r="C127" s="71" t="s">
        <v>3</v>
      </c>
      <c r="D127" s="77" t="s">
        <v>186</v>
      </c>
      <c r="E127" s="117">
        <f>INDEX('Maximum Demand Forecast'!$R$4:$R$50,MATCH(Information!$C$114,'Maximum Demand Forecast'!$D$4:$D$50,0))</f>
        <v>1</v>
      </c>
      <c r="F127" s="118"/>
      <c r="G127" s="118"/>
      <c r="H127" s="118"/>
      <c r="I127" s="118"/>
      <c r="J127" s="118"/>
      <c r="K127" s="118"/>
      <c r="L127" s="118"/>
      <c r="M127" s="118"/>
      <c r="N127" s="118"/>
      <c r="O127" s="118"/>
      <c r="P127" s="118"/>
      <c r="Q127" s="104"/>
      <c r="R127" s="105"/>
    </row>
    <row r="128" spans="3:18" x14ac:dyDescent="0.25">
      <c r="C128" s="71" t="s">
        <v>3</v>
      </c>
      <c r="D128" s="77" t="s">
        <v>187</v>
      </c>
      <c r="E128" s="117">
        <f>INDEX('Maximum Demand Forecast'!$AH$4:$AH$50,MATCH(Information!$C$114,'Maximum Demand Forecast'!$D$4:$D$50,0))</f>
        <v>0.93981272342964794</v>
      </c>
      <c r="F128" s="118"/>
      <c r="G128" s="118"/>
      <c r="H128" s="118"/>
      <c r="I128" s="118"/>
      <c r="J128" s="118"/>
      <c r="K128" s="118"/>
      <c r="L128" s="118"/>
      <c r="M128" s="118"/>
      <c r="N128" s="118"/>
      <c r="O128" s="118"/>
      <c r="P128" s="118"/>
      <c r="Q128" s="104"/>
      <c r="R128" s="105"/>
    </row>
    <row r="129" spans="3:18" x14ac:dyDescent="0.25">
      <c r="C129" s="71" t="s">
        <v>3</v>
      </c>
      <c r="D129" s="77" t="s">
        <v>130</v>
      </c>
      <c r="E129" s="106"/>
      <c r="F129" s="107"/>
      <c r="G129" s="107"/>
      <c r="H129" s="107"/>
      <c r="I129" s="107"/>
      <c r="J129" s="107"/>
      <c r="K129" s="107"/>
      <c r="L129" s="107"/>
      <c r="M129" s="107"/>
      <c r="N129" s="107"/>
      <c r="O129" s="107"/>
      <c r="P129" s="107"/>
      <c r="Q129" s="104" t="str" cm="1">
        <f t="array" ref="Q129">IF(INDEX('Maximum Demand Forecast'!$AW$4:$AW$248,MATCH(1,('Maximum Demand Forecast'!$AV$4:$AV$248=Information!D129)*('Maximum Demand Forecast'!$AX$4:$AX$248=Information!E129)*('Maximum Demand Forecast'!$AU$4:$AU$248=Information!C129),0))=0,"",INDEX('Maximum Demand Forecast'!$AW$4:$AW$248,MATCH(1,('Maximum Demand Forecast'!$AV$4:$AV$248=Information!D129)*('Maximum Demand Forecast'!$AX$4:$AX$248=Information!E129)*('Maximum Demand Forecast'!$AU$4:$AU$248=Information!C129),0)))</f>
        <v/>
      </c>
      <c r="R129" s="105"/>
    </row>
    <row r="130" spans="3:18" x14ac:dyDescent="0.25">
      <c r="C130" s="71" t="s">
        <v>3</v>
      </c>
      <c r="D130" s="77" t="s">
        <v>131</v>
      </c>
      <c r="E130" s="106"/>
      <c r="F130" s="107"/>
      <c r="G130" s="107"/>
      <c r="H130" s="107"/>
      <c r="I130" s="107"/>
      <c r="J130" s="107"/>
      <c r="K130" s="107"/>
      <c r="L130" s="107"/>
      <c r="M130" s="107"/>
      <c r="N130" s="107"/>
      <c r="O130" s="107"/>
      <c r="P130" s="107"/>
      <c r="Q130" s="104" t="str" cm="1">
        <f t="array" ref="Q130">IF(INDEX('Maximum Demand Forecast'!$AW$4:$AW$248,MATCH(1,('Maximum Demand Forecast'!$AV$4:$AV$248=Information!D130)*('Maximum Demand Forecast'!$AX$4:$AX$248=Information!E130)*('Maximum Demand Forecast'!$AU$4:$AU$248=Information!C130),0))=0,"",INDEX('Maximum Demand Forecast'!$AW$4:$AW$248,MATCH(1,('Maximum Demand Forecast'!$AV$4:$AV$248=Information!D130)*('Maximum Demand Forecast'!$AX$4:$AX$248=Information!E130)*('Maximum Demand Forecast'!$AU$4:$AU$248=Information!C130),0)))</f>
        <v/>
      </c>
      <c r="R130" s="105"/>
    </row>
    <row r="131" spans="3:18" x14ac:dyDescent="0.25">
      <c r="C131" s="71" t="s">
        <v>3</v>
      </c>
      <c r="D131" s="77" t="s">
        <v>132</v>
      </c>
      <c r="E131" s="106"/>
      <c r="F131" s="107"/>
      <c r="G131" s="107"/>
      <c r="H131" s="107"/>
      <c r="I131" s="107"/>
      <c r="J131" s="107"/>
      <c r="K131" s="107"/>
      <c r="L131" s="107"/>
      <c r="M131" s="107"/>
      <c r="N131" s="107"/>
      <c r="O131" s="107"/>
      <c r="P131" s="107"/>
      <c r="Q131" s="104" t="str" cm="1">
        <f t="array" ref="Q131">IF(INDEX('Maximum Demand Forecast'!$AW$4:$AW$248,MATCH(1,('Maximum Demand Forecast'!$AV$4:$AV$248=Information!D131)*('Maximum Demand Forecast'!$AX$4:$AX$248=Information!E131)*('Maximum Demand Forecast'!$AU$4:$AU$248=Information!C131),0))=0,"",INDEX('Maximum Demand Forecast'!$AW$4:$AW$248,MATCH(1,('Maximum Demand Forecast'!$AV$4:$AV$248=Information!D131)*('Maximum Demand Forecast'!$AX$4:$AX$248=Information!E131)*('Maximum Demand Forecast'!$AU$4:$AU$248=Information!C131),0)))</f>
        <v/>
      </c>
      <c r="R131" s="105"/>
    </row>
    <row r="132" spans="3:18" x14ac:dyDescent="0.25">
      <c r="C132" s="71" t="s">
        <v>3</v>
      </c>
      <c r="D132" s="77" t="s">
        <v>133</v>
      </c>
      <c r="E132" s="106"/>
      <c r="F132" s="107"/>
      <c r="G132" s="107"/>
      <c r="H132" s="107"/>
      <c r="I132" s="107"/>
      <c r="J132" s="107"/>
      <c r="K132" s="107"/>
      <c r="L132" s="107"/>
      <c r="M132" s="107"/>
      <c r="N132" s="107"/>
      <c r="O132" s="107"/>
      <c r="P132" s="107"/>
      <c r="Q132" s="104" t="str" cm="1">
        <f t="array" ref="Q132">IF(INDEX('Maximum Demand Forecast'!$AW$4:$AW$248,MATCH(1,('Maximum Demand Forecast'!$AV$4:$AV$248=Information!D132)*('Maximum Demand Forecast'!$AX$4:$AX$248=Information!E132)*('Maximum Demand Forecast'!$AU$4:$AU$248=Information!C132),0))=0,"",INDEX('Maximum Demand Forecast'!$AW$4:$AW$248,MATCH(1,('Maximum Demand Forecast'!$AV$4:$AV$248=Information!D132)*('Maximum Demand Forecast'!$AX$4:$AX$248=Information!E132)*('Maximum Demand Forecast'!$AU$4:$AU$248=Information!C132),0)))</f>
        <v/>
      </c>
      <c r="R132" s="105"/>
    </row>
    <row r="133" spans="3:18" x14ac:dyDescent="0.25">
      <c r="C133" s="71" t="s">
        <v>3</v>
      </c>
      <c r="D133" s="77" t="s">
        <v>134</v>
      </c>
      <c r="E133" s="106"/>
      <c r="F133" s="107"/>
      <c r="G133" s="107"/>
      <c r="H133" s="107"/>
      <c r="I133" s="107"/>
      <c r="J133" s="107"/>
      <c r="K133" s="107"/>
      <c r="L133" s="107"/>
      <c r="M133" s="107"/>
      <c r="N133" s="107"/>
      <c r="O133" s="107"/>
      <c r="P133" s="107"/>
      <c r="Q133" s="104" t="str" cm="1">
        <f t="array" ref="Q133">IF(INDEX('Maximum Demand Forecast'!$AW$4:$AW$248,MATCH(1,('Maximum Demand Forecast'!$AV$4:$AV$248=Information!D133)*('Maximum Demand Forecast'!$AX$4:$AX$248=Information!E133)*('Maximum Demand Forecast'!$AU$4:$AU$248=Information!C133),0))=0,"",INDEX('Maximum Demand Forecast'!$AW$4:$AW$248,MATCH(1,('Maximum Demand Forecast'!$AV$4:$AV$248=Information!D133)*('Maximum Demand Forecast'!$AX$4:$AX$248=Information!E133)*('Maximum Demand Forecast'!$AU$4:$AU$248=Information!C133),0)))</f>
        <v/>
      </c>
      <c r="R133" s="105"/>
    </row>
    <row r="134" spans="3:18" x14ac:dyDescent="0.25">
      <c r="C134" s="71" t="s">
        <v>3</v>
      </c>
      <c r="D134" s="77" t="s">
        <v>184</v>
      </c>
      <c r="E134" s="124">
        <f>INDEX('Distribution feeder max. demand'!$AS$5:$AS$64,MATCH(Information!$C134,'Distribution feeder max. demand'!$AR$5:$AR$64,0))</f>
        <v>20.875</v>
      </c>
      <c r="F134" s="115"/>
      <c r="G134" s="115"/>
      <c r="H134" s="115"/>
      <c r="I134" s="115"/>
      <c r="J134" s="115"/>
      <c r="K134" s="115"/>
      <c r="L134" s="115"/>
      <c r="M134" s="115"/>
      <c r="N134" s="115"/>
      <c r="O134" s="115"/>
      <c r="P134" s="115"/>
      <c r="Q134" s="104"/>
      <c r="R134" s="105"/>
    </row>
    <row r="135" spans="3:18" ht="15.75" thickBot="1" x14ac:dyDescent="0.3">
      <c r="C135" s="73" t="s">
        <v>3</v>
      </c>
      <c r="D135" s="78" t="s">
        <v>185</v>
      </c>
      <c r="E135" s="123">
        <f>INDEX('Distribution feeder max. demand'!$AT$5:$AT$64,MATCH(Information!$C134,'Distribution feeder max. demand'!$AR$5:$AR$64,0))</f>
        <v>0</v>
      </c>
      <c r="F135" s="119"/>
      <c r="G135" s="119"/>
      <c r="H135" s="119"/>
      <c r="I135" s="119"/>
      <c r="J135" s="119"/>
      <c r="K135" s="119"/>
      <c r="L135" s="119"/>
      <c r="M135" s="119"/>
      <c r="N135" s="119"/>
      <c r="O135" s="119"/>
      <c r="P135" s="119"/>
      <c r="Q135" s="120"/>
      <c r="R135" s="121"/>
    </row>
    <row r="136" spans="3:18" ht="15.75" thickTop="1" x14ac:dyDescent="0.25">
      <c r="C136" s="71" t="s">
        <v>46</v>
      </c>
      <c r="D136" s="77" t="s">
        <v>171</v>
      </c>
      <c r="E136" s="102">
        <f>INDEX('Maximum Demand Forecast'!$BA$4:$BA$50,MATCH($C$136,'Maximum Demand Forecast'!$AZ$4:$AZ$50,0))</f>
        <v>6</v>
      </c>
      <c r="F136" s="103">
        <f>INDEX('Maximum Demand Forecast'!$BA$4:$BA$50,MATCH($C$136,'Maximum Demand Forecast'!$AZ$4:$AZ$50,0))</f>
        <v>6</v>
      </c>
      <c r="G136" s="103">
        <f>INDEX('Maximum Demand Forecast'!$BA$4:$BA$50,MATCH($C$136,'Maximum Demand Forecast'!$AZ$4:$AZ$50,0))</f>
        <v>6</v>
      </c>
      <c r="H136" s="103">
        <f>INDEX('Maximum Demand Forecast'!$BA$4:$BA$50,MATCH($C$136,'Maximum Demand Forecast'!$AZ$4:$AZ$50,0))</f>
        <v>6</v>
      </c>
      <c r="I136" s="103">
        <f>INDEX('Maximum Demand Forecast'!$BA$4:$BA$50,MATCH($C$136,'Maximum Demand Forecast'!$AZ$4:$AZ$50,0))</f>
        <v>6</v>
      </c>
      <c r="J136" s="103">
        <f>INDEX('Maximum Demand Forecast'!$BA$4:$BA$50,MATCH($C$136,'Maximum Demand Forecast'!$AZ$4:$AZ$50,0))</f>
        <v>6</v>
      </c>
      <c r="K136" s="103">
        <f>INDEX('Maximum Demand Forecast'!$BA$4:$BA$50,MATCH($C$136,'Maximum Demand Forecast'!$AZ$4:$AZ$50,0))</f>
        <v>6</v>
      </c>
      <c r="L136" s="103">
        <f>INDEX('Maximum Demand Forecast'!$BA$4:$BA$50,MATCH($C$136,'Maximum Demand Forecast'!$AZ$4:$AZ$50,0))</f>
        <v>6</v>
      </c>
      <c r="M136" s="103">
        <f>INDEX('Maximum Demand Forecast'!$BA$4:$BA$50,MATCH($C$136,'Maximum Demand Forecast'!$AZ$4:$AZ$50,0))</f>
        <v>6</v>
      </c>
      <c r="N136" s="103">
        <f>INDEX('Maximum Demand Forecast'!$BA$4:$BA$50,MATCH($C$136,'Maximum Demand Forecast'!$AZ$4:$AZ$50,0))</f>
        <v>6</v>
      </c>
      <c r="O136" s="103">
        <f>INDEX('Maximum Demand Forecast'!$BA$4:$BA$50,MATCH($C$136,'Maximum Demand Forecast'!$AZ$4:$AZ$50,0))</f>
        <v>6</v>
      </c>
      <c r="P136" s="103">
        <f>INDEX('Maximum Demand Forecast'!$BA$4:$BA$50,MATCH($C$136,'Maximum Demand Forecast'!$AZ$4:$AZ$50,0))</f>
        <v>6</v>
      </c>
      <c r="Q136" s="104"/>
      <c r="R136" s="122" t="str">
        <f>IF('Maximum Demand Forecast'!F10&gt;'Maximum Demand Forecast'!V10,"Summer","Winter")</f>
        <v>Summer</v>
      </c>
    </row>
    <row r="137" spans="3:18" x14ac:dyDescent="0.25">
      <c r="C137" s="71" t="s">
        <v>46</v>
      </c>
      <c r="D137" s="77" t="s">
        <v>172</v>
      </c>
      <c r="E137" s="106">
        <f>INDEX('Maximum Demand Forecast'!$AN$4:$AN$50,MATCH(Information!C136,'Maximum Demand Forecast'!$AM$4:$AM$50,0))</f>
        <v>0</v>
      </c>
      <c r="F137" s="107">
        <f>INDEX('Maximum Demand Forecast'!$AN$4:$AN$50,MATCH(Information!C136,'Maximum Demand Forecast'!$AM$4:$AM$50,0))</f>
        <v>0</v>
      </c>
      <c r="G137" s="107">
        <f>INDEX('Maximum Demand Forecast'!$AN$4:$AN$50,MATCH(Information!C136,'Maximum Demand Forecast'!$AM$4:$AM$50,0))</f>
        <v>0</v>
      </c>
      <c r="H137" s="107">
        <f>INDEX('Maximum Demand Forecast'!$AN$4:$AN$50,MATCH(Information!C136,'Maximum Demand Forecast'!$AM$4:$AM$50,0))</f>
        <v>0</v>
      </c>
      <c r="I137" s="107">
        <f>INDEX('Maximum Demand Forecast'!$AN$4:$AN$50,MATCH(Information!C136,'Maximum Demand Forecast'!$AM$4:$AM$50,0))</f>
        <v>0</v>
      </c>
      <c r="J137" s="107">
        <f>INDEX('Maximum Demand Forecast'!$AN$4:$AN$50,MATCH(Information!C136,'Maximum Demand Forecast'!$AM$4:$AM$50,0))</f>
        <v>0</v>
      </c>
      <c r="K137" s="107">
        <f>INDEX('Maximum Demand Forecast'!$AN$4:$AN$50,MATCH(Information!C136,'Maximum Demand Forecast'!$AM$4:$AM$50,0))</f>
        <v>0</v>
      </c>
      <c r="L137" s="107">
        <f>INDEX('Maximum Demand Forecast'!$AN$4:$AN$50,MATCH(Information!C136,'Maximum Demand Forecast'!$AM$4:$AM$50,0))</f>
        <v>0</v>
      </c>
      <c r="M137" s="107">
        <f>INDEX('Maximum Demand Forecast'!$AN$4:$AN$50,MATCH(Information!C136,'Maximum Demand Forecast'!$AM$4:$AM$50,0))</f>
        <v>0</v>
      </c>
      <c r="N137" s="107">
        <f>INDEX('Maximum Demand Forecast'!$AN$4:$AN$50,MATCH(Information!C136,'Maximum Demand Forecast'!$AM$4:$AM$50,0))</f>
        <v>0</v>
      </c>
      <c r="O137" s="107">
        <f>INDEX('Maximum Demand Forecast'!$AN$4:$AN$50,MATCH(Information!C136,'Maximum Demand Forecast'!$AM$4:$AM$50,0))</f>
        <v>0</v>
      </c>
      <c r="P137" s="107">
        <f>INDEX('Maximum Demand Forecast'!$AN$4:$AN$50,MATCH(Information!C136,'Maximum Demand Forecast'!$AM$4:$AM$50,0))</f>
        <v>0</v>
      </c>
      <c r="Q137" s="104"/>
      <c r="R137" s="105"/>
    </row>
    <row r="138" spans="3:18" x14ac:dyDescent="0.25">
      <c r="C138" s="71" t="s">
        <v>46</v>
      </c>
      <c r="D138" s="77" t="s">
        <v>173</v>
      </c>
      <c r="E138" s="106">
        <f>INDEX('Maximum Demand Forecast'!$AO$4:$AO$50,MATCH(Information!C138,'Maximum Demand Forecast'!$AM$4:$AM$50,0))</f>
        <v>0</v>
      </c>
      <c r="F138" s="107">
        <f>INDEX('Maximum Demand Forecast'!$AO$4:$AO$50,MATCH(Information!C138,'Maximum Demand Forecast'!$AM$4:$AM$50,0))</f>
        <v>0</v>
      </c>
      <c r="G138" s="107">
        <f>INDEX('Maximum Demand Forecast'!$AO$4:$AO$50,MATCH(Information!C138,'Maximum Demand Forecast'!$AM$4:$AM$50,0))</f>
        <v>0</v>
      </c>
      <c r="H138" s="107">
        <f>INDEX('Maximum Demand Forecast'!$AO$4:$AO$50,MATCH(Information!C138,'Maximum Demand Forecast'!$AM$4:$AM$50,0))</f>
        <v>0</v>
      </c>
      <c r="I138" s="107">
        <f>INDEX('Maximum Demand Forecast'!$AO$4:$AO$50,MATCH(Information!C138,'Maximum Demand Forecast'!$AM$4:$AM$50,0))</f>
        <v>0</v>
      </c>
      <c r="J138" s="107">
        <f>INDEX('Maximum Demand Forecast'!$AO$4:$AO$50,MATCH(Information!C138,'Maximum Demand Forecast'!$AM$4:$AM$50,0))</f>
        <v>0</v>
      </c>
      <c r="K138" s="107">
        <f>INDEX('Maximum Demand Forecast'!$AO$4:$AO$50,MATCH(Information!C138,'Maximum Demand Forecast'!$AM$4:$AM$50,0))</f>
        <v>0</v>
      </c>
      <c r="L138" s="107">
        <f>INDEX('Maximum Demand Forecast'!$AO$4:$AO$50,MATCH(Information!C138,'Maximum Demand Forecast'!$AM$4:$AM$50,0))</f>
        <v>0</v>
      </c>
      <c r="M138" s="107">
        <f>INDEX('Maximum Demand Forecast'!$AO$4:$AO$50,MATCH(Information!C138,'Maximum Demand Forecast'!$AM$4:$AM$50,0))</f>
        <v>0</v>
      </c>
      <c r="N138" s="107">
        <f>INDEX('Maximum Demand Forecast'!$AO$4:$AO$50,MATCH(Information!C138,'Maximum Demand Forecast'!$AM$4:$AM$50,0))</f>
        <v>0</v>
      </c>
      <c r="O138" s="107">
        <f>INDEX('Maximum Demand Forecast'!$AO$4:$AO$50,MATCH(Information!C138,'Maximum Demand Forecast'!$AM$4:$AM$50,0))</f>
        <v>0</v>
      </c>
      <c r="P138" s="107">
        <f>INDEX('Maximum Demand Forecast'!$AO$4:$AO$50,MATCH(Information!C138,'Maximum Demand Forecast'!$AM$4:$AM$50,0))</f>
        <v>0</v>
      </c>
      <c r="Q138" s="104"/>
      <c r="R138" s="105"/>
    </row>
    <row r="139" spans="3:18" x14ac:dyDescent="0.25">
      <c r="C139" s="71" t="s">
        <v>46</v>
      </c>
      <c r="D139" s="77" t="s">
        <v>174</v>
      </c>
      <c r="E139" s="108">
        <f>IF($R$136="Summer",INDEX('Maximum Demand Forecast'!E$4:E$50,MATCH(Information!$C$139,'Maximum Demand Forecast'!$D$4:$D$50,0)),INDEX('Maximum Demand Forecast'!U$4:U$50,MATCH(Information!$C$139,'Maximum Demand Forecast'!$T$4:$T$50,0)))</f>
        <v>0.30421352634565002</v>
      </c>
      <c r="F139" s="111">
        <f>IF($R$136="Summer",INDEX('Maximum Demand Forecast'!F$4:F$50,MATCH(Information!$C$139,'Maximum Demand Forecast'!$D$4:$D$50,0)),INDEX('Maximum Demand Forecast'!V$4:V$50,MATCH(Information!$C$139,'Maximum Demand Forecast'!$T$4:$T$50,0)))</f>
        <v>0.26450165911031998</v>
      </c>
      <c r="G139" s="111">
        <f>IF($R$136="Summer",INDEX('Maximum Demand Forecast'!G$4:G$50,MATCH(Information!$C$139,'Maximum Demand Forecast'!$D$4:$D$50,0)),INDEX('Maximum Demand Forecast'!W$4:W$50,MATCH(Information!$C$139,'Maximum Demand Forecast'!$T$4:$T$50,0)))</f>
        <v>0.27198924031252308</v>
      </c>
      <c r="H139" s="111">
        <f>IF($R$136="Summer",INDEX('Maximum Demand Forecast'!H$4:H$50,MATCH(Information!$C$139,'Maximum Demand Forecast'!$D$4:$D$50,0)),INDEX('Maximum Demand Forecast'!X$4:X$50,MATCH(Information!$C$139,'Maximum Demand Forecast'!$T$4:$T$50,0)))</f>
        <v>0.2711532523341893</v>
      </c>
      <c r="I139" s="111">
        <f>IF($R$136="Summer",INDEX('Maximum Demand Forecast'!I$4:I$50,MATCH(Information!$C$139,'Maximum Demand Forecast'!$D$4:$D$50,0)),INDEX('Maximum Demand Forecast'!Y$4:Y$50,MATCH(Information!$C$139,'Maximum Demand Forecast'!$T$4:$T$50,0)))</f>
        <v>0.2665859581990232</v>
      </c>
      <c r="J139" s="111">
        <f>IF($R$136="Summer",INDEX('Maximum Demand Forecast'!J$4:J$50,MATCH(Information!$C$139,'Maximum Demand Forecast'!$D$4:$D$50,0)),INDEX('Maximum Demand Forecast'!Z$4:Z$50,MATCH(Information!$C$139,'Maximum Demand Forecast'!$T$4:$T$50,0)))</f>
        <v>0.26334554446094516</v>
      </c>
      <c r="K139" s="111">
        <f>IF($R$136="Summer",INDEX('Maximum Demand Forecast'!K$4:K$50,MATCH(Information!$C$139,'Maximum Demand Forecast'!$D$4:$D$50,0)),INDEX('Maximum Demand Forecast'!AA$4:AA$50,MATCH(Information!$C$139,'Maximum Demand Forecast'!$T$4:$T$50,0)))</f>
        <v>0.26352158370177087</v>
      </c>
      <c r="L139" s="111">
        <f>IF($R$136="Summer",INDEX('Maximum Demand Forecast'!L$4:L$50,MATCH(Information!$C$139,'Maximum Demand Forecast'!$D$4:$D$50,0)),INDEX('Maximum Demand Forecast'!AB$4:AB$50,MATCH(Information!$C$139,'Maximum Demand Forecast'!$T$4:$T$50,0)))</f>
        <v>0.26301177009895399</v>
      </c>
      <c r="M139" s="111">
        <f>IF($R$136="Summer",INDEX('Maximum Demand Forecast'!M$4:M$50,MATCH(Information!$C$139,'Maximum Demand Forecast'!$D$4:$D$50,0)),INDEX('Maximum Demand Forecast'!AC$4:AC$50,MATCH(Information!$C$139,'Maximum Demand Forecast'!$T$4:$T$50,0)))</f>
        <v>0.26900163356749629</v>
      </c>
      <c r="N139" s="111">
        <f>IF($R$136="Summer",INDEX('Maximum Demand Forecast'!N$4:N$50,MATCH(Information!$C$139,'Maximum Demand Forecast'!$D$4:$D$50,0)),INDEX('Maximum Demand Forecast'!AD$4:AD$50,MATCH(Information!$C$139,'Maximum Demand Forecast'!$T$4:$T$50,0)))</f>
        <v>0.2852089908960862</v>
      </c>
      <c r="O139" s="111">
        <f>IF($R$136="Summer",INDEX('Maximum Demand Forecast'!O$4:O$50,MATCH(Information!$C$139,'Maximum Demand Forecast'!$D$4:$D$50,0)),INDEX('Maximum Demand Forecast'!AE$4:AE$50,MATCH(Information!$C$139,'Maximum Demand Forecast'!$T$4:$T$50,0)))</f>
        <v>0.29958037869505166</v>
      </c>
      <c r="P139" s="111">
        <f>IF($R$136="Summer",INDEX('Maximum Demand Forecast'!P$4:P$50,MATCH(Information!$C$139,'Maximum Demand Forecast'!$D$4:$D$50,0)),INDEX('Maximum Demand Forecast'!AF$4:AF$50,MATCH(Information!$C$139,'Maximum Demand Forecast'!$T$4:$T$50,0)))</f>
        <v>0.30732554345740498</v>
      </c>
      <c r="Q139" s="104"/>
      <c r="R139" s="105"/>
    </row>
    <row r="140" spans="3:18" x14ac:dyDescent="0.25">
      <c r="C140" s="71" t="s">
        <v>46</v>
      </c>
      <c r="D140" s="77" t="s">
        <v>175</v>
      </c>
      <c r="E140" s="109">
        <f t="shared" ref="E140:P140" si="18">SQRT(E141^2-E139^2)</f>
        <v>4.4653005829385306E-2</v>
      </c>
      <c r="F140" s="110">
        <f t="shared" si="18"/>
        <v>3.8824026886679734E-2</v>
      </c>
      <c r="G140" s="110">
        <f t="shared" si="18"/>
        <v>3.9923067455605872E-2</v>
      </c>
      <c r="H140" s="110">
        <f t="shared" si="18"/>
        <v>3.9800359644029455E-2</v>
      </c>
      <c r="I140" s="110">
        <f t="shared" si="18"/>
        <v>3.9129964037062301E-2</v>
      </c>
      <c r="J140" s="110">
        <f t="shared" si="18"/>
        <v>3.8654330309416653E-2</v>
      </c>
      <c r="K140" s="110">
        <f t="shared" si="18"/>
        <v>3.8680169664231955E-2</v>
      </c>
      <c r="L140" s="110">
        <f t="shared" si="18"/>
        <v>3.860533831122797E-2</v>
      </c>
      <c r="M140" s="110">
        <f t="shared" si="18"/>
        <v>3.9484541190833555E-2</v>
      </c>
      <c r="N140" s="110">
        <f t="shared" si="18"/>
        <v>4.1863486104841641E-2</v>
      </c>
      <c r="O140" s="110">
        <f t="shared" si="18"/>
        <v>4.3972944125568979E-2</v>
      </c>
      <c r="P140" s="110">
        <f t="shared" si="18"/>
        <v>4.5109793270435634E-2</v>
      </c>
      <c r="Q140" s="104"/>
      <c r="R140" s="105"/>
    </row>
    <row r="141" spans="3:18" x14ac:dyDescent="0.25">
      <c r="C141" s="71" t="s">
        <v>46</v>
      </c>
      <c r="D141" s="77" t="s">
        <v>176</v>
      </c>
      <c r="E141" s="108">
        <f t="shared" ref="E141:P141" si="19">E139/$E$142</f>
        <v>0.30747318670292961</v>
      </c>
      <c r="F141" s="111">
        <f t="shared" si="19"/>
        <v>0.26733580518854849</v>
      </c>
      <c r="G141" s="111">
        <f t="shared" si="19"/>
        <v>0.27490361612908676</v>
      </c>
      <c r="H141" s="111">
        <f t="shared" si="19"/>
        <v>0.27405867050542776</v>
      </c>
      <c r="I141" s="111">
        <f t="shared" si="19"/>
        <v>0.26944243762709902</v>
      </c>
      <c r="J141" s="111">
        <f t="shared" si="19"/>
        <v>0.26616730272349592</v>
      </c>
      <c r="K141" s="111">
        <f t="shared" si="19"/>
        <v>0.26634522823197565</v>
      </c>
      <c r="L141" s="111">
        <f t="shared" si="19"/>
        <v>0.26582995195558645</v>
      </c>
      <c r="M141" s="111">
        <f t="shared" si="19"/>
        <v>0.27188399705578881</v>
      </c>
      <c r="N141" s="111">
        <f t="shared" si="19"/>
        <v>0.28826501687997808</v>
      </c>
      <c r="O141" s="111">
        <f t="shared" si="19"/>
        <v>0.30279039468606161</v>
      </c>
      <c r="P141" s="111">
        <f t="shared" si="19"/>
        <v>0.3106185492051155</v>
      </c>
      <c r="Q141" s="104"/>
      <c r="R141" s="105"/>
    </row>
    <row r="142" spans="3:18" x14ac:dyDescent="0.25">
      <c r="C142" s="71" t="s">
        <v>46</v>
      </c>
      <c r="D142" s="77" t="s">
        <v>177</v>
      </c>
      <c r="E142" s="108">
        <f>IF($R$136="Summer",INDEX('Maximum Demand Forecast'!$Q$4:$Q$50,MATCH(Information!$C$142,'Maximum Demand Forecast'!$D$4:$D$50,0)),INDEX('Maximum Demand Forecast'!$AG$4:$AG$50,MATCH(Information!$C$142,'Maximum Demand Forecast'!$T$4:$T$50,0)))</f>
        <v>0.98939855409106303</v>
      </c>
      <c r="F142" s="111">
        <f>IF($R$136="Summer",INDEX('Maximum Demand Forecast'!$Q$4:$Q$50,MATCH(Information!$C$142,'Maximum Demand Forecast'!$D$4:$D$50,0)),INDEX('Maximum Demand Forecast'!$AG$4:$AG$50,MATCH(Information!$C$142,'Maximum Demand Forecast'!$T$4:$T$50,0)))</f>
        <v>0.98939855409106303</v>
      </c>
      <c r="G142" s="111">
        <f>IF($R$136="Summer",INDEX('Maximum Demand Forecast'!$Q$4:$Q$50,MATCH(Information!$C$142,'Maximum Demand Forecast'!$D$4:$D$50,0)),INDEX('Maximum Demand Forecast'!$AG$4:$AG$50,MATCH(Information!$C$142,'Maximum Demand Forecast'!$T$4:$T$50,0)))</f>
        <v>0.98939855409106303</v>
      </c>
      <c r="H142" s="111">
        <f>IF($R$136="Summer",INDEX('Maximum Demand Forecast'!$Q$4:$Q$50,MATCH(Information!$C$142,'Maximum Demand Forecast'!$D$4:$D$50,0)),INDEX('Maximum Demand Forecast'!$AG$4:$AG$50,MATCH(Information!$C$142,'Maximum Demand Forecast'!$T$4:$T$50,0)))</f>
        <v>0.98939855409106303</v>
      </c>
      <c r="I142" s="111">
        <f>IF($R$136="Summer",INDEX('Maximum Demand Forecast'!$Q$4:$Q$50,MATCH(Information!$C$142,'Maximum Demand Forecast'!$D$4:$D$50,0)),INDEX('Maximum Demand Forecast'!$AG$4:$AG$50,MATCH(Information!$C$142,'Maximum Demand Forecast'!$T$4:$T$50,0)))</f>
        <v>0.98939855409106303</v>
      </c>
      <c r="J142" s="111">
        <f>IF($R$136="Summer",INDEX('Maximum Demand Forecast'!$Q$4:$Q$50,MATCH(Information!$C$142,'Maximum Demand Forecast'!$D$4:$D$50,0)),INDEX('Maximum Demand Forecast'!$AG$4:$AG$50,MATCH(Information!$C$142,'Maximum Demand Forecast'!$T$4:$T$50,0)))</f>
        <v>0.98939855409106303</v>
      </c>
      <c r="K142" s="111">
        <f>IF($R$136="Summer",INDEX('Maximum Demand Forecast'!$Q$4:$Q$50,MATCH(Information!$C$142,'Maximum Demand Forecast'!$D$4:$D$50,0)),INDEX('Maximum Demand Forecast'!$AG$4:$AG$50,MATCH(Information!$C$142,'Maximum Demand Forecast'!$T$4:$T$50,0)))</f>
        <v>0.98939855409106303</v>
      </c>
      <c r="L142" s="111">
        <f>IF($R$136="Summer",INDEX('Maximum Demand Forecast'!$Q$4:$Q$50,MATCH(Information!$C$142,'Maximum Demand Forecast'!$D$4:$D$50,0)),INDEX('Maximum Demand Forecast'!$AG$4:$AG$50,MATCH(Information!$C$142,'Maximum Demand Forecast'!$T$4:$T$50,0)))</f>
        <v>0.98939855409106303</v>
      </c>
      <c r="M142" s="111">
        <f>IF($R$136="Summer",INDEX('Maximum Demand Forecast'!$Q$4:$Q$50,MATCH(Information!$C$142,'Maximum Demand Forecast'!$D$4:$D$50,0)),INDEX('Maximum Demand Forecast'!$AG$4:$AG$50,MATCH(Information!$C$142,'Maximum Demand Forecast'!$T$4:$T$50,0)))</f>
        <v>0.98939855409106303</v>
      </c>
      <c r="N142" s="111">
        <f>IF($R$136="Summer",INDEX('Maximum Demand Forecast'!$Q$4:$Q$50,MATCH(Information!$C$142,'Maximum Demand Forecast'!$D$4:$D$50,0)),INDEX('Maximum Demand Forecast'!$AG$4:$AG$50,MATCH(Information!$C$142,'Maximum Demand Forecast'!$T$4:$T$50,0)))</f>
        <v>0.98939855409106303</v>
      </c>
      <c r="O142" s="111">
        <f>IF($R$136="Summer",INDEX('Maximum Demand Forecast'!$Q$4:$Q$50,MATCH(Information!$C$142,'Maximum Demand Forecast'!$D$4:$D$50,0)),INDEX('Maximum Demand Forecast'!$AG$4:$AG$50,MATCH(Information!$C$142,'Maximum Demand Forecast'!$T$4:$T$50,0)))</f>
        <v>0.98939855409106303</v>
      </c>
      <c r="P142" s="111">
        <f>IF($R$136="Summer",INDEX('Maximum Demand Forecast'!$Q$4:$Q$50,MATCH(Information!$C$142,'Maximum Demand Forecast'!$D$4:$D$50,0)),INDEX('Maximum Demand Forecast'!$AG$4:$AG$50,MATCH(Information!$C$142,'Maximum Demand Forecast'!$T$4:$T$50,0)))</f>
        <v>0.98939855409106303</v>
      </c>
      <c r="Q142" s="104"/>
      <c r="R142" s="105"/>
    </row>
    <row r="143" spans="3:18" x14ac:dyDescent="0.25">
      <c r="C143" s="71" t="s">
        <v>46</v>
      </c>
      <c r="D143" s="77" t="s">
        <v>178</v>
      </c>
      <c r="E143" s="108">
        <f>IF($R$136="Summer",INDEX('Maximum Demand Forecast'!U$4:U$50,MATCH(Information!$C$136,'Maximum Demand Forecast'!$T$4:$T$50,0)),INDEX('Maximum Demand Forecast'!E$4:E$50,MATCH(Information!$C$136,'Maximum Demand Forecast'!$T$4:$T$50,0)))</f>
        <v>0.37076960751125199</v>
      </c>
      <c r="F143" s="111">
        <f>IF($R$136="Summer",INDEX('Maximum Demand Forecast'!V$4:V$50,MATCH(Information!$C$136,'Maximum Demand Forecast'!$T$4:$T$50,0)),INDEX('Maximum Demand Forecast'!F$4:F$50,MATCH(Information!$C$136,'Maximum Demand Forecast'!$T$4:$T$50,0)))</f>
        <v>0.34159823972277797</v>
      </c>
      <c r="G143" s="111">
        <f>IF($R$136="Summer",INDEX('Maximum Demand Forecast'!W$4:W$50,MATCH(Information!$C$136,'Maximum Demand Forecast'!$T$4:$T$50,0)),INDEX('Maximum Demand Forecast'!G$4:G$50,MATCH(Information!$C$136,'Maximum Demand Forecast'!$T$4:$T$50,0)))</f>
        <v>0.3298148672719986</v>
      </c>
      <c r="H143" s="111">
        <f>IF($R$136="Summer",INDEX('Maximum Demand Forecast'!X$4:X$50,MATCH(Information!$C$136,'Maximum Demand Forecast'!$T$4:$T$50,0)),INDEX('Maximum Demand Forecast'!H$4:H$50,MATCH(Information!$C$136,'Maximum Demand Forecast'!$T$4:$T$50,0)))</f>
        <v>0.33245892891035439</v>
      </c>
      <c r="I143" s="111">
        <f>IF($R$136="Summer",INDEX('Maximum Demand Forecast'!Y$4:Y$50,MATCH(Information!$C$136,'Maximum Demand Forecast'!$T$4:$T$50,0)),INDEX('Maximum Demand Forecast'!I$4:I$50,MATCH(Information!$C$136,'Maximum Demand Forecast'!$T$4:$T$50,0)))</f>
        <v>0.32704031878077866</v>
      </c>
      <c r="J143" s="111">
        <f>IF($R$136="Summer",INDEX('Maximum Demand Forecast'!Z$4:Z$50,MATCH(Information!$C$136,'Maximum Demand Forecast'!$T$4:$T$50,0)),INDEX('Maximum Demand Forecast'!J$4:J$50,MATCH(Information!$C$136,'Maximum Demand Forecast'!$T$4:$T$50,0)))</f>
        <v>0.32683268408803573</v>
      </c>
      <c r="K143" s="111">
        <f>IF($R$136="Summer",INDEX('Maximum Demand Forecast'!AA$4:AA$50,MATCH(Information!$C$136,'Maximum Demand Forecast'!$T$4:$T$50,0)),INDEX('Maximum Demand Forecast'!K$4:K$50,MATCH(Information!$C$136,'Maximum Demand Forecast'!$T$4:$T$50,0)))</f>
        <v>0.32731474693635404</v>
      </c>
      <c r="L143" s="111">
        <f>IF($R$136="Summer",INDEX('Maximum Demand Forecast'!AB$4:AB$50,MATCH(Information!$C$136,'Maximum Demand Forecast'!$T$4:$T$50,0)),INDEX('Maximum Demand Forecast'!L$4:L$50,MATCH(Information!$C$136,'Maximum Demand Forecast'!$T$4:$T$50,0)))</f>
        <v>0.32877769737833001</v>
      </c>
      <c r="M143" s="111">
        <f>IF($R$136="Summer",INDEX('Maximum Demand Forecast'!AC$4:AC$50,MATCH(Information!$C$136,'Maximum Demand Forecast'!$T$4:$T$50,0)),INDEX('Maximum Demand Forecast'!M$4:M$50,MATCH(Information!$C$136,'Maximum Demand Forecast'!$T$4:$T$50,0)))</f>
        <v>0.33313250009513956</v>
      </c>
      <c r="N143" s="111">
        <f>IF($R$136="Summer",INDEX('Maximum Demand Forecast'!AD$4:AD$50,MATCH(Information!$C$136,'Maximum Demand Forecast'!$T$4:$T$50,0)),INDEX('Maximum Demand Forecast'!N$4:N$50,MATCH(Information!$C$136,'Maximum Demand Forecast'!$T$4:$T$50,0)))</f>
        <v>0.3468871937407898</v>
      </c>
      <c r="O143" s="111">
        <f>IF($R$136="Summer",INDEX('Maximum Demand Forecast'!AE$4:AE$50,MATCH(Information!$C$136,'Maximum Demand Forecast'!$T$4:$T$50,0)),INDEX('Maximum Demand Forecast'!O$4:O$50,MATCH(Information!$C$136,'Maximum Demand Forecast'!$T$4:$T$50,0)))</f>
        <v>0.35811946369999276</v>
      </c>
      <c r="P143" s="111">
        <f>IF($R$136="Summer",INDEX('Maximum Demand Forecast'!AF$4:AF$50,MATCH(Information!$C$136,'Maximum Demand Forecast'!$T$4:$T$50,0)),INDEX('Maximum Demand Forecast'!P$4:P$50,MATCH(Information!$C$136,'Maximum Demand Forecast'!$T$4:$T$50,0)))</f>
        <v>0.36558969430286331</v>
      </c>
      <c r="Q143" s="112"/>
      <c r="R143" s="105">
        <f>IF($R$10="Summer",INDEX('Maximum Demand Forecast'!V$4:V$50,MATCH(Information!$C$10,'Maximum Demand Forecast'!$T$4:$T$50,0)),INDEX('Maximum Demand Forecast'!F$4:F$50,MATCH(Information!$C$10,'Maximum Demand Forecast'!$T$4:$T$50,0)))</f>
        <v>0.3236</v>
      </c>
    </row>
    <row r="144" spans="3:18" x14ac:dyDescent="0.25">
      <c r="C144" s="71" t="s">
        <v>46</v>
      </c>
      <c r="D144" s="77" t="s">
        <v>179</v>
      </c>
      <c r="E144" s="113">
        <f t="shared" ref="E144:P144" si="20">IF(E145^2-E143^2&gt;0,SQRT(E145^2-E143^2),0)</f>
        <v>4.3793472613021377E-2</v>
      </c>
      <c r="F144" s="113">
        <f t="shared" si="20"/>
        <v>4.0347894899939105E-2</v>
      </c>
      <c r="G144" s="113">
        <f t="shared" si="20"/>
        <v>3.8956101213892459E-2</v>
      </c>
      <c r="H144" s="113">
        <f t="shared" si="20"/>
        <v>3.9268404699940668E-2</v>
      </c>
      <c r="I144" s="113">
        <f t="shared" si="20"/>
        <v>3.8628385266031094E-2</v>
      </c>
      <c r="J144" s="113">
        <f t="shared" si="20"/>
        <v>3.8603860482861338E-2</v>
      </c>
      <c r="K144" s="113">
        <f t="shared" si="20"/>
        <v>3.8660799362742186E-2</v>
      </c>
      <c r="L144" s="113">
        <f t="shared" si="20"/>
        <v>3.8833595834774699E-2</v>
      </c>
      <c r="M144" s="113">
        <f t="shared" si="20"/>
        <v>3.9347963597531344E-2</v>
      </c>
      <c r="N144" s="113">
        <f t="shared" si="20"/>
        <v>4.0972599995089613E-2</v>
      </c>
      <c r="O144" s="113">
        <f t="shared" si="20"/>
        <v>4.2299300179989785E-2</v>
      </c>
      <c r="P144" s="113">
        <f t="shared" si="20"/>
        <v>4.3181646879105202E-2</v>
      </c>
      <c r="Q144" s="112"/>
      <c r="R144" s="105"/>
    </row>
    <row r="145" spans="3:18" x14ac:dyDescent="0.25">
      <c r="C145" s="71" t="s">
        <v>46</v>
      </c>
      <c r="D145" s="77" t="s">
        <v>180</v>
      </c>
      <c r="E145" s="108">
        <f>E143/IF($R$136="Summer",INDEX('Maximum Demand Forecast'!$AG$4:$AG$50, MATCH(Information!$C$145, 'Maximum Demand Forecast'!$T$4:$T$50, 0)),INDEX('Maximum Demand Forecast'!$Q$4:$Q$50, MATCH(Information!$C$145, 'Maximum Demand Forecast'!$D$4:$D$50, 0)))</f>
        <v>0.37334698351206119</v>
      </c>
      <c r="F145" s="108">
        <f>F143/IF($R$136="Summer",INDEX('Maximum Demand Forecast'!$AG$4:$AG$50, MATCH(Information!$C$145, 'Maximum Demand Forecast'!$T$4:$T$50, 0)),INDEX('Maximum Demand Forecast'!$Q$4:$Q$50, MATCH(Information!$C$145, 'Maximum Demand Forecast'!$D$4:$D$50, 0)))</f>
        <v>0.34397283323622668</v>
      </c>
      <c r="G145" s="108">
        <f>G143/IF($R$136="Summer",INDEX('Maximum Demand Forecast'!$AG$4:$AG$50, MATCH(Information!$C$145, 'Maximum Demand Forecast'!$T$4:$T$50, 0)),INDEX('Maximum Demand Forecast'!$Q$4:$Q$50, MATCH(Information!$C$145, 'Maximum Demand Forecast'!$D$4:$D$50, 0)))</f>
        <v>0.33210754959114236</v>
      </c>
      <c r="H145" s="108">
        <f>H143/IF($R$136="Summer",INDEX('Maximum Demand Forecast'!$AG$4:$AG$50, MATCH(Information!$C$145, 'Maximum Demand Forecast'!$T$4:$T$50, 0)),INDEX('Maximum Demand Forecast'!$Q$4:$Q$50, MATCH(Information!$C$145, 'Maximum Demand Forecast'!$D$4:$D$50, 0)))</f>
        <v>0.33476999121769918</v>
      </c>
      <c r="I145" s="108">
        <f>I143/IF($R$136="Summer",INDEX('Maximum Demand Forecast'!$AG$4:$AG$50, MATCH(Information!$C$145, 'Maximum Demand Forecast'!$T$4:$T$50, 0)),INDEX('Maximum Demand Forecast'!$Q$4:$Q$50, MATCH(Information!$C$145, 'Maximum Demand Forecast'!$D$4:$D$50, 0)))</f>
        <v>0.32931371404254373</v>
      </c>
      <c r="J145" s="108">
        <f>J143/IF($R$136="Summer",INDEX('Maximum Demand Forecast'!$AG$4:$AG$50, MATCH(Information!$C$145, 'Maximum Demand Forecast'!$T$4:$T$50, 0)),INDEX('Maximum Demand Forecast'!$Q$4:$Q$50, MATCH(Information!$C$145, 'Maximum Demand Forecast'!$D$4:$D$50, 0)))</f>
        <v>0.32910463599343293</v>
      </c>
      <c r="K145" s="108">
        <f>K143/IF($R$136="Summer",INDEX('Maximum Demand Forecast'!$AG$4:$AG$50, MATCH(Information!$C$145, 'Maximum Demand Forecast'!$T$4:$T$50, 0)),INDEX('Maximum Demand Forecast'!$Q$4:$Q$50, MATCH(Information!$C$145, 'Maximum Demand Forecast'!$D$4:$D$50, 0)))</f>
        <v>0.3295900498640329</v>
      </c>
      <c r="L145" s="108">
        <f>L143/IF($R$136="Summer",INDEX('Maximum Demand Forecast'!$AG$4:$AG$50, MATCH(Information!$C$145, 'Maximum Demand Forecast'!$T$4:$T$50, 0)),INDEX('Maximum Demand Forecast'!$Q$4:$Q$50, MATCH(Information!$C$145, 'Maximum Demand Forecast'!$D$4:$D$50, 0)))</f>
        <v>0.33106316989187334</v>
      </c>
      <c r="M145" s="108">
        <f>M143/IF($R$136="Summer",INDEX('Maximum Demand Forecast'!$AG$4:$AG$50, MATCH(Information!$C$145, 'Maximum Demand Forecast'!$T$4:$T$50, 0)),INDEX('Maximum Demand Forecast'!$Q$4:$Q$50, MATCH(Information!$C$145, 'Maximum Demand Forecast'!$D$4:$D$50, 0)))</f>
        <v>0.33544824468002632</v>
      </c>
      <c r="N145" s="108">
        <f>N143/IF($R$136="Summer",INDEX('Maximum Demand Forecast'!$AG$4:$AG$50, MATCH(Information!$C$145, 'Maximum Demand Forecast'!$T$4:$T$50, 0)),INDEX('Maximum Demand Forecast'!$Q$4:$Q$50, MATCH(Information!$C$145, 'Maximum Demand Forecast'!$D$4:$D$50, 0)))</f>
        <v>0.34929855300547391</v>
      </c>
      <c r="O145" s="108">
        <f>O143/IF($R$136="Summer",INDEX('Maximum Demand Forecast'!$AG$4:$AG$50, MATCH(Information!$C$145, 'Maximum Demand Forecast'!$T$4:$T$50, 0)),INDEX('Maximum Demand Forecast'!$Q$4:$Q$50, MATCH(Information!$C$145, 'Maximum Demand Forecast'!$D$4:$D$50, 0)))</f>
        <v>0.36060890321300626</v>
      </c>
      <c r="P145" s="108">
        <f>P143/IF($R$136="Summer",INDEX('Maximum Demand Forecast'!$AG$4:$AG$50, MATCH(Information!$C$145, 'Maximum Demand Forecast'!$T$4:$T$50, 0)),INDEX('Maximum Demand Forecast'!$Q$4:$Q$50, MATCH(Information!$C$145, 'Maximum Demand Forecast'!$D$4:$D$50, 0)))</f>
        <v>0.36813106254111833</v>
      </c>
      <c r="Q145" s="112"/>
      <c r="R145" s="105"/>
    </row>
    <row r="146" spans="3:18" x14ac:dyDescent="0.25">
      <c r="C146" s="71" t="s">
        <v>46</v>
      </c>
      <c r="D146" s="77" t="s">
        <v>181</v>
      </c>
      <c r="E146" s="114">
        <f>IFERROR(INDEX('Maximum Demand Forecast'!$AK$4:$AK$50,MATCH(Information!C136,'Maximum Demand Forecast'!$AJ$4:$AJ$50,0)),"")</f>
        <v>1.5</v>
      </c>
      <c r="F146" s="115" t="str">
        <f>IFERROR(INDEX('Maximum Demand Forecast'!$AK$4:$AK$50,MATCH(Information!D136,'Maximum Demand Forecast'!$AJ$4:$AJ$50,0)),"")</f>
        <v/>
      </c>
      <c r="G146" s="115"/>
      <c r="H146" s="115"/>
      <c r="I146" s="115"/>
      <c r="J146" s="115"/>
      <c r="K146" s="115"/>
      <c r="L146" s="115"/>
      <c r="M146" s="115"/>
      <c r="N146" s="115"/>
      <c r="O146" s="115"/>
      <c r="P146" s="115"/>
      <c r="Q146" s="116"/>
      <c r="R146" s="105"/>
    </row>
    <row r="147" spans="3:18" x14ac:dyDescent="0.25">
      <c r="C147" s="71" t="s">
        <v>46</v>
      </c>
      <c r="D147" s="77" t="s">
        <v>182</v>
      </c>
      <c r="E147" s="106">
        <f>INDEX('Maximum Demand Forecast'!AR4:AR50,MATCH(Information!C147,'Maximum Demand Forecast'!$AQ$4:$AQ$50,0))</f>
        <v>8763</v>
      </c>
      <c r="F147" s="107">
        <f>INDEX('Maximum Demand Forecast'!AR4:AR50,MATCH(Information!C147,'Maximum Demand Forecast'!$AQ$4:$AQ$50,0))</f>
        <v>8763</v>
      </c>
      <c r="G147" s="107">
        <f>INDEX('Maximum Demand Forecast'!AR4:AR50,MATCH(Information!C147,'Maximum Demand Forecast'!$AQ$4:$AQ$50,0))</f>
        <v>8763</v>
      </c>
      <c r="H147" s="107">
        <f>INDEX('Maximum Demand Forecast'!AR4:AR50,MATCH(Information!C147,'Maximum Demand Forecast'!$AQ$4:$AQ$50,0))</f>
        <v>8763</v>
      </c>
      <c r="I147" s="107">
        <f>INDEX('Maximum Demand Forecast'!AR4:AR50,MATCH(Information!C147,'Maximum Demand Forecast'!$AQ$4:$AQ$50,0))</f>
        <v>8763</v>
      </c>
      <c r="J147" s="107">
        <f>INDEX('Maximum Demand Forecast'!AR4:AR50,MATCH(Information!C147,'Maximum Demand Forecast'!$AQ$4:$AQ$50,0))</f>
        <v>8763</v>
      </c>
      <c r="K147" s="107">
        <f>INDEX('Maximum Demand Forecast'!AR4:AR50,MATCH(Information!C147,'Maximum Demand Forecast'!$AQ$4:$AQ$50,0))</f>
        <v>8763</v>
      </c>
      <c r="L147" s="107">
        <f>INDEX('Maximum Demand Forecast'!AR4:AR50,MATCH(Information!C147,'Maximum Demand Forecast'!$AQ$4:$AQ$50,0))</f>
        <v>8763</v>
      </c>
      <c r="M147" s="107">
        <f>INDEX('Maximum Demand Forecast'!AR4:AR50,MATCH(Information!C147,'Maximum Demand Forecast'!$AQ$4:$AQ$50,0))</f>
        <v>8763</v>
      </c>
      <c r="N147" s="107">
        <f>INDEX('Maximum Demand Forecast'!AR4:AR50,MATCH(Information!C147,'Maximum Demand Forecast'!$AQ$4:$AQ$50,0))</f>
        <v>8763</v>
      </c>
      <c r="O147" s="107">
        <f>INDEX('Maximum Demand Forecast'!AR4:AR50,MATCH(Information!C147,'Maximum Demand Forecast'!$AQ$4:$AQ$50,0))</f>
        <v>8763</v>
      </c>
      <c r="P147" s="107">
        <f>INDEX('Maximum Demand Forecast'!AR4:AR50,MATCH(Information!C147,'Maximum Demand Forecast'!$AQ$4:$AQ$50,0))</f>
        <v>8763</v>
      </c>
      <c r="Q147" s="104"/>
      <c r="R147" s="105"/>
    </row>
    <row r="148" spans="3:18" x14ac:dyDescent="0.25">
      <c r="C148" s="71" t="s">
        <v>46</v>
      </c>
      <c r="D148" s="77" t="s">
        <v>183</v>
      </c>
      <c r="E148" s="106">
        <f>INDEX('Maximum Demand Forecast'!$AS$4:$AS$50,MATCH(Information!C148,'Maximum Demand Forecast'!$AQ$4:$AQ$50,0))</f>
        <v>8763</v>
      </c>
      <c r="F148" s="107">
        <f>INDEX('Maximum Demand Forecast'!$AS$4:$AS$50,MATCH(Information!C148,'Maximum Demand Forecast'!$AQ$4:$AQ$50,0))</f>
        <v>8763</v>
      </c>
      <c r="G148" s="107">
        <f>INDEX('Maximum Demand Forecast'!$AS$4:$AS$50,MATCH(Information!C148,'Maximum Demand Forecast'!$AQ$4:$AQ$50,0))</f>
        <v>8763</v>
      </c>
      <c r="H148" s="107">
        <f>INDEX('Maximum Demand Forecast'!$AS$4:$AS$50,MATCH(Information!C148,'Maximum Demand Forecast'!$AQ$4:$AQ$50,0))</f>
        <v>8763</v>
      </c>
      <c r="I148" s="107">
        <f>INDEX('Maximum Demand Forecast'!$AS$4:$AS$50,MATCH(Information!C148,'Maximum Demand Forecast'!$AQ$4:$AQ$50,0))</f>
        <v>8763</v>
      </c>
      <c r="J148" s="107">
        <f>INDEX('Maximum Demand Forecast'!$AS$4:$AS$50,MATCH(Information!C148,'Maximum Demand Forecast'!$AQ$4:$AQ$50,0))</f>
        <v>8763</v>
      </c>
      <c r="K148" s="107">
        <f>INDEX('Maximum Demand Forecast'!$AS$4:$AS$50,MATCH(Information!C148,'Maximum Demand Forecast'!$AQ$4:$AQ$50,0))</f>
        <v>8763</v>
      </c>
      <c r="L148" s="107">
        <f>INDEX('Maximum Demand Forecast'!$AS$4:$AS$50,MATCH(Information!C148,'Maximum Demand Forecast'!$AQ$4:$AQ$50,0))</f>
        <v>8763</v>
      </c>
      <c r="M148" s="107">
        <f>INDEX('Maximum Demand Forecast'!$AS$4:$AS$50,MATCH(Information!C148,'Maximum Demand Forecast'!$AQ$4:$AQ$50,0))</f>
        <v>8763</v>
      </c>
      <c r="N148" s="107">
        <f>INDEX('Maximum Demand Forecast'!$AS$4:$AS$50,MATCH(Information!C148,'Maximum Demand Forecast'!$AQ$4:$AQ$50,0))</f>
        <v>8763</v>
      </c>
      <c r="O148" s="107">
        <f>INDEX('Maximum Demand Forecast'!$AS$4:$AS$50,MATCH(Information!C148,'Maximum Demand Forecast'!$AQ$4:$AQ$50,0))</f>
        <v>8763</v>
      </c>
      <c r="P148" s="107">
        <f>INDEX('Maximum Demand Forecast'!$AS$4:$AS$50,MATCH(Information!C148,'Maximum Demand Forecast'!$AQ$4:$AQ$50,0))</f>
        <v>8763</v>
      </c>
      <c r="Q148" s="104"/>
      <c r="R148" s="105"/>
    </row>
    <row r="149" spans="3:18" x14ac:dyDescent="0.25">
      <c r="C149" s="71" t="s">
        <v>46</v>
      </c>
      <c r="D149" s="77" t="s">
        <v>186</v>
      </c>
      <c r="E149" s="117">
        <f>INDEX('Maximum Demand Forecast'!$R$4:$R$50,MATCH(Information!$C$136,'Maximum Demand Forecast'!$D$4:$D$50,0))</f>
        <v>0.54945054945054905</v>
      </c>
      <c r="F149" s="118"/>
      <c r="G149" s="118"/>
      <c r="H149" s="118"/>
      <c r="I149" s="118"/>
      <c r="J149" s="118"/>
      <c r="K149" s="118"/>
      <c r="L149" s="118"/>
      <c r="M149" s="118"/>
      <c r="N149" s="118"/>
      <c r="O149" s="118"/>
      <c r="P149" s="118"/>
      <c r="Q149" s="104"/>
      <c r="R149" s="105"/>
    </row>
    <row r="150" spans="3:18" x14ac:dyDescent="0.25">
      <c r="C150" s="71" t="s">
        <v>46</v>
      </c>
      <c r="D150" s="77" t="s">
        <v>187</v>
      </c>
      <c r="E150" s="117">
        <f>INDEX('Maximum Demand Forecast'!$AH$4:$AH$50,MATCH(Information!$C$136,'Maximum Demand Forecast'!$D$4:$D$50,0))</f>
        <v>0.90391676866585002</v>
      </c>
      <c r="F150" s="118"/>
      <c r="G150" s="118"/>
      <c r="H150" s="118"/>
      <c r="I150" s="118"/>
      <c r="J150" s="118"/>
      <c r="K150" s="118"/>
      <c r="L150" s="118"/>
      <c r="M150" s="118"/>
      <c r="N150" s="118"/>
      <c r="O150" s="118"/>
      <c r="P150" s="118"/>
      <c r="Q150" s="104"/>
      <c r="R150" s="105"/>
    </row>
    <row r="151" spans="3:18" x14ac:dyDescent="0.25">
      <c r="C151" s="71" t="s">
        <v>46</v>
      </c>
      <c r="D151" s="77" t="s">
        <v>130</v>
      </c>
      <c r="E151" s="106"/>
      <c r="F151" s="107"/>
      <c r="G151" s="107"/>
      <c r="H151" s="107"/>
      <c r="I151" s="107"/>
      <c r="J151" s="107"/>
      <c r="K151" s="107"/>
      <c r="L151" s="107"/>
      <c r="M151" s="107"/>
      <c r="N151" s="107"/>
      <c r="O151" s="107"/>
      <c r="P151" s="107"/>
      <c r="Q151" s="104" t="str" cm="1">
        <f t="array" ref="Q151">IF(INDEX('Maximum Demand Forecast'!$AW$4:$AW$248,MATCH(1,('Maximum Demand Forecast'!$AV$4:$AV$248=Information!D151)*('Maximum Demand Forecast'!$AX$4:$AX$248=Information!E151)*('Maximum Demand Forecast'!$AU$4:$AU$248=Information!C151),0))=0,"",INDEX('Maximum Demand Forecast'!$AW$4:$AW$248,MATCH(1,('Maximum Demand Forecast'!$AV$4:$AV$248=Information!D151)*('Maximum Demand Forecast'!$AX$4:$AX$248=Information!E151)*('Maximum Demand Forecast'!$AU$4:$AU$248=Information!C151),0)))</f>
        <v/>
      </c>
      <c r="R151" s="105"/>
    </row>
    <row r="152" spans="3:18" x14ac:dyDescent="0.25">
      <c r="C152" s="71" t="s">
        <v>46</v>
      </c>
      <c r="D152" s="77" t="s">
        <v>131</v>
      </c>
      <c r="E152" s="106"/>
      <c r="F152" s="107"/>
      <c r="G152" s="107"/>
      <c r="H152" s="107"/>
      <c r="I152" s="107"/>
      <c r="J152" s="107"/>
      <c r="K152" s="107"/>
      <c r="L152" s="107"/>
      <c r="M152" s="107"/>
      <c r="N152" s="107"/>
      <c r="O152" s="107"/>
      <c r="P152" s="107"/>
      <c r="Q152" s="104" t="str" cm="1">
        <f t="array" ref="Q152">IF(INDEX('Maximum Demand Forecast'!$AW$4:$AW$248,MATCH(1,('Maximum Demand Forecast'!$AV$4:$AV$248=Information!D152)*('Maximum Demand Forecast'!$AX$4:$AX$248=Information!E152)*('Maximum Demand Forecast'!$AU$4:$AU$248=Information!C152),0))=0,"",INDEX('Maximum Demand Forecast'!$AW$4:$AW$248,MATCH(1,('Maximum Demand Forecast'!$AV$4:$AV$248=Information!D152)*('Maximum Demand Forecast'!$AX$4:$AX$248=Information!E152)*('Maximum Demand Forecast'!$AU$4:$AU$248=Information!C152),0)))</f>
        <v/>
      </c>
      <c r="R152" s="105"/>
    </row>
    <row r="153" spans="3:18" x14ac:dyDescent="0.25">
      <c r="C153" s="71" t="s">
        <v>46</v>
      </c>
      <c r="D153" s="77" t="s">
        <v>132</v>
      </c>
      <c r="E153" s="106"/>
      <c r="F153" s="107"/>
      <c r="G153" s="107"/>
      <c r="H153" s="107"/>
      <c r="I153" s="107"/>
      <c r="J153" s="107"/>
      <c r="K153" s="107"/>
      <c r="L153" s="107"/>
      <c r="M153" s="107"/>
      <c r="N153" s="107"/>
      <c r="O153" s="107"/>
      <c r="P153" s="107"/>
      <c r="Q153" s="104" t="str" cm="1">
        <f t="array" ref="Q153">IF(INDEX('Maximum Demand Forecast'!$AW$4:$AW$248,MATCH(1,('Maximum Demand Forecast'!$AV$4:$AV$248=Information!D153)*('Maximum Demand Forecast'!$AX$4:$AX$248=Information!E153)*('Maximum Demand Forecast'!$AU$4:$AU$248=Information!C153),0))=0,"",INDEX('Maximum Demand Forecast'!$AW$4:$AW$248,MATCH(1,('Maximum Demand Forecast'!$AV$4:$AV$248=Information!D153)*('Maximum Demand Forecast'!$AX$4:$AX$248=Information!E153)*('Maximum Demand Forecast'!$AU$4:$AU$248=Information!C153),0)))</f>
        <v/>
      </c>
      <c r="R153" s="105"/>
    </row>
    <row r="154" spans="3:18" x14ac:dyDescent="0.25">
      <c r="C154" s="71" t="s">
        <v>46</v>
      </c>
      <c r="D154" s="77" t="s">
        <v>133</v>
      </c>
      <c r="E154" s="106"/>
      <c r="F154" s="107"/>
      <c r="G154" s="107"/>
      <c r="H154" s="107"/>
      <c r="I154" s="107"/>
      <c r="J154" s="107"/>
      <c r="K154" s="107"/>
      <c r="L154" s="107"/>
      <c r="M154" s="107"/>
      <c r="N154" s="107"/>
      <c r="O154" s="107"/>
      <c r="P154" s="107"/>
      <c r="Q154" s="104" t="str" cm="1">
        <f t="array" ref="Q154">IF(INDEX('Maximum Demand Forecast'!$AW$4:$AW$248,MATCH(1,('Maximum Demand Forecast'!$AV$4:$AV$248=Information!D154)*('Maximum Demand Forecast'!$AX$4:$AX$248=Information!E154)*('Maximum Demand Forecast'!$AU$4:$AU$248=Information!C154),0))=0,"",INDEX('Maximum Demand Forecast'!$AW$4:$AW$248,MATCH(1,('Maximum Demand Forecast'!$AV$4:$AV$248=Information!D154)*('Maximum Demand Forecast'!$AX$4:$AX$248=Information!E154)*('Maximum Demand Forecast'!$AU$4:$AU$248=Information!C154),0)))</f>
        <v/>
      </c>
      <c r="R154" s="105"/>
    </row>
    <row r="155" spans="3:18" x14ac:dyDescent="0.25">
      <c r="C155" s="71" t="s">
        <v>46</v>
      </c>
      <c r="D155" s="77" t="s">
        <v>134</v>
      </c>
      <c r="E155" s="106"/>
      <c r="F155" s="107"/>
      <c r="G155" s="107"/>
      <c r="H155" s="107"/>
      <c r="I155" s="107"/>
      <c r="J155" s="107"/>
      <c r="K155" s="107"/>
      <c r="L155" s="107"/>
      <c r="M155" s="107"/>
      <c r="N155" s="107"/>
      <c r="O155" s="107"/>
      <c r="P155" s="107"/>
      <c r="Q155" s="104" t="str" cm="1">
        <f t="array" ref="Q155">IF(INDEX('Maximum Demand Forecast'!$AW$4:$AW$248,MATCH(1,('Maximum Demand Forecast'!$AV$4:$AV$248=Information!D155)*('Maximum Demand Forecast'!$AX$4:$AX$248=Information!E155)*('Maximum Demand Forecast'!$AU$4:$AU$248=Information!C155),0))=0,"",INDEX('Maximum Demand Forecast'!$AW$4:$AW$248,MATCH(1,('Maximum Demand Forecast'!$AV$4:$AV$248=Information!D155)*('Maximum Demand Forecast'!$AX$4:$AX$248=Information!E155)*('Maximum Demand Forecast'!$AU$4:$AU$248=Information!C155),0)))</f>
        <v/>
      </c>
      <c r="R155" s="105"/>
    </row>
    <row r="156" spans="3:18" x14ac:dyDescent="0.25">
      <c r="C156" s="71" t="s">
        <v>46</v>
      </c>
      <c r="D156" s="77" t="s">
        <v>184</v>
      </c>
      <c r="E156" s="124">
        <f>INDEX('Distribution feeder max. demand'!$AS$5:$AS$64,MATCH(Information!$C156,'Distribution feeder max. demand'!$AR$5:$AR$64,0))</f>
        <v>5.5E-2</v>
      </c>
      <c r="F156" s="115"/>
      <c r="G156" s="115"/>
      <c r="H156" s="115"/>
      <c r="I156" s="115"/>
      <c r="J156" s="115"/>
      <c r="K156" s="115"/>
      <c r="L156" s="115"/>
      <c r="M156" s="115"/>
      <c r="N156" s="115"/>
      <c r="O156" s="115"/>
      <c r="P156" s="115"/>
      <c r="Q156" s="104"/>
      <c r="R156" s="105"/>
    </row>
    <row r="157" spans="3:18" ht="15.75" thickBot="1" x14ac:dyDescent="0.3">
      <c r="C157" s="73" t="s">
        <v>46</v>
      </c>
      <c r="D157" s="78" t="s">
        <v>185</v>
      </c>
      <c r="E157" s="123">
        <f>INDEX('Distribution feeder max. demand'!$AT$5:$AT$64,MATCH(Information!$C156,'Distribution feeder max. demand'!$AR$5:$AR$64,0))</f>
        <v>0</v>
      </c>
      <c r="F157" s="119"/>
      <c r="G157" s="119"/>
      <c r="H157" s="119"/>
      <c r="I157" s="119"/>
      <c r="J157" s="119"/>
      <c r="K157" s="119"/>
      <c r="L157" s="119"/>
      <c r="M157" s="119"/>
      <c r="N157" s="119"/>
      <c r="O157" s="119"/>
      <c r="P157" s="119"/>
      <c r="Q157" s="120"/>
      <c r="R157" s="121"/>
    </row>
    <row r="158" spans="3:18" ht="15.75" thickTop="1" x14ac:dyDescent="0.25">
      <c r="C158" s="71" t="s">
        <v>58</v>
      </c>
      <c r="D158" s="77" t="s">
        <v>171</v>
      </c>
      <c r="E158" s="102">
        <f>INDEX('Maximum Demand Forecast'!$BA$4:$BA$50,MATCH($C$158,'Maximum Demand Forecast'!$AZ$4:$AZ$50,0))</f>
        <v>25</v>
      </c>
      <c r="F158" s="103">
        <f>INDEX('Maximum Demand Forecast'!$BA$4:$BA$50,MATCH($C$158,'Maximum Demand Forecast'!$AZ$4:$AZ$50,0))</f>
        <v>25</v>
      </c>
      <c r="G158" s="103">
        <f>INDEX('Maximum Demand Forecast'!$BA$4:$BA$50,MATCH($C$158,'Maximum Demand Forecast'!$AZ$4:$AZ$50,0))</f>
        <v>25</v>
      </c>
      <c r="H158" s="103">
        <f>INDEX('Maximum Demand Forecast'!$BA$4:$BA$50,MATCH($C$158,'Maximum Demand Forecast'!$AZ$4:$AZ$50,0))</f>
        <v>25</v>
      </c>
      <c r="I158" s="103">
        <f>INDEX('Maximum Demand Forecast'!$BA$4:$BA$50,MATCH($C$158,'Maximum Demand Forecast'!$AZ$4:$AZ$50,0))</f>
        <v>25</v>
      </c>
      <c r="J158" s="103">
        <f>INDEX('Maximum Demand Forecast'!$BA$4:$BA$50,MATCH($C$158,'Maximum Demand Forecast'!$AZ$4:$AZ$50,0))</f>
        <v>25</v>
      </c>
      <c r="K158" s="103">
        <f>INDEX('Maximum Demand Forecast'!$BA$4:$BA$50,MATCH($C$158,'Maximum Demand Forecast'!$AZ$4:$AZ$50,0))</f>
        <v>25</v>
      </c>
      <c r="L158" s="103">
        <f>INDEX('Maximum Demand Forecast'!$BA$4:$BA$50,MATCH($C$158,'Maximum Demand Forecast'!$AZ$4:$AZ$50,0))</f>
        <v>25</v>
      </c>
      <c r="M158" s="103">
        <f>INDEX('Maximum Demand Forecast'!$BA$4:$BA$50,MATCH($C$158,'Maximum Demand Forecast'!$AZ$4:$AZ$50,0))</f>
        <v>25</v>
      </c>
      <c r="N158" s="103">
        <f>INDEX('Maximum Demand Forecast'!$BA$4:$BA$50,MATCH($C$158,'Maximum Demand Forecast'!$AZ$4:$AZ$50,0))</f>
        <v>25</v>
      </c>
      <c r="O158" s="103">
        <f>INDEX('Maximum Demand Forecast'!$BA$4:$BA$50,MATCH($C$158,'Maximum Demand Forecast'!$AZ$4:$AZ$50,0))</f>
        <v>25</v>
      </c>
      <c r="P158" s="103">
        <f>INDEX('Maximum Demand Forecast'!$BA$4:$BA$50,MATCH($C$158,'Maximum Demand Forecast'!$AZ$4:$AZ$50,0))</f>
        <v>25</v>
      </c>
      <c r="Q158" s="104"/>
      <c r="R158" s="122" t="str">
        <f>IF('Maximum Demand Forecast'!F11&gt;'Maximum Demand Forecast'!V11,"Summer","Winter")</f>
        <v>Winter</v>
      </c>
    </row>
    <row r="159" spans="3:18" x14ac:dyDescent="0.25">
      <c r="C159" s="71" t="s">
        <v>58</v>
      </c>
      <c r="D159" s="77" t="s">
        <v>172</v>
      </c>
      <c r="E159" s="106">
        <f>INDEX('Maximum Demand Forecast'!$AN$4:$AN$50,MATCH(Information!C158,'Maximum Demand Forecast'!$AM$4:$AM$50,0))</f>
        <v>0</v>
      </c>
      <c r="F159" s="107">
        <f>INDEX('Maximum Demand Forecast'!$AN$4:$AN$50,MATCH(Information!C158,'Maximum Demand Forecast'!$AM$4:$AM$50,0))</f>
        <v>0</v>
      </c>
      <c r="G159" s="107">
        <f>INDEX('Maximum Demand Forecast'!$AN$4:$AN$50,MATCH(Information!C158,'Maximum Demand Forecast'!$AM$4:$AM$50,0))</f>
        <v>0</v>
      </c>
      <c r="H159" s="107">
        <f>INDEX('Maximum Demand Forecast'!$AN$4:$AN$50,MATCH(Information!C158,'Maximum Demand Forecast'!$AM$4:$AM$50,0))</f>
        <v>0</v>
      </c>
      <c r="I159" s="107">
        <f>INDEX('Maximum Demand Forecast'!$AN$4:$AN$50,MATCH(Information!C158,'Maximum Demand Forecast'!$AM$4:$AM$50,0))</f>
        <v>0</v>
      </c>
      <c r="J159" s="107">
        <f>INDEX('Maximum Demand Forecast'!$AN$4:$AN$50,MATCH(Information!C158,'Maximum Demand Forecast'!$AM$4:$AM$50,0))</f>
        <v>0</v>
      </c>
      <c r="K159" s="107">
        <f>INDEX('Maximum Demand Forecast'!$AN$4:$AN$50,MATCH(Information!C158,'Maximum Demand Forecast'!$AM$4:$AM$50,0))</f>
        <v>0</v>
      </c>
      <c r="L159" s="107">
        <f>INDEX('Maximum Demand Forecast'!$AN$4:$AN$50,MATCH(Information!C158,'Maximum Demand Forecast'!$AM$4:$AM$50,0))</f>
        <v>0</v>
      </c>
      <c r="M159" s="107">
        <f>INDEX('Maximum Demand Forecast'!$AN$4:$AN$50,MATCH(Information!C158,'Maximum Demand Forecast'!$AM$4:$AM$50,0))</f>
        <v>0</v>
      </c>
      <c r="N159" s="107">
        <f>INDEX('Maximum Demand Forecast'!$AN$4:$AN$50,MATCH(Information!C158,'Maximum Demand Forecast'!$AM$4:$AM$50,0))</f>
        <v>0</v>
      </c>
      <c r="O159" s="107">
        <f>INDEX('Maximum Demand Forecast'!$AN$4:$AN$50,MATCH(Information!C158,'Maximum Demand Forecast'!$AM$4:$AM$50,0))</f>
        <v>0</v>
      </c>
      <c r="P159" s="107">
        <f>INDEX('Maximum Demand Forecast'!$AN$4:$AN$50,MATCH(Information!C158,'Maximum Demand Forecast'!$AM$4:$AM$50,0))</f>
        <v>0</v>
      </c>
      <c r="Q159" s="104"/>
      <c r="R159" s="105"/>
    </row>
    <row r="160" spans="3:18" x14ac:dyDescent="0.25">
      <c r="C160" s="71" t="s">
        <v>58</v>
      </c>
      <c r="D160" s="77" t="s">
        <v>173</v>
      </c>
      <c r="E160" s="106">
        <f>INDEX('Maximum Demand Forecast'!$AO$4:$AO$50,MATCH(Information!C160,'Maximum Demand Forecast'!$AM$4:$AM$50,0))</f>
        <v>0</v>
      </c>
      <c r="F160" s="107">
        <f>INDEX('Maximum Demand Forecast'!$AO$4:$AO$50,MATCH(Information!C160,'Maximum Demand Forecast'!$AM$4:$AM$50,0))</f>
        <v>0</v>
      </c>
      <c r="G160" s="107">
        <f>INDEX('Maximum Demand Forecast'!$AO$4:$AO$50,MATCH(Information!C160,'Maximum Demand Forecast'!$AM$4:$AM$50,0))</f>
        <v>0</v>
      </c>
      <c r="H160" s="107">
        <f>INDEX('Maximum Demand Forecast'!$AO$4:$AO$50,MATCH(Information!C160,'Maximum Demand Forecast'!$AM$4:$AM$50,0))</f>
        <v>0</v>
      </c>
      <c r="I160" s="107">
        <f>INDEX('Maximum Demand Forecast'!$AO$4:$AO$50,MATCH(Information!C160,'Maximum Demand Forecast'!$AM$4:$AM$50,0))</f>
        <v>0</v>
      </c>
      <c r="J160" s="107">
        <f>INDEX('Maximum Demand Forecast'!$AO$4:$AO$50,MATCH(Information!C160,'Maximum Demand Forecast'!$AM$4:$AM$50,0))</f>
        <v>0</v>
      </c>
      <c r="K160" s="107">
        <f>INDEX('Maximum Demand Forecast'!$AO$4:$AO$50,MATCH(Information!C160,'Maximum Demand Forecast'!$AM$4:$AM$50,0))</f>
        <v>0</v>
      </c>
      <c r="L160" s="107">
        <f>INDEX('Maximum Demand Forecast'!$AO$4:$AO$50,MATCH(Information!C160,'Maximum Demand Forecast'!$AM$4:$AM$50,0))</f>
        <v>0</v>
      </c>
      <c r="M160" s="107">
        <f>INDEX('Maximum Demand Forecast'!$AO$4:$AO$50,MATCH(Information!C160,'Maximum Demand Forecast'!$AM$4:$AM$50,0))</f>
        <v>0</v>
      </c>
      <c r="N160" s="107">
        <f>INDEX('Maximum Demand Forecast'!$AO$4:$AO$50,MATCH(Information!C160,'Maximum Demand Forecast'!$AM$4:$AM$50,0))</f>
        <v>0</v>
      </c>
      <c r="O160" s="107">
        <f>INDEX('Maximum Demand Forecast'!$AO$4:$AO$50,MATCH(Information!C160,'Maximum Demand Forecast'!$AM$4:$AM$50,0))</f>
        <v>0</v>
      </c>
      <c r="P160" s="107">
        <f>INDEX('Maximum Demand Forecast'!$AO$4:$AO$50,MATCH(Information!C160,'Maximum Demand Forecast'!$AM$4:$AM$50,0))</f>
        <v>0</v>
      </c>
      <c r="Q160" s="104"/>
      <c r="R160" s="105"/>
    </row>
    <row r="161" spans="3:18" x14ac:dyDescent="0.25">
      <c r="C161" s="71" t="s">
        <v>58</v>
      </c>
      <c r="D161" s="77" t="s">
        <v>174</v>
      </c>
      <c r="E161" s="108">
        <f>IF($R$158="Summer",INDEX('Maximum Demand Forecast'!E$4:E$50,MATCH(Information!$C$161,'Maximum Demand Forecast'!$D$4:$D$50,0)),INDEX('Maximum Demand Forecast'!U$4:U$50,MATCH(Information!$C$161,'Maximum Demand Forecast'!$T$4:$T$50,0)))</f>
        <v>6.0741029626370899</v>
      </c>
      <c r="F161" s="111">
        <f>IF($R$158="Summer",INDEX('Maximum Demand Forecast'!F$4:F$50,MATCH(Information!$C$161,'Maximum Demand Forecast'!$D$4:$D$50,0)),INDEX('Maximum Demand Forecast'!V$4:V$50,MATCH(Information!$C$161,'Maximum Demand Forecast'!$T$4:$T$50,0)))</f>
        <v>2.79472269601471</v>
      </c>
      <c r="G161" s="111">
        <f>IF($R$158="Summer",INDEX('Maximum Demand Forecast'!G$4:G$50,MATCH(Information!$C$161,'Maximum Demand Forecast'!$D$4:$D$50,0)),INDEX('Maximum Demand Forecast'!W$4:W$50,MATCH(Information!$C$161,'Maximum Demand Forecast'!$T$4:$T$50,0)))</f>
        <v>2.698319217909809</v>
      </c>
      <c r="H161" s="111">
        <f>IF($R$158="Summer",INDEX('Maximum Demand Forecast'!H$4:H$50,MATCH(Information!$C$161,'Maximum Demand Forecast'!$D$4:$D$50,0)),INDEX('Maximum Demand Forecast'!X$4:X$50,MATCH(Information!$C$161,'Maximum Demand Forecast'!$T$4:$T$50,0)))</f>
        <v>2.7199511182274794</v>
      </c>
      <c r="I161" s="111">
        <f>IF($R$158="Summer",INDEX('Maximum Demand Forecast'!I$4:I$50,MATCH(Information!$C$161,'Maximum Demand Forecast'!$D$4:$D$50,0)),INDEX('Maximum Demand Forecast'!Y$4:Y$50,MATCH(Information!$C$161,'Maximum Demand Forecast'!$T$4:$T$50,0)))</f>
        <v>2.6756197635862198</v>
      </c>
      <c r="J161" s="111">
        <f>IF($R$158="Summer",INDEX('Maximum Demand Forecast'!J$4:J$50,MATCH(Information!$C$161,'Maximum Demand Forecast'!$D$4:$D$50,0)),INDEX('Maximum Demand Forecast'!Z$4:Z$50,MATCH(Information!$C$161,'Maximum Demand Forecast'!$T$4:$T$50,0)))</f>
        <v>2.6739210388247581</v>
      </c>
      <c r="K161" s="111">
        <f>IF($R$158="Summer",INDEX('Maximum Demand Forecast'!K$4:K$50,MATCH(Information!$C$161,'Maximum Demand Forecast'!$D$4:$D$50,0)),INDEX('Maximum Demand Forecast'!AA$4:AA$50,MATCH(Information!$C$161,'Maximum Demand Forecast'!$T$4:$T$50,0)))</f>
        <v>2.6778649466862099</v>
      </c>
      <c r="L161" s="111">
        <f>IF($R$158="Summer",INDEX('Maximum Demand Forecast'!L$4:L$50,MATCH(Information!$C$161,'Maximum Demand Forecast'!$D$4:$D$50,0)),INDEX('Maximum Demand Forecast'!AB$4:AB$50,MATCH(Information!$C$161,'Maximum Demand Forecast'!$T$4:$T$50,0)))</f>
        <v>2.6898338046248602</v>
      </c>
      <c r="M161" s="111">
        <f>IF($R$158="Summer",INDEX('Maximum Demand Forecast'!M$4:M$50,MATCH(Information!$C$161,'Maximum Demand Forecast'!$D$4:$D$50,0)),INDEX('Maximum Demand Forecast'!AC$4:AC$50,MATCH(Information!$C$161,'Maximum Demand Forecast'!$T$4:$T$50,0)))</f>
        <v>2.7254618160549278</v>
      </c>
      <c r="N161" s="111">
        <f>IF($R$158="Summer",INDEX('Maximum Demand Forecast'!N$4:N$50,MATCH(Information!$C$161,'Maximum Demand Forecast'!$D$4:$D$50,0)),INDEX('Maximum Demand Forecast'!AD$4:AD$50,MATCH(Information!$C$161,'Maximum Demand Forecast'!$T$4:$T$50,0)))</f>
        <v>2.8379932932060523</v>
      </c>
      <c r="O161" s="111">
        <f>IF($R$158="Summer",INDEX('Maximum Demand Forecast'!O$4:O$50,MATCH(Information!$C$161,'Maximum Demand Forecast'!$D$4:$D$50,0)),INDEX('Maximum Demand Forecast'!AE$4:AE$50,MATCH(Information!$C$161,'Maximum Demand Forecast'!$T$4:$T$50,0)))</f>
        <v>2.9298880284020652</v>
      </c>
      <c r="P161" s="111">
        <f>IF($R$158="Summer",INDEX('Maximum Demand Forecast'!P$4:P$50,MATCH(Information!$C$161,'Maximum Demand Forecast'!$D$4:$D$50,0)),INDEX('Maximum Demand Forecast'!AF$4:AF$50,MATCH(Information!$C$161,'Maximum Demand Forecast'!$T$4:$T$50,0)))</f>
        <v>2.9910043357555471</v>
      </c>
      <c r="Q161" s="104"/>
      <c r="R161" s="105"/>
    </row>
    <row r="162" spans="3:18" x14ac:dyDescent="0.25">
      <c r="C162" s="71" t="s">
        <v>58</v>
      </c>
      <c r="D162" s="77" t="s">
        <v>175</v>
      </c>
      <c r="E162" s="109">
        <f t="shared" ref="E162:P162" si="21">SQRT(E163^2-E161^2)</f>
        <v>1.7680961342902946</v>
      </c>
      <c r="F162" s="110">
        <f t="shared" si="21"/>
        <v>0.81350915939884971</v>
      </c>
      <c r="G162" s="110">
        <f t="shared" si="21"/>
        <v>0.78544730104414417</v>
      </c>
      <c r="H162" s="110">
        <f t="shared" si="21"/>
        <v>0.79174407927860901</v>
      </c>
      <c r="I162" s="110">
        <f t="shared" si="21"/>
        <v>0.77883977106203639</v>
      </c>
      <c r="J162" s="110">
        <f t="shared" si="21"/>
        <v>0.77834529332558178</v>
      </c>
      <c r="K162" s="110">
        <f t="shared" si="21"/>
        <v>0.7794933160520191</v>
      </c>
      <c r="L162" s="110">
        <f t="shared" si="21"/>
        <v>0.78297730234322382</v>
      </c>
      <c r="M162" s="110">
        <f t="shared" si="21"/>
        <v>0.79334817515677947</v>
      </c>
      <c r="N162" s="110">
        <f t="shared" si="21"/>
        <v>0.8261046942610436</v>
      </c>
      <c r="O162" s="110">
        <f t="shared" si="21"/>
        <v>0.8528541134034483</v>
      </c>
      <c r="P162" s="110">
        <f t="shared" si="21"/>
        <v>0.87064431344425597</v>
      </c>
      <c r="Q162" s="104"/>
      <c r="R162" s="105"/>
    </row>
    <row r="163" spans="3:18" x14ac:dyDescent="0.25">
      <c r="C163" s="71" t="s">
        <v>58</v>
      </c>
      <c r="D163" s="77" t="s">
        <v>176</v>
      </c>
      <c r="E163" s="108">
        <f t="shared" ref="E163:P163" si="22">E161/$E$164</f>
        <v>6.3262066628279667</v>
      </c>
      <c r="F163" s="111">
        <f t="shared" si="22"/>
        <v>2.910716767403787</v>
      </c>
      <c r="G163" s="111">
        <f t="shared" si="22"/>
        <v>2.8103120937822785</v>
      </c>
      <c r="H163" s="111">
        <f t="shared" si="22"/>
        <v>2.8328418192019913</v>
      </c>
      <c r="I163" s="111">
        <f t="shared" si="22"/>
        <v>2.7866705058691714</v>
      </c>
      <c r="J163" s="111">
        <f t="shared" si="22"/>
        <v>2.7849012760799545</v>
      </c>
      <c r="K163" s="111">
        <f t="shared" si="22"/>
        <v>2.7890088745754307</v>
      </c>
      <c r="L163" s="111">
        <f t="shared" si="22"/>
        <v>2.8014744961336562</v>
      </c>
      <c r="M163" s="111">
        <f t="shared" si="22"/>
        <v>2.8385812367797434</v>
      </c>
      <c r="N163" s="111">
        <f t="shared" si="22"/>
        <v>2.9557832968880966</v>
      </c>
      <c r="O163" s="111">
        <f t="shared" si="22"/>
        <v>3.0514920936687551</v>
      </c>
      <c r="P163" s="111">
        <f t="shared" si="22"/>
        <v>3.1151450138061474</v>
      </c>
      <c r="Q163" s="104"/>
      <c r="R163" s="105"/>
    </row>
    <row r="164" spans="3:18" x14ac:dyDescent="0.25">
      <c r="C164" s="71" t="s">
        <v>58</v>
      </c>
      <c r="D164" s="77" t="s">
        <v>177</v>
      </c>
      <c r="E164" s="108">
        <f>IF($R$158="Summer",INDEX('Maximum Demand Forecast'!$Q$4:$Q$50,MATCH(Information!$C$164,'Maximum Demand Forecast'!$D$4:$D$50,0)),INDEX('Maximum Demand Forecast'!$AG$4:$AG$50,MATCH(Information!$C$164,'Maximum Demand Forecast'!$T$4:$T$50,0)))</f>
        <v>0.96014931006408499</v>
      </c>
      <c r="F164" s="111">
        <f>IF($R$158="Summer",INDEX('Maximum Demand Forecast'!$Q$4:$Q$50,MATCH(Information!$C$164,'Maximum Demand Forecast'!$D$4:$D$50,0)),INDEX('Maximum Demand Forecast'!$AG$4:$AG$50,MATCH(Information!$C$164,'Maximum Demand Forecast'!$T$4:$T$50,0)))</f>
        <v>0.96014931006408499</v>
      </c>
      <c r="G164" s="111">
        <f>IF($R$158="Summer",INDEX('Maximum Demand Forecast'!$Q$4:$Q$50,MATCH(Information!$C$164,'Maximum Demand Forecast'!$D$4:$D$50,0)),INDEX('Maximum Demand Forecast'!$AG$4:$AG$50,MATCH(Information!$C$164,'Maximum Demand Forecast'!$T$4:$T$50,0)))</f>
        <v>0.96014931006408499</v>
      </c>
      <c r="H164" s="111">
        <f>IF($R$158="Summer",INDEX('Maximum Demand Forecast'!$Q$4:$Q$50,MATCH(Information!$C$164,'Maximum Demand Forecast'!$D$4:$D$50,0)),INDEX('Maximum Demand Forecast'!$AG$4:$AG$50,MATCH(Information!$C$164,'Maximum Demand Forecast'!$T$4:$T$50,0)))</f>
        <v>0.96014931006408499</v>
      </c>
      <c r="I164" s="111">
        <f>IF($R$158="Summer",INDEX('Maximum Demand Forecast'!$Q$4:$Q$50,MATCH(Information!$C$164,'Maximum Demand Forecast'!$D$4:$D$50,0)),INDEX('Maximum Demand Forecast'!$AG$4:$AG$50,MATCH(Information!$C$164,'Maximum Demand Forecast'!$T$4:$T$50,0)))</f>
        <v>0.96014931006408499</v>
      </c>
      <c r="J164" s="111">
        <f>IF($R$158="Summer",INDEX('Maximum Demand Forecast'!$Q$4:$Q$50,MATCH(Information!$C$164,'Maximum Demand Forecast'!$D$4:$D$50,0)),INDEX('Maximum Demand Forecast'!$AG$4:$AG$50,MATCH(Information!$C$164,'Maximum Demand Forecast'!$T$4:$T$50,0)))</f>
        <v>0.96014931006408499</v>
      </c>
      <c r="K164" s="111">
        <f>IF($R$158="Summer",INDEX('Maximum Demand Forecast'!$Q$4:$Q$50,MATCH(Information!$C$164,'Maximum Demand Forecast'!$D$4:$D$50,0)),INDEX('Maximum Demand Forecast'!$AG$4:$AG$50,MATCH(Information!$C$164,'Maximum Demand Forecast'!$T$4:$T$50,0)))</f>
        <v>0.96014931006408499</v>
      </c>
      <c r="L164" s="111">
        <f>IF($R$158="Summer",INDEX('Maximum Demand Forecast'!$Q$4:$Q$50,MATCH(Information!$C$164,'Maximum Demand Forecast'!$D$4:$D$50,0)),INDEX('Maximum Demand Forecast'!$AG$4:$AG$50,MATCH(Information!$C$164,'Maximum Demand Forecast'!$T$4:$T$50,0)))</f>
        <v>0.96014931006408499</v>
      </c>
      <c r="M164" s="111">
        <f>IF($R$158="Summer",INDEX('Maximum Demand Forecast'!$Q$4:$Q$50,MATCH(Information!$C$164,'Maximum Demand Forecast'!$D$4:$D$50,0)),INDEX('Maximum Demand Forecast'!$AG$4:$AG$50,MATCH(Information!$C$164,'Maximum Demand Forecast'!$T$4:$T$50,0)))</f>
        <v>0.96014931006408499</v>
      </c>
      <c r="N164" s="111">
        <f>IF($R$158="Summer",INDEX('Maximum Demand Forecast'!$Q$4:$Q$50,MATCH(Information!$C$164,'Maximum Demand Forecast'!$D$4:$D$50,0)),INDEX('Maximum Demand Forecast'!$AG$4:$AG$50,MATCH(Information!$C$164,'Maximum Demand Forecast'!$T$4:$T$50,0)))</f>
        <v>0.96014931006408499</v>
      </c>
      <c r="O164" s="111">
        <f>IF($R$158="Summer",INDEX('Maximum Demand Forecast'!$Q$4:$Q$50,MATCH(Information!$C$164,'Maximum Demand Forecast'!$D$4:$D$50,0)),INDEX('Maximum Demand Forecast'!$AG$4:$AG$50,MATCH(Information!$C$164,'Maximum Demand Forecast'!$T$4:$T$50,0)))</f>
        <v>0.96014931006408499</v>
      </c>
      <c r="P164" s="111">
        <f>IF($R$158="Summer",INDEX('Maximum Demand Forecast'!$Q$4:$Q$50,MATCH(Information!$C$164,'Maximum Demand Forecast'!$D$4:$D$50,0)),INDEX('Maximum Demand Forecast'!$AG$4:$AG$50,MATCH(Information!$C$164,'Maximum Demand Forecast'!$T$4:$T$50,0)))</f>
        <v>0.96014931006408499</v>
      </c>
      <c r="Q164" s="104"/>
      <c r="R164" s="105"/>
    </row>
    <row r="165" spans="3:18" x14ac:dyDescent="0.25">
      <c r="C165" s="71" t="s">
        <v>58</v>
      </c>
      <c r="D165" s="77" t="s">
        <v>178</v>
      </c>
      <c r="E165" s="108">
        <f>IF($R$158="Summer",INDEX('Maximum Demand Forecast'!U$4:U$50,MATCH(Information!$C$158,'Maximum Demand Forecast'!$T$4:$T$50,0)),INDEX('Maximum Demand Forecast'!E$4:E$50,MATCH(Information!$C$158,'Maximum Demand Forecast'!$T$4:$T$50,0)))</f>
        <v>6.4485999999999999</v>
      </c>
      <c r="F165" s="111">
        <f>IF($R$158="Summer",INDEX('Maximum Demand Forecast'!V$4:V$50,MATCH(Information!$C$158,'Maximum Demand Forecast'!$T$4:$T$50,0)),INDEX('Maximum Demand Forecast'!F$4:F$50,MATCH(Information!$C$158,'Maximum Demand Forecast'!$T$4:$T$50,0)))</f>
        <v>6.7457256886696602</v>
      </c>
      <c r="G165" s="111">
        <f>IF($R$158="Summer",INDEX('Maximum Demand Forecast'!W$4:W$50,MATCH(Information!$C$158,'Maximum Demand Forecast'!$T$4:$T$50,0)),INDEX('Maximum Demand Forecast'!G$4:G$50,MATCH(Information!$C$158,'Maximum Demand Forecast'!$T$4:$T$50,0)))</f>
        <v>6.9366854317260733</v>
      </c>
      <c r="H165" s="111">
        <f>IF($R$158="Summer",INDEX('Maximum Demand Forecast'!X$4:X$50,MATCH(Information!$C$158,'Maximum Demand Forecast'!$T$4:$T$50,0)),INDEX('Maximum Demand Forecast'!H$4:H$50,MATCH(Information!$C$158,'Maximum Demand Forecast'!$T$4:$T$50,0)))</f>
        <v>6.9153647882192084</v>
      </c>
      <c r="I165" s="111">
        <f>IF($R$158="Summer",INDEX('Maximum Demand Forecast'!Y$4:Y$50,MATCH(Information!$C$158,'Maximum Demand Forecast'!$T$4:$T$50,0)),INDEX('Maximum Demand Forecast'!I$4:I$50,MATCH(Information!$C$158,'Maximum Demand Forecast'!$T$4:$T$50,0)))</f>
        <v>6.7988826705684842</v>
      </c>
      <c r="J165" s="111">
        <f>IF($R$158="Summer",INDEX('Maximum Demand Forecast'!Z$4:Z$50,MATCH(Information!$C$158,'Maximum Demand Forecast'!$T$4:$T$50,0)),INDEX('Maximum Demand Forecast'!J$4:J$50,MATCH(Information!$C$158,'Maximum Demand Forecast'!$T$4:$T$50,0)))</f>
        <v>6.7162406853786898</v>
      </c>
      <c r="K165" s="111">
        <f>IF($R$158="Summer",INDEX('Maximum Demand Forecast'!AA$4:AA$50,MATCH(Information!$C$158,'Maximum Demand Forecast'!$T$4:$T$50,0)),INDEX('Maximum Demand Forecast'!K$4:K$50,MATCH(Information!$C$158,'Maximum Demand Forecast'!$T$4:$T$50,0)))</f>
        <v>6.7207303072322766</v>
      </c>
      <c r="L165" s="111">
        <f>IF($R$158="Summer",INDEX('Maximum Demand Forecast'!AB$4:AB$50,MATCH(Information!$C$158,'Maximum Demand Forecast'!$T$4:$T$50,0)),INDEX('Maximum Demand Forecast'!L$4:L$50,MATCH(Information!$C$158,'Maximum Demand Forecast'!$T$4:$T$50,0)))</f>
        <v>6.7077282613149745</v>
      </c>
      <c r="M165" s="111">
        <f>IF($R$158="Summer",INDEX('Maximum Demand Forecast'!AC$4:AC$50,MATCH(Information!$C$158,'Maximum Demand Forecast'!$T$4:$T$50,0)),INDEX('Maximum Demand Forecast'!M$4:M$50,MATCH(Information!$C$158,'Maximum Demand Forecast'!$T$4:$T$50,0)))</f>
        <v>6.8604909169719548</v>
      </c>
      <c r="N165" s="111">
        <f>IF($R$158="Summer",INDEX('Maximum Demand Forecast'!AD$4:AD$50,MATCH(Information!$C$158,'Maximum Demand Forecast'!$T$4:$T$50,0)),INDEX('Maximum Demand Forecast'!N$4:N$50,MATCH(Information!$C$158,'Maximum Demand Forecast'!$T$4:$T$50,0)))</f>
        <v>7.2738357218577239</v>
      </c>
      <c r="O165" s="111">
        <f>IF($R$158="Summer",INDEX('Maximum Demand Forecast'!AE$4:AE$50,MATCH(Information!$C$158,'Maximum Demand Forecast'!$T$4:$T$50,0)),INDEX('Maximum Demand Forecast'!O$4:O$50,MATCH(Information!$C$158,'Maximum Demand Forecast'!$T$4:$T$50,0)))</f>
        <v>7.6403568249139449</v>
      </c>
      <c r="P165" s="111">
        <f>IF($R$158="Summer",INDEX('Maximum Demand Forecast'!AF$4:AF$50,MATCH(Information!$C$158,'Maximum Demand Forecast'!$T$4:$T$50,0)),INDEX('Maximum Demand Forecast'!P$4:P$50,MATCH(Information!$C$158,'Maximum Demand Forecast'!$T$4:$T$50,0)))</f>
        <v>7.8378858577227497</v>
      </c>
      <c r="Q165" s="112"/>
      <c r="R165" s="105">
        <f>IF($R$11="Summer",INDEX('Maximum Demand Forecast'!V$4:V$50,MATCH(Information!$C$11,'Maximum Demand Forecast'!$T$4:$T$50,0)),INDEX('Maximum Demand Forecast'!F$4:F$50,MATCH(Information!$C$11,'Maximum Demand Forecast'!$T$4:$T$50,0)))</f>
        <v>0.3236</v>
      </c>
    </row>
    <row r="166" spans="3:18" x14ac:dyDescent="0.25">
      <c r="C166" s="71" t="s">
        <v>58</v>
      </c>
      <c r="D166" s="77" t="s">
        <v>179</v>
      </c>
      <c r="E166" s="113">
        <f t="shared" ref="E166:P166" si="23">IF(E167^2-E165^2&gt;0,SQRT(E167^2-E165^2),0)</f>
        <v>1.1579179174595868</v>
      </c>
      <c r="F166" s="113">
        <f t="shared" si="23"/>
        <v>1.2112701425391603</v>
      </c>
      <c r="G166" s="113">
        <f t="shared" si="23"/>
        <v>1.2455590902174929</v>
      </c>
      <c r="H166" s="113">
        <f t="shared" si="23"/>
        <v>1.2417307313289927</v>
      </c>
      <c r="I166" s="113">
        <f t="shared" si="23"/>
        <v>1.2208150703961727</v>
      </c>
      <c r="J166" s="113">
        <f t="shared" si="23"/>
        <v>1.2059757819636887</v>
      </c>
      <c r="K166" s="113">
        <f t="shared" si="23"/>
        <v>1.2067819435471143</v>
      </c>
      <c r="L166" s="113">
        <f t="shared" si="23"/>
        <v>1.2044472814605742</v>
      </c>
      <c r="M166" s="113">
        <f t="shared" si="23"/>
        <v>1.2318775168766205</v>
      </c>
      <c r="N166" s="113">
        <f t="shared" si="23"/>
        <v>1.3060981780536303</v>
      </c>
      <c r="O166" s="113">
        <f t="shared" si="23"/>
        <v>1.3719111223137583</v>
      </c>
      <c r="P166" s="113">
        <f t="shared" si="23"/>
        <v>1.4073796590981431</v>
      </c>
      <c r="Q166" s="112"/>
      <c r="R166" s="105"/>
    </row>
    <row r="167" spans="3:18" x14ac:dyDescent="0.25">
      <c r="C167" s="71" t="s">
        <v>58</v>
      </c>
      <c r="D167" s="77" t="s">
        <v>180</v>
      </c>
      <c r="E167" s="108">
        <f>E165/IF($R$158="Summer",INDEX('Maximum Demand Forecast'!$AG$4:$AG$50, MATCH(Information!$C$167, 'Maximum Demand Forecast'!$T$4:$T$50, 0)),INDEX('Maximum Demand Forecast'!$Q$4:$Q$50, MATCH(Information!$C$167, 'Maximum Demand Forecast'!$D$4:$D$50, 0)))</f>
        <v>6.5517338059153429</v>
      </c>
      <c r="F167" s="108">
        <f>F165/IF($R$158="Summer",INDEX('Maximum Demand Forecast'!$AG$4:$AG$50, MATCH(Information!$C$167, 'Maximum Demand Forecast'!$T$4:$T$50, 0)),INDEX('Maximum Demand Forecast'!$Q$4:$Q$50, MATCH(Information!$C$167, 'Maximum Demand Forecast'!$D$4:$D$50, 0)))</f>
        <v>6.8536114877475072</v>
      </c>
      <c r="G167" s="108">
        <f>G165/IF($R$158="Summer",INDEX('Maximum Demand Forecast'!$AG$4:$AG$50, MATCH(Information!$C$167, 'Maximum Demand Forecast'!$T$4:$T$50, 0)),INDEX('Maximum Demand Forecast'!$Q$4:$Q$50, MATCH(Information!$C$167, 'Maximum Demand Forecast'!$D$4:$D$50, 0)))</f>
        <v>7.0476252898365823</v>
      </c>
      <c r="H167" s="108">
        <f>H165/IF($R$158="Summer",INDEX('Maximum Demand Forecast'!$AG$4:$AG$50, MATCH(Information!$C$167, 'Maximum Demand Forecast'!$T$4:$T$50, 0)),INDEX('Maximum Demand Forecast'!$Q$4:$Q$50, MATCH(Information!$C$167, 'Maximum Demand Forecast'!$D$4:$D$50, 0)))</f>
        <v>7.025963660827526</v>
      </c>
      <c r="I167" s="108">
        <f>I165/IF($R$158="Summer",INDEX('Maximum Demand Forecast'!$AG$4:$AG$50, MATCH(Information!$C$167, 'Maximum Demand Forecast'!$T$4:$T$50, 0)),INDEX('Maximum Demand Forecast'!$Q$4:$Q$50, MATCH(Information!$C$167, 'Maximum Demand Forecast'!$D$4:$D$50, 0)))</f>
        <v>6.9076186203541123</v>
      </c>
      <c r="J167" s="108">
        <f>J165/IF($R$158="Summer",INDEX('Maximum Demand Forecast'!$AG$4:$AG$50, MATCH(Information!$C$167, 'Maximum Demand Forecast'!$T$4:$T$50, 0)),INDEX('Maximum Demand Forecast'!$Q$4:$Q$50, MATCH(Information!$C$167, 'Maximum Demand Forecast'!$D$4:$D$50, 0)))</f>
        <v>6.8236549246440461</v>
      </c>
      <c r="K167" s="108">
        <f>K165/IF($R$158="Summer",INDEX('Maximum Demand Forecast'!$AG$4:$AG$50, MATCH(Information!$C$167, 'Maximum Demand Forecast'!$T$4:$T$50, 0)),INDEX('Maximum Demand Forecast'!$Q$4:$Q$50, MATCH(Information!$C$167, 'Maximum Demand Forecast'!$D$4:$D$50, 0)))</f>
        <v>6.8282163499571249</v>
      </c>
      <c r="L167" s="108">
        <f>L165/IF($R$158="Summer",INDEX('Maximum Demand Forecast'!$AG$4:$AG$50, MATCH(Information!$C$167, 'Maximum Demand Forecast'!$T$4:$T$50, 0)),INDEX('Maximum Demand Forecast'!$Q$4:$Q$50, MATCH(Information!$C$167, 'Maximum Demand Forecast'!$D$4:$D$50, 0)))</f>
        <v>6.8150063596053512</v>
      </c>
      <c r="M167" s="108">
        <f>M165/IF($R$158="Summer",INDEX('Maximum Demand Forecast'!$AG$4:$AG$50, MATCH(Information!$C$167, 'Maximum Demand Forecast'!$T$4:$T$50, 0)),INDEX('Maximum Demand Forecast'!$Q$4:$Q$50, MATCH(Information!$C$167, 'Maximum Demand Forecast'!$D$4:$D$50, 0)))</f>
        <v>6.9702121803027488</v>
      </c>
      <c r="N167" s="108">
        <f>N165/IF($R$158="Summer",INDEX('Maximum Demand Forecast'!$AG$4:$AG$50, MATCH(Information!$C$167, 'Maximum Demand Forecast'!$T$4:$T$50, 0)),INDEX('Maximum Demand Forecast'!$Q$4:$Q$50, MATCH(Information!$C$167, 'Maximum Demand Forecast'!$D$4:$D$50, 0)))</f>
        <v>7.3901676949368671</v>
      </c>
      <c r="O167" s="108">
        <f>O165/IF($R$158="Summer",INDEX('Maximum Demand Forecast'!$AG$4:$AG$50, MATCH(Information!$C$167, 'Maximum Demand Forecast'!$T$4:$T$50, 0)),INDEX('Maximum Demand Forecast'!$Q$4:$Q$50, MATCH(Information!$C$167, 'Maximum Demand Forecast'!$D$4:$D$50, 0)))</f>
        <v>7.762550646503847</v>
      </c>
      <c r="P167" s="108">
        <f>P165/IF($R$158="Summer",INDEX('Maximum Demand Forecast'!$AG$4:$AG$50, MATCH(Information!$C$167, 'Maximum Demand Forecast'!$T$4:$T$50, 0)),INDEX('Maximum Demand Forecast'!$Q$4:$Q$50, MATCH(Information!$C$167, 'Maximum Demand Forecast'!$D$4:$D$50, 0)))</f>
        <v>7.9632388023676324</v>
      </c>
      <c r="Q167" s="112"/>
      <c r="R167" s="105"/>
    </row>
    <row r="168" spans="3:18" x14ac:dyDescent="0.25">
      <c r="C168" s="71" t="s">
        <v>58</v>
      </c>
      <c r="D168" s="77" t="s">
        <v>181</v>
      </c>
      <c r="E168" s="114">
        <f>IFERROR(INDEX('Maximum Demand Forecast'!$AK$4:$AK$50,MATCH(Information!C158,'Maximum Demand Forecast'!$AJ$4:$AJ$50,0)),"")</f>
        <v>4</v>
      </c>
      <c r="F168" s="115" t="str">
        <f>IFERROR(INDEX('Maximum Demand Forecast'!$AK$4:$AK$50,MATCH(Information!D158,'Maximum Demand Forecast'!$AJ$4:$AJ$50,0)),"")</f>
        <v/>
      </c>
      <c r="G168" s="115"/>
      <c r="H168" s="115"/>
      <c r="I168" s="115"/>
      <c r="J168" s="115"/>
      <c r="K168" s="115"/>
      <c r="L168" s="115"/>
      <c r="M168" s="115"/>
      <c r="N168" s="115"/>
      <c r="O168" s="115"/>
      <c r="P168" s="115"/>
      <c r="Q168" s="116"/>
      <c r="R168" s="105"/>
    </row>
    <row r="169" spans="3:18" x14ac:dyDescent="0.25">
      <c r="C169" s="71" t="s">
        <v>58</v>
      </c>
      <c r="D169" s="77" t="s">
        <v>182</v>
      </c>
      <c r="E169" s="106">
        <f>INDEX('Maximum Demand Forecast'!AR4:AR50,MATCH(Information!C169,'Maximum Demand Forecast'!$AQ$4:$AQ$50,0))</f>
        <v>8726.5</v>
      </c>
      <c r="F169" s="107">
        <f>INDEX('Maximum Demand Forecast'!AR4:AR50,MATCH(Information!C169,'Maximum Demand Forecast'!$AQ$4:$AQ$50,0))</f>
        <v>8726.5</v>
      </c>
      <c r="G169" s="107">
        <f>INDEX('Maximum Demand Forecast'!AR4:AR50,MATCH(Information!C169,'Maximum Demand Forecast'!$AQ$4:$AQ$50,0))</f>
        <v>8726.5</v>
      </c>
      <c r="H169" s="107">
        <f>INDEX('Maximum Demand Forecast'!AR4:AR50,MATCH(Information!C169,'Maximum Demand Forecast'!$AQ$4:$AQ$50,0))</f>
        <v>8726.5</v>
      </c>
      <c r="I169" s="107">
        <f>INDEX('Maximum Demand Forecast'!AR4:AR50,MATCH(Information!C169,'Maximum Demand Forecast'!$AQ$4:$AQ$50,0))</f>
        <v>8726.5</v>
      </c>
      <c r="J169" s="107">
        <f>INDEX('Maximum Demand Forecast'!AR4:AR50,MATCH(Information!C169,'Maximum Demand Forecast'!$AQ$4:$AQ$50,0))</f>
        <v>8726.5</v>
      </c>
      <c r="K169" s="107">
        <f>INDEX('Maximum Demand Forecast'!AR4:AR50,MATCH(Information!C169,'Maximum Demand Forecast'!$AQ$4:$AQ$50,0))</f>
        <v>8726.5</v>
      </c>
      <c r="L169" s="107">
        <f>INDEX('Maximum Demand Forecast'!AR4:AR50,MATCH(Information!C169,'Maximum Demand Forecast'!$AQ$4:$AQ$50,0))</f>
        <v>8726.5</v>
      </c>
      <c r="M169" s="107">
        <f>INDEX('Maximum Demand Forecast'!AR4:AR50,MATCH(Information!C169,'Maximum Demand Forecast'!$AQ$4:$AQ$50,0))</f>
        <v>8726.5</v>
      </c>
      <c r="N169" s="107">
        <f>INDEX('Maximum Demand Forecast'!AR4:AR50,MATCH(Information!C169,'Maximum Demand Forecast'!$AQ$4:$AQ$50,0))</f>
        <v>8726.5</v>
      </c>
      <c r="O169" s="107">
        <f>INDEX('Maximum Demand Forecast'!AR4:AR50,MATCH(Information!C169,'Maximum Demand Forecast'!$AQ$4:$AQ$50,0))</f>
        <v>8726.5</v>
      </c>
      <c r="P169" s="107">
        <f>INDEX('Maximum Demand Forecast'!AR4:AR50,MATCH(Information!C169,'Maximum Demand Forecast'!$AQ$4:$AQ$50,0))</f>
        <v>8726.5</v>
      </c>
      <c r="Q169" s="104"/>
      <c r="R169" s="105"/>
    </row>
    <row r="170" spans="3:18" x14ac:dyDescent="0.25">
      <c r="C170" s="71" t="s">
        <v>58</v>
      </c>
      <c r="D170" s="77" t="s">
        <v>183</v>
      </c>
      <c r="E170" s="106">
        <f>INDEX('Maximum Demand Forecast'!$AS$4:$AS$50,MATCH(Information!C170,'Maximum Demand Forecast'!$AQ$4:$AQ$50,0))</f>
        <v>8726.5</v>
      </c>
      <c r="F170" s="107">
        <f>INDEX('Maximum Demand Forecast'!$AS$4:$AS$50,MATCH(Information!C170,'Maximum Demand Forecast'!$AQ$4:$AQ$50,0))</f>
        <v>8726.5</v>
      </c>
      <c r="G170" s="107">
        <f>INDEX('Maximum Demand Forecast'!$AS$4:$AS$50,MATCH(Information!C170,'Maximum Demand Forecast'!$AQ$4:$AQ$50,0))</f>
        <v>8726.5</v>
      </c>
      <c r="H170" s="107">
        <f>INDEX('Maximum Demand Forecast'!$AS$4:$AS$50,MATCH(Information!C170,'Maximum Demand Forecast'!$AQ$4:$AQ$50,0))</f>
        <v>8726.5</v>
      </c>
      <c r="I170" s="107">
        <f>INDEX('Maximum Demand Forecast'!$AS$4:$AS$50,MATCH(Information!C170,'Maximum Demand Forecast'!$AQ$4:$AQ$50,0))</f>
        <v>8726.5</v>
      </c>
      <c r="J170" s="107">
        <f>INDEX('Maximum Demand Forecast'!$AS$4:$AS$50,MATCH(Information!C170,'Maximum Demand Forecast'!$AQ$4:$AQ$50,0))</f>
        <v>8726.5</v>
      </c>
      <c r="K170" s="107">
        <f>INDEX('Maximum Demand Forecast'!$AS$4:$AS$50,MATCH(Information!C170,'Maximum Demand Forecast'!$AQ$4:$AQ$50,0))</f>
        <v>8726.5</v>
      </c>
      <c r="L170" s="107">
        <f>INDEX('Maximum Demand Forecast'!$AS$4:$AS$50,MATCH(Information!C170,'Maximum Demand Forecast'!$AQ$4:$AQ$50,0))</f>
        <v>8726.5</v>
      </c>
      <c r="M170" s="107">
        <f>INDEX('Maximum Demand Forecast'!$AS$4:$AS$50,MATCH(Information!C170,'Maximum Demand Forecast'!$AQ$4:$AQ$50,0))</f>
        <v>8726.5</v>
      </c>
      <c r="N170" s="107">
        <f>INDEX('Maximum Demand Forecast'!$AS$4:$AS$50,MATCH(Information!C170,'Maximum Demand Forecast'!$AQ$4:$AQ$50,0))</f>
        <v>8726.5</v>
      </c>
      <c r="O170" s="107">
        <f>INDEX('Maximum Demand Forecast'!$AS$4:$AS$50,MATCH(Information!C170,'Maximum Demand Forecast'!$AQ$4:$AQ$50,0))</f>
        <v>8726.5</v>
      </c>
      <c r="P170" s="107">
        <f>INDEX('Maximum Demand Forecast'!$AS$4:$AS$50,MATCH(Information!C170,'Maximum Demand Forecast'!$AQ$4:$AQ$50,0))</f>
        <v>8726.5</v>
      </c>
      <c r="Q170" s="104"/>
      <c r="R170" s="105"/>
    </row>
    <row r="171" spans="3:18" x14ac:dyDescent="0.25">
      <c r="C171" s="71" t="s">
        <v>58</v>
      </c>
      <c r="D171" s="77" t="s">
        <v>186</v>
      </c>
      <c r="E171" s="117">
        <f>INDEX('Maximum Demand Forecast'!$R$4:$R$50,MATCH(Information!$C$158,'Maximum Demand Forecast'!$D$4:$D$50,0))</f>
        <v>0.55411512844909605</v>
      </c>
      <c r="F171" s="118"/>
      <c r="G171" s="118"/>
      <c r="H171" s="118"/>
      <c r="I171" s="118"/>
      <c r="J171" s="118"/>
      <c r="K171" s="118"/>
      <c r="L171" s="118"/>
      <c r="M171" s="118"/>
      <c r="N171" s="118"/>
      <c r="O171" s="118"/>
      <c r="P171" s="118"/>
      <c r="Q171" s="104"/>
      <c r="R171" s="105"/>
    </row>
    <row r="172" spans="3:18" x14ac:dyDescent="0.25">
      <c r="C172" s="71" t="s">
        <v>58</v>
      </c>
      <c r="D172" s="77" t="s">
        <v>187</v>
      </c>
      <c r="E172" s="117">
        <f>INDEX('Maximum Demand Forecast'!$AH$4:$AH$50,MATCH(Information!$C$158,'Maximum Demand Forecast'!$D$4:$D$50,0))</f>
        <v>0.65717522658610195</v>
      </c>
      <c r="F172" s="118"/>
      <c r="G172" s="118"/>
      <c r="H172" s="118"/>
      <c r="I172" s="118"/>
      <c r="J172" s="118"/>
      <c r="K172" s="118"/>
      <c r="L172" s="118"/>
      <c r="M172" s="118"/>
      <c r="N172" s="118"/>
      <c r="O172" s="118"/>
      <c r="P172" s="118"/>
      <c r="Q172" s="104"/>
      <c r="R172" s="105"/>
    </row>
    <row r="173" spans="3:18" x14ac:dyDescent="0.25">
      <c r="C173" s="71" t="s">
        <v>58</v>
      </c>
      <c r="D173" s="77" t="s">
        <v>130</v>
      </c>
      <c r="E173" s="106">
        <v>5.3</v>
      </c>
      <c r="F173" s="107"/>
      <c r="G173" s="107"/>
      <c r="H173" s="107"/>
      <c r="I173" s="107"/>
      <c r="J173" s="107"/>
      <c r="K173" s="107"/>
      <c r="L173" s="107"/>
      <c r="M173" s="107"/>
      <c r="N173" s="107"/>
      <c r="O173" s="107"/>
      <c r="P173" s="107"/>
      <c r="Q173" s="104" t="str" cm="1">
        <f t="array" ref="Q173">IF(INDEX('Maximum Demand Forecast'!$AW$4:$AW$248,MATCH(1,('Maximum Demand Forecast'!$AV$4:$AV$248=Information!D173)*('Maximum Demand Forecast'!$AX$4:$AX$248=Information!E173)*('Maximum Demand Forecast'!$AU$4:$AU$248=Information!C173),0))=0,"",INDEX('Maximum Demand Forecast'!$AW$4:$AW$248,MATCH(1,('Maximum Demand Forecast'!$AV$4:$AV$248=Information!D173)*('Maximum Demand Forecast'!$AX$4:$AX$248=Information!E173)*('Maximum Demand Forecast'!$AU$4:$AU$248=Information!C173),0)))</f>
        <v>Scottsdale</v>
      </c>
      <c r="R173" s="105"/>
    </row>
    <row r="174" spans="3:18" x14ac:dyDescent="0.25">
      <c r="C174" s="71" t="s">
        <v>58</v>
      </c>
      <c r="D174" s="77" t="s">
        <v>131</v>
      </c>
      <c r="E174" s="106"/>
      <c r="F174" s="107"/>
      <c r="G174" s="107"/>
      <c r="H174" s="107"/>
      <c r="I174" s="107"/>
      <c r="J174" s="107"/>
      <c r="K174" s="107"/>
      <c r="L174" s="107"/>
      <c r="M174" s="107"/>
      <c r="N174" s="107"/>
      <c r="O174" s="107"/>
      <c r="P174" s="107"/>
      <c r="Q174" s="104" t="str" cm="1">
        <f t="array" ref="Q174">IF(INDEX('Maximum Demand Forecast'!$AW$4:$AW$248,MATCH(1,('Maximum Demand Forecast'!$AV$4:$AV$248=Information!D174)*('Maximum Demand Forecast'!$AX$4:$AX$248=Information!E174)*('Maximum Demand Forecast'!$AU$4:$AU$248=Information!C174),0))=0,"",INDEX('Maximum Demand Forecast'!$AW$4:$AW$248,MATCH(1,('Maximum Demand Forecast'!$AV$4:$AV$248=Information!D174)*('Maximum Demand Forecast'!$AX$4:$AX$248=Information!E174)*('Maximum Demand Forecast'!$AU$4:$AU$248=Information!C174),0)))</f>
        <v/>
      </c>
      <c r="R174" s="105"/>
    </row>
    <row r="175" spans="3:18" x14ac:dyDescent="0.25">
      <c r="C175" s="71" t="s">
        <v>58</v>
      </c>
      <c r="D175" s="77" t="s">
        <v>132</v>
      </c>
      <c r="E175" s="106"/>
      <c r="F175" s="107"/>
      <c r="G175" s="107"/>
      <c r="H175" s="107"/>
      <c r="I175" s="107"/>
      <c r="J175" s="107"/>
      <c r="K175" s="107"/>
      <c r="L175" s="107"/>
      <c r="M175" s="107"/>
      <c r="N175" s="107"/>
      <c r="O175" s="107"/>
      <c r="P175" s="107"/>
      <c r="Q175" s="104" t="str" cm="1">
        <f t="array" ref="Q175">IF(INDEX('Maximum Demand Forecast'!$AW$4:$AW$248,MATCH(1,('Maximum Demand Forecast'!$AV$4:$AV$248=Information!D175)*('Maximum Demand Forecast'!$AX$4:$AX$248=Information!E175)*('Maximum Demand Forecast'!$AU$4:$AU$248=Information!C175),0))=0,"",INDEX('Maximum Demand Forecast'!$AW$4:$AW$248,MATCH(1,('Maximum Demand Forecast'!$AV$4:$AV$248=Information!D175)*('Maximum Demand Forecast'!$AX$4:$AX$248=Information!E175)*('Maximum Demand Forecast'!$AU$4:$AU$248=Information!C175),0)))</f>
        <v/>
      </c>
      <c r="R175" s="105"/>
    </row>
    <row r="176" spans="3:18" x14ac:dyDescent="0.25">
      <c r="C176" s="71" t="s">
        <v>58</v>
      </c>
      <c r="D176" s="77" t="s">
        <v>133</v>
      </c>
      <c r="E176" s="106"/>
      <c r="F176" s="107"/>
      <c r="G176" s="107"/>
      <c r="H176" s="107"/>
      <c r="I176" s="107"/>
      <c r="J176" s="107"/>
      <c r="K176" s="107"/>
      <c r="L176" s="107"/>
      <c r="M176" s="107"/>
      <c r="N176" s="107"/>
      <c r="O176" s="107"/>
      <c r="P176" s="107"/>
      <c r="Q176" s="104" t="str" cm="1">
        <f t="array" ref="Q176">IF(INDEX('Maximum Demand Forecast'!$AW$4:$AW$248,MATCH(1,('Maximum Demand Forecast'!$AV$4:$AV$248=Information!D176)*('Maximum Demand Forecast'!$AX$4:$AX$248=Information!E176)*('Maximum Demand Forecast'!$AU$4:$AU$248=Information!C176),0))=0,"",INDEX('Maximum Demand Forecast'!$AW$4:$AW$248,MATCH(1,('Maximum Demand Forecast'!$AV$4:$AV$248=Information!D176)*('Maximum Demand Forecast'!$AX$4:$AX$248=Information!E176)*('Maximum Demand Forecast'!$AU$4:$AU$248=Information!C176),0)))</f>
        <v/>
      </c>
      <c r="R176" s="105"/>
    </row>
    <row r="177" spans="3:18" x14ac:dyDescent="0.25">
      <c r="C177" s="71" t="s">
        <v>58</v>
      </c>
      <c r="D177" s="77" t="s">
        <v>134</v>
      </c>
      <c r="E177" s="106"/>
      <c r="F177" s="107"/>
      <c r="G177" s="107"/>
      <c r="H177" s="107"/>
      <c r="I177" s="107"/>
      <c r="J177" s="107"/>
      <c r="K177" s="107"/>
      <c r="L177" s="107"/>
      <c r="M177" s="107"/>
      <c r="N177" s="107"/>
      <c r="O177" s="107"/>
      <c r="P177" s="107"/>
      <c r="Q177" s="104" t="str" cm="1">
        <f t="array" ref="Q177">IF(INDEX('Maximum Demand Forecast'!$AW$4:$AW$248,MATCH(1,('Maximum Demand Forecast'!$AV$4:$AV$248=Information!D177)*('Maximum Demand Forecast'!$AX$4:$AX$248=Information!E177)*('Maximum Demand Forecast'!$AU$4:$AU$248=Information!C177),0))=0,"",INDEX('Maximum Demand Forecast'!$AW$4:$AW$248,MATCH(1,('Maximum Demand Forecast'!$AV$4:$AV$248=Information!D177)*('Maximum Demand Forecast'!$AX$4:$AX$248=Information!E177)*('Maximum Demand Forecast'!$AU$4:$AU$248=Information!C177),0)))</f>
        <v/>
      </c>
      <c r="R177" s="105"/>
    </row>
    <row r="178" spans="3:18" x14ac:dyDescent="0.25">
      <c r="C178" s="71" t="s">
        <v>58</v>
      </c>
      <c r="D178" s="77" t="s">
        <v>184</v>
      </c>
      <c r="E178" s="124">
        <f>INDEX('Distribution feeder max. demand'!$AS$5:$AS$64,MATCH(Information!$C178,'Distribution feeder max. demand'!$AR$5:$AR$64,0))</f>
        <v>2.8410000000000002</v>
      </c>
      <c r="F178" s="115"/>
      <c r="G178" s="115"/>
      <c r="H178" s="115"/>
      <c r="I178" s="115"/>
      <c r="J178" s="115"/>
      <c r="K178" s="115"/>
      <c r="L178" s="115"/>
      <c r="M178" s="115"/>
      <c r="N178" s="115"/>
      <c r="O178" s="115"/>
      <c r="P178" s="115"/>
      <c r="Q178" s="104"/>
      <c r="R178" s="105"/>
    </row>
    <row r="179" spans="3:18" ht="15.75" thickBot="1" x14ac:dyDescent="0.3">
      <c r="C179" s="73" t="s">
        <v>58</v>
      </c>
      <c r="D179" s="78" t="s">
        <v>185</v>
      </c>
      <c r="E179" s="123">
        <f>INDEX('Distribution feeder max. demand'!$AT$5:$AT$64,MATCH(Information!$C178,'Distribution feeder max. demand'!$AR$5:$AR$64,0))</f>
        <v>1.2E-2</v>
      </c>
      <c r="F179" s="119"/>
      <c r="G179" s="119"/>
      <c r="H179" s="119"/>
      <c r="I179" s="119"/>
      <c r="J179" s="119"/>
      <c r="K179" s="119"/>
      <c r="L179" s="119"/>
      <c r="M179" s="119"/>
      <c r="N179" s="119"/>
      <c r="O179" s="119"/>
      <c r="P179" s="119"/>
      <c r="Q179" s="120"/>
      <c r="R179" s="121"/>
    </row>
    <row r="180" spans="3:18" ht="15.75" thickTop="1" x14ac:dyDescent="0.25">
      <c r="C180" s="71" t="s">
        <v>54</v>
      </c>
      <c r="D180" s="77" t="s">
        <v>171</v>
      </c>
      <c r="E180" s="102">
        <f>INDEX('Maximum Demand Forecast'!$BA$4:$BA$50,MATCH($C$180,'Maximum Demand Forecast'!$AZ$4:$AZ$50,0))</f>
        <v>110</v>
      </c>
      <c r="F180" s="103">
        <f>INDEX('Maximum Demand Forecast'!$BA$4:$BA$50,MATCH($C$180,'Maximum Demand Forecast'!$AZ$4:$AZ$50,0))</f>
        <v>110</v>
      </c>
      <c r="G180" s="103">
        <f>INDEX('Maximum Demand Forecast'!$BA$4:$BA$50,MATCH($C$180,'Maximum Demand Forecast'!$AZ$4:$AZ$50,0))</f>
        <v>110</v>
      </c>
      <c r="H180" s="103">
        <f>INDEX('Maximum Demand Forecast'!$BA$4:$BA$50,MATCH($C$180,'Maximum Demand Forecast'!$AZ$4:$AZ$50,0))</f>
        <v>110</v>
      </c>
      <c r="I180" s="103">
        <f>INDEX('Maximum Demand Forecast'!$BA$4:$BA$50,MATCH($C$180,'Maximum Demand Forecast'!$AZ$4:$AZ$50,0))</f>
        <v>110</v>
      </c>
      <c r="J180" s="103">
        <f>INDEX('Maximum Demand Forecast'!$BA$4:$BA$50,MATCH($C$180,'Maximum Demand Forecast'!$AZ$4:$AZ$50,0))</f>
        <v>110</v>
      </c>
      <c r="K180" s="103">
        <f>INDEX('Maximum Demand Forecast'!$BA$4:$BA$50,MATCH($C$180,'Maximum Demand Forecast'!$AZ$4:$AZ$50,0))</f>
        <v>110</v>
      </c>
      <c r="L180" s="103">
        <f>INDEX('Maximum Demand Forecast'!$BA$4:$BA$50,MATCH($C$180,'Maximum Demand Forecast'!$AZ$4:$AZ$50,0))</f>
        <v>110</v>
      </c>
      <c r="M180" s="103">
        <f>INDEX('Maximum Demand Forecast'!$BA$4:$BA$50,MATCH($C$180,'Maximum Demand Forecast'!$AZ$4:$AZ$50,0))</f>
        <v>110</v>
      </c>
      <c r="N180" s="103">
        <f>INDEX('Maximum Demand Forecast'!$BA$4:$BA$50,MATCH($C$180,'Maximum Demand Forecast'!$AZ$4:$AZ$50,0))</f>
        <v>110</v>
      </c>
      <c r="O180" s="103">
        <f>INDEX('Maximum Demand Forecast'!$BA$4:$BA$50,MATCH($C$180,'Maximum Demand Forecast'!$AZ$4:$AZ$50,0))</f>
        <v>110</v>
      </c>
      <c r="P180" s="103">
        <f>INDEX('Maximum Demand Forecast'!$BA$4:$BA$50,MATCH($C$180,'Maximum Demand Forecast'!$AZ$4:$AZ$50,0))</f>
        <v>110</v>
      </c>
      <c r="Q180" s="104"/>
      <c r="R180" s="122" t="str">
        <f>IF('Maximum Demand Forecast'!F12&gt;'Maximum Demand Forecast'!V12,"Summer","Winter")</f>
        <v>Winter</v>
      </c>
    </row>
    <row r="181" spans="3:18" x14ac:dyDescent="0.25">
      <c r="C181" s="71" t="s">
        <v>54</v>
      </c>
      <c r="D181" s="77" t="s">
        <v>172</v>
      </c>
      <c r="E181" s="106">
        <f>INDEX('Maximum Demand Forecast'!$AN$4:$AN$50,MATCH(Information!C180,'Maximum Demand Forecast'!$AM$4:$AM$50,0))</f>
        <v>60</v>
      </c>
      <c r="F181" s="107">
        <f>INDEX('Maximum Demand Forecast'!$AN$4:$AN$50,MATCH(Information!C180,'Maximum Demand Forecast'!$AM$4:$AM$50,0))</f>
        <v>60</v>
      </c>
      <c r="G181" s="107">
        <f>INDEX('Maximum Demand Forecast'!$AN$4:$AN$50,MATCH(Information!C180,'Maximum Demand Forecast'!$AM$4:$AM$50,0))</f>
        <v>60</v>
      </c>
      <c r="H181" s="107">
        <f>INDEX('Maximum Demand Forecast'!$AN$4:$AN$50,MATCH(Information!C180,'Maximum Demand Forecast'!$AM$4:$AM$50,0))</f>
        <v>60</v>
      </c>
      <c r="I181" s="107">
        <f>INDEX('Maximum Demand Forecast'!$AN$4:$AN$50,MATCH(Information!C180,'Maximum Demand Forecast'!$AM$4:$AM$50,0))</f>
        <v>60</v>
      </c>
      <c r="J181" s="107">
        <f>INDEX('Maximum Demand Forecast'!$AN$4:$AN$50,MATCH(Information!C180,'Maximum Demand Forecast'!$AM$4:$AM$50,0))</f>
        <v>60</v>
      </c>
      <c r="K181" s="107">
        <f>INDEX('Maximum Demand Forecast'!$AN$4:$AN$50,MATCH(Information!C180,'Maximum Demand Forecast'!$AM$4:$AM$50,0))</f>
        <v>60</v>
      </c>
      <c r="L181" s="107">
        <f>INDEX('Maximum Demand Forecast'!$AN$4:$AN$50,MATCH(Information!C180,'Maximum Demand Forecast'!$AM$4:$AM$50,0))</f>
        <v>60</v>
      </c>
      <c r="M181" s="107">
        <f>INDEX('Maximum Demand Forecast'!$AN$4:$AN$50,MATCH(Information!C180,'Maximum Demand Forecast'!$AM$4:$AM$50,0))</f>
        <v>60</v>
      </c>
      <c r="N181" s="107">
        <f>INDEX('Maximum Demand Forecast'!$AN$4:$AN$50,MATCH(Information!C180,'Maximum Demand Forecast'!$AM$4:$AM$50,0))</f>
        <v>60</v>
      </c>
      <c r="O181" s="107">
        <f>INDEX('Maximum Demand Forecast'!$AN$4:$AN$50,MATCH(Information!C180,'Maximum Demand Forecast'!$AM$4:$AM$50,0))</f>
        <v>60</v>
      </c>
      <c r="P181" s="107">
        <f>INDEX('Maximum Demand Forecast'!$AN$4:$AN$50,MATCH(Information!C180,'Maximum Demand Forecast'!$AM$4:$AM$50,0))</f>
        <v>60</v>
      </c>
      <c r="Q181" s="104"/>
      <c r="R181" s="105"/>
    </row>
    <row r="182" spans="3:18" x14ac:dyDescent="0.25">
      <c r="C182" s="71" t="s">
        <v>54</v>
      </c>
      <c r="D182" s="77" t="s">
        <v>173</v>
      </c>
      <c r="E182" s="106">
        <f>INDEX('Maximum Demand Forecast'!$AO$4:$AO$50,MATCH(Information!C182,'Maximum Demand Forecast'!$AM$4:$AM$50,0))</f>
        <v>72</v>
      </c>
      <c r="F182" s="107">
        <f>INDEX('Maximum Demand Forecast'!$AO$4:$AO$50,MATCH(Information!C182,'Maximum Demand Forecast'!$AM$4:$AM$50,0))</f>
        <v>72</v>
      </c>
      <c r="G182" s="107">
        <f>INDEX('Maximum Demand Forecast'!$AO$4:$AO$50,MATCH(Information!C182,'Maximum Demand Forecast'!$AM$4:$AM$50,0))</f>
        <v>72</v>
      </c>
      <c r="H182" s="107">
        <f>INDEX('Maximum Demand Forecast'!$AO$4:$AO$50,MATCH(Information!C182,'Maximum Demand Forecast'!$AM$4:$AM$50,0))</f>
        <v>72</v>
      </c>
      <c r="I182" s="107">
        <f>INDEX('Maximum Demand Forecast'!$AO$4:$AO$50,MATCH(Information!C182,'Maximum Demand Forecast'!$AM$4:$AM$50,0))</f>
        <v>72</v>
      </c>
      <c r="J182" s="107">
        <f>INDEX('Maximum Demand Forecast'!$AO$4:$AO$50,MATCH(Information!C182,'Maximum Demand Forecast'!$AM$4:$AM$50,0))</f>
        <v>72</v>
      </c>
      <c r="K182" s="107">
        <f>INDEX('Maximum Demand Forecast'!$AO$4:$AO$50,MATCH(Information!C182,'Maximum Demand Forecast'!$AM$4:$AM$50,0))</f>
        <v>72</v>
      </c>
      <c r="L182" s="107">
        <f>INDEX('Maximum Demand Forecast'!$AO$4:$AO$50,MATCH(Information!C182,'Maximum Demand Forecast'!$AM$4:$AM$50,0))</f>
        <v>72</v>
      </c>
      <c r="M182" s="107">
        <f>INDEX('Maximum Demand Forecast'!$AO$4:$AO$50,MATCH(Information!C182,'Maximum Demand Forecast'!$AM$4:$AM$50,0))</f>
        <v>72</v>
      </c>
      <c r="N182" s="107">
        <f>INDEX('Maximum Demand Forecast'!$AO$4:$AO$50,MATCH(Information!C182,'Maximum Demand Forecast'!$AM$4:$AM$50,0))</f>
        <v>72</v>
      </c>
      <c r="O182" s="107">
        <f>INDEX('Maximum Demand Forecast'!$AO$4:$AO$50,MATCH(Information!C182,'Maximum Demand Forecast'!$AM$4:$AM$50,0))</f>
        <v>72</v>
      </c>
      <c r="P182" s="107">
        <f>INDEX('Maximum Demand Forecast'!$AO$4:$AO$50,MATCH(Information!C182,'Maximum Demand Forecast'!$AM$4:$AM$50,0))</f>
        <v>72</v>
      </c>
      <c r="Q182" s="104"/>
      <c r="R182" s="105"/>
    </row>
    <row r="183" spans="3:18" x14ac:dyDescent="0.25">
      <c r="C183" s="71" t="s">
        <v>54</v>
      </c>
      <c r="D183" s="77" t="s">
        <v>174</v>
      </c>
      <c r="E183" s="108">
        <f>IF($R$180="Summer",INDEX('Maximum Demand Forecast'!E$4:E$50,MATCH(Information!$C$183,'Maximum Demand Forecast'!$D$4:$D$50,0)),INDEX('Maximum Demand Forecast'!U$4:U$50,MATCH(Information!$C$183,'Maximum Demand Forecast'!$T$4:$T$50,0)))</f>
        <v>54.919014216795702</v>
      </c>
      <c r="F183" s="111">
        <f>IF($R$180="Summer",INDEX('Maximum Demand Forecast'!F$4:F$50,MATCH(Information!$C$183,'Maximum Demand Forecast'!$D$4:$D$50,0)),INDEX('Maximum Demand Forecast'!V$4:V$50,MATCH(Information!$C$183,'Maximum Demand Forecast'!$T$4:$T$50,0)))</f>
        <v>52.767889798684898</v>
      </c>
      <c r="G183" s="111">
        <f>IF($R$180="Summer",INDEX('Maximum Demand Forecast'!G$4:G$50,MATCH(Information!$C$183,'Maximum Demand Forecast'!$D$4:$D$50,0)),INDEX('Maximum Demand Forecast'!W$4:W$50,MATCH(Information!$C$183,'Maximum Demand Forecast'!$T$4:$T$50,0)))</f>
        <v>51.393733917082969</v>
      </c>
      <c r="H183" s="111">
        <f>IF($R$180="Summer",INDEX('Maximum Demand Forecast'!H$4:H$50,MATCH(Information!$C$183,'Maximum Demand Forecast'!$D$4:$D$50,0)),INDEX('Maximum Demand Forecast'!X$4:X$50,MATCH(Information!$C$183,'Maximum Demand Forecast'!$T$4:$T$50,0)))</f>
        <v>52.759528015850528</v>
      </c>
      <c r="I183" s="111">
        <f>IF($R$180="Summer",INDEX('Maximum Demand Forecast'!I$4:I$50,MATCH(Information!$C$183,'Maximum Demand Forecast'!$D$4:$D$50,0)),INDEX('Maximum Demand Forecast'!Y$4:Y$50,MATCH(Information!$C$183,'Maximum Demand Forecast'!$T$4:$T$50,0)))</f>
        <v>51.899622361112016</v>
      </c>
      <c r="J183" s="111">
        <f>IF($R$180="Summer",INDEX('Maximum Demand Forecast'!J$4:J$50,MATCH(Information!$C$183,'Maximum Demand Forecast'!$D$4:$D$50,0)),INDEX('Maximum Demand Forecast'!Z$4:Z$50,MATCH(Information!$C$183,'Maximum Demand Forecast'!$T$4:$T$50,0)))</f>
        <v>51.866671799595331</v>
      </c>
      <c r="K183" s="111">
        <f>IF($R$180="Summer",INDEX('Maximum Demand Forecast'!K$4:K$50,MATCH(Information!$C$183,'Maximum Demand Forecast'!$D$4:$D$50,0)),INDEX('Maximum Demand Forecast'!AA$4:AA$50,MATCH(Information!$C$183,'Maximum Demand Forecast'!$T$4:$T$50,0)))</f>
        <v>51.943172702833543</v>
      </c>
      <c r="L183" s="111">
        <f>IF($R$180="Summer",INDEX('Maximum Demand Forecast'!L$4:L$50,MATCH(Information!$C$183,'Maximum Demand Forecast'!$D$4:$D$50,0)),INDEX('Maximum Demand Forecast'!AB$4:AB$50,MATCH(Information!$C$183,'Maximum Demand Forecast'!$T$4:$T$50,0)))</f>
        <v>52.175335439693114</v>
      </c>
      <c r="M183" s="111">
        <f>IF($R$180="Summer",INDEX('Maximum Demand Forecast'!M$4:M$50,MATCH(Information!$C$183,'Maximum Demand Forecast'!$D$4:$D$50,0)),INDEX('Maximum Demand Forecast'!AC$4:AC$50,MATCH(Information!$C$183,'Maximum Demand Forecast'!$T$4:$T$50,0)))</f>
        <v>52.866420310519274</v>
      </c>
      <c r="N183" s="111">
        <f>IF($R$180="Summer",INDEX('Maximum Demand Forecast'!N$4:N$50,MATCH(Information!$C$183,'Maximum Demand Forecast'!$D$4:$D$50,0)),INDEX('Maximum Demand Forecast'!AD$4:AD$50,MATCH(Information!$C$183,'Maximum Demand Forecast'!$T$4:$T$50,0)))</f>
        <v>55.049219693064373</v>
      </c>
      <c r="O183" s="111">
        <f>IF($R$180="Summer",INDEX('Maximum Demand Forecast'!O$4:O$50,MATCH(Information!$C$183,'Maximum Demand Forecast'!$D$4:$D$50,0)),INDEX('Maximum Demand Forecast'!AE$4:AE$50,MATCH(Information!$C$183,'Maximum Demand Forecast'!$T$4:$T$50,0)))</f>
        <v>56.83172336513136</v>
      </c>
      <c r="P183" s="111">
        <f>IF($R$180="Summer",INDEX('Maximum Demand Forecast'!P$4:P$50,MATCH(Information!$C$183,'Maximum Demand Forecast'!$D$4:$D$50,0)),INDEX('Maximum Demand Forecast'!AF$4:AF$50,MATCH(Information!$C$183,'Maximum Demand Forecast'!$T$4:$T$50,0)))</f>
        <v>58.017210673499861</v>
      </c>
      <c r="Q183" s="104"/>
      <c r="R183" s="105"/>
    </row>
    <row r="184" spans="3:18" x14ac:dyDescent="0.25">
      <c r="C184" s="71" t="s">
        <v>54</v>
      </c>
      <c r="D184" s="77" t="s">
        <v>175</v>
      </c>
      <c r="E184" s="109">
        <f t="shared" ref="E184:P184" si="24">SQRT(E185^2-E183^2)</f>
        <v>4.2852524487942993</v>
      </c>
      <c r="F184" s="110">
        <f t="shared" si="24"/>
        <v>4.1174032746633671</v>
      </c>
      <c r="G184" s="110">
        <f t="shared" si="24"/>
        <v>4.0101798486672244</v>
      </c>
      <c r="H184" s="110">
        <f t="shared" si="24"/>
        <v>4.1167508166600317</v>
      </c>
      <c r="I184" s="110">
        <f t="shared" si="24"/>
        <v>4.0496536033314143</v>
      </c>
      <c r="J184" s="110">
        <f t="shared" si="24"/>
        <v>4.0470825179534362</v>
      </c>
      <c r="K184" s="110">
        <f t="shared" si="24"/>
        <v>4.0530517744597834</v>
      </c>
      <c r="L184" s="110">
        <f t="shared" si="24"/>
        <v>4.0711671021078013</v>
      </c>
      <c r="M184" s="110">
        <f t="shared" si="24"/>
        <v>4.1250914701480248</v>
      </c>
      <c r="N184" s="110">
        <f t="shared" si="24"/>
        <v>4.2954121966336132</v>
      </c>
      <c r="O184" s="110">
        <f t="shared" si="24"/>
        <v>4.4344984190402128</v>
      </c>
      <c r="P184" s="110">
        <f t="shared" si="24"/>
        <v>4.5270003050200209</v>
      </c>
      <c r="Q184" s="104"/>
      <c r="R184" s="105"/>
    </row>
    <row r="185" spans="3:18" x14ac:dyDescent="0.25">
      <c r="C185" s="71" t="s">
        <v>54</v>
      </c>
      <c r="D185" s="77" t="s">
        <v>176</v>
      </c>
      <c r="E185" s="108">
        <f t="shared" ref="E185:P185" si="25">E183/$E$186</f>
        <v>55.085946584355852</v>
      </c>
      <c r="F185" s="111">
        <f t="shared" si="25"/>
        <v>52.928283587627917</v>
      </c>
      <c r="G185" s="111">
        <f t="shared" si="25"/>
        <v>51.549950808498167</v>
      </c>
      <c r="H185" s="111">
        <f t="shared" si="25"/>
        <v>52.919896388237454</v>
      </c>
      <c r="I185" s="111">
        <f t="shared" si="25"/>
        <v>52.057376955941734</v>
      </c>
      <c r="J185" s="111">
        <f t="shared" si="25"/>
        <v>52.024326237579103</v>
      </c>
      <c r="K185" s="111">
        <f t="shared" si="25"/>
        <v>52.101059673703787</v>
      </c>
      <c r="L185" s="111">
        <f t="shared" si="25"/>
        <v>52.333928094667051</v>
      </c>
      <c r="M185" s="111">
        <f t="shared" si="25"/>
        <v>53.027113593760433</v>
      </c>
      <c r="N185" s="111">
        <f t="shared" si="25"/>
        <v>55.216547834451362</v>
      </c>
      <c r="O185" s="111">
        <f t="shared" si="25"/>
        <v>57.004469621945333</v>
      </c>
      <c r="P185" s="111">
        <f t="shared" si="25"/>
        <v>58.193560349019009</v>
      </c>
      <c r="Q185" s="104"/>
      <c r="R185" s="105"/>
    </row>
    <row r="186" spans="3:18" x14ac:dyDescent="0.25">
      <c r="C186" s="71" t="s">
        <v>54</v>
      </c>
      <c r="D186" s="77" t="s">
        <v>177</v>
      </c>
      <c r="E186" s="108">
        <f>IF($R$180="Summer",INDEX('Maximum Demand Forecast'!$Q$4:$Q$50,MATCH(Information!$C$186,'Maximum Demand Forecast'!$D$4:$D$50,0)),INDEX('Maximum Demand Forecast'!$AG$4:$AG$50,MATCH(Information!$C$186,'Maximum Demand Forecast'!$T$4:$T$50,0)))</f>
        <v>0.99696960154248204</v>
      </c>
      <c r="F186" s="111">
        <f>IF($R$180="Summer",INDEX('Maximum Demand Forecast'!$Q$4:$Q$50,MATCH(Information!$C$186,'Maximum Demand Forecast'!$D$4:$D$50,0)),INDEX('Maximum Demand Forecast'!$AG$4:$AG$50,MATCH(Information!$C$186,'Maximum Demand Forecast'!$T$4:$T$50,0)))</f>
        <v>0.99696960154248204</v>
      </c>
      <c r="G186" s="111">
        <f>IF($R$180="Summer",INDEX('Maximum Demand Forecast'!$Q$4:$Q$50,MATCH(Information!$C$186,'Maximum Demand Forecast'!$D$4:$D$50,0)),INDEX('Maximum Demand Forecast'!$AG$4:$AG$50,MATCH(Information!$C$186,'Maximum Demand Forecast'!$T$4:$T$50,0)))</f>
        <v>0.99696960154248204</v>
      </c>
      <c r="H186" s="111">
        <f>IF($R$180="Summer",INDEX('Maximum Demand Forecast'!$Q$4:$Q$50,MATCH(Information!$C$186,'Maximum Demand Forecast'!$D$4:$D$50,0)),INDEX('Maximum Demand Forecast'!$AG$4:$AG$50,MATCH(Information!$C$186,'Maximum Demand Forecast'!$T$4:$T$50,0)))</f>
        <v>0.99696960154248204</v>
      </c>
      <c r="I186" s="111">
        <f>IF($R$180="Summer",INDEX('Maximum Demand Forecast'!$Q$4:$Q$50,MATCH(Information!$C$186,'Maximum Demand Forecast'!$D$4:$D$50,0)),INDEX('Maximum Demand Forecast'!$AG$4:$AG$50,MATCH(Information!$C$186,'Maximum Demand Forecast'!$T$4:$T$50,0)))</f>
        <v>0.99696960154248204</v>
      </c>
      <c r="J186" s="111">
        <f>IF($R$180="Summer",INDEX('Maximum Demand Forecast'!$Q$4:$Q$50,MATCH(Information!$C$186,'Maximum Demand Forecast'!$D$4:$D$50,0)),INDEX('Maximum Demand Forecast'!$AG$4:$AG$50,MATCH(Information!$C$186,'Maximum Demand Forecast'!$T$4:$T$50,0)))</f>
        <v>0.99696960154248204</v>
      </c>
      <c r="K186" s="111">
        <f>IF($R$180="Summer",INDEX('Maximum Demand Forecast'!$Q$4:$Q$50,MATCH(Information!$C$186,'Maximum Demand Forecast'!$D$4:$D$50,0)),INDEX('Maximum Demand Forecast'!$AG$4:$AG$50,MATCH(Information!$C$186,'Maximum Demand Forecast'!$T$4:$T$50,0)))</f>
        <v>0.99696960154248204</v>
      </c>
      <c r="L186" s="111">
        <f>IF($R$180="Summer",INDEX('Maximum Demand Forecast'!$Q$4:$Q$50,MATCH(Information!$C$186,'Maximum Demand Forecast'!$D$4:$D$50,0)),INDEX('Maximum Demand Forecast'!$AG$4:$AG$50,MATCH(Information!$C$186,'Maximum Demand Forecast'!$T$4:$T$50,0)))</f>
        <v>0.99696960154248204</v>
      </c>
      <c r="M186" s="111">
        <f>IF($R$180="Summer",INDEX('Maximum Demand Forecast'!$Q$4:$Q$50,MATCH(Information!$C$186,'Maximum Demand Forecast'!$D$4:$D$50,0)),INDEX('Maximum Demand Forecast'!$AG$4:$AG$50,MATCH(Information!$C$186,'Maximum Demand Forecast'!$T$4:$T$50,0)))</f>
        <v>0.99696960154248204</v>
      </c>
      <c r="N186" s="111">
        <f>IF($R$180="Summer",INDEX('Maximum Demand Forecast'!$Q$4:$Q$50,MATCH(Information!$C$186,'Maximum Demand Forecast'!$D$4:$D$50,0)),INDEX('Maximum Demand Forecast'!$AG$4:$AG$50,MATCH(Information!$C$186,'Maximum Demand Forecast'!$T$4:$T$50,0)))</f>
        <v>0.99696960154248204</v>
      </c>
      <c r="O186" s="111">
        <f>IF($R$180="Summer",INDEX('Maximum Demand Forecast'!$Q$4:$Q$50,MATCH(Information!$C$186,'Maximum Demand Forecast'!$D$4:$D$50,0)),INDEX('Maximum Demand Forecast'!$AG$4:$AG$50,MATCH(Information!$C$186,'Maximum Demand Forecast'!$T$4:$T$50,0)))</f>
        <v>0.99696960154248204</v>
      </c>
      <c r="P186" s="111">
        <f>IF($R$180="Summer",INDEX('Maximum Demand Forecast'!$Q$4:$Q$50,MATCH(Information!$C$186,'Maximum Demand Forecast'!$D$4:$D$50,0)),INDEX('Maximum Demand Forecast'!$AG$4:$AG$50,MATCH(Information!$C$186,'Maximum Demand Forecast'!$T$4:$T$50,0)))</f>
        <v>0.99696960154248204</v>
      </c>
      <c r="Q186" s="104"/>
      <c r="R186" s="105"/>
    </row>
    <row r="187" spans="3:18" x14ac:dyDescent="0.25">
      <c r="C187" s="71" t="s">
        <v>54</v>
      </c>
      <c r="D187" s="77" t="s">
        <v>178</v>
      </c>
      <c r="E187" s="108">
        <f>IF($R$180="Summer",INDEX('Maximum Demand Forecast'!U$4:U$50,MATCH(Information!$C$180,'Maximum Demand Forecast'!$T$4:$T$50,0)),INDEX('Maximum Demand Forecast'!E$4:E$50,MATCH(Information!$C$180,'Maximum Demand Forecast'!$T$4:$T$50,0)))</f>
        <v>32.906029875649999</v>
      </c>
      <c r="F187" s="111">
        <f>IF($R$180="Summer",INDEX('Maximum Demand Forecast'!V$4:V$50,MATCH(Information!$C$180,'Maximum Demand Forecast'!$T$4:$T$50,0)),INDEX('Maximum Demand Forecast'!F$4:F$50,MATCH(Information!$C$180,'Maximum Demand Forecast'!$T$4:$T$50,0)))</f>
        <v>34.383400000000002</v>
      </c>
      <c r="G187" s="111">
        <f>IF($R$180="Summer",INDEX('Maximum Demand Forecast'!W$4:W$50,MATCH(Information!$C$180,'Maximum Demand Forecast'!$T$4:$T$50,0)),INDEX('Maximum Demand Forecast'!G$4:G$50,MATCH(Information!$C$180,'Maximum Demand Forecast'!$T$4:$T$50,0)))</f>
        <v>35.831812572612371</v>
      </c>
      <c r="H187" s="111">
        <f>IF($R$180="Summer",INDEX('Maximum Demand Forecast'!X$4:X$50,MATCH(Information!$C$180,'Maximum Demand Forecast'!$T$4:$T$50,0)),INDEX('Maximum Demand Forecast'!H$4:H$50,MATCH(Information!$C$180,'Maximum Demand Forecast'!$T$4:$T$50,0)))</f>
        <v>36.726324359733482</v>
      </c>
      <c r="I187" s="111">
        <f>IF($R$180="Summer",INDEX('Maximum Demand Forecast'!Y$4:Y$50,MATCH(Information!$C$180,'Maximum Demand Forecast'!$T$4:$T$50,0)),INDEX('Maximum Demand Forecast'!I$4:I$50,MATCH(Information!$C$180,'Maximum Demand Forecast'!$T$4:$T$50,0)))</f>
        <v>36.107707675587342</v>
      </c>
      <c r="J187" s="111">
        <f>IF($R$180="Summer",INDEX('Maximum Demand Forecast'!Z$4:Z$50,MATCH(Information!$C$180,'Maximum Demand Forecast'!$T$4:$T$50,0)),INDEX('Maximum Demand Forecast'!J$4:J$50,MATCH(Information!$C$180,'Maximum Demand Forecast'!$T$4:$T$50,0)))</f>
        <v>35.668810170283898</v>
      </c>
      <c r="K187" s="111">
        <f>IF($R$180="Summer",INDEX('Maximum Demand Forecast'!AA$4:AA$50,MATCH(Information!$C$180,'Maximum Demand Forecast'!$T$4:$T$50,0)),INDEX('Maximum Demand Forecast'!K$4:K$50,MATCH(Information!$C$180,'Maximum Demand Forecast'!$T$4:$T$50,0)))</f>
        <v>35.69265378714244</v>
      </c>
      <c r="L187" s="111">
        <f>IF($R$180="Summer",INDEX('Maximum Demand Forecast'!AB$4:AB$50,MATCH(Information!$C$180,'Maximum Demand Forecast'!$T$4:$T$50,0)),INDEX('Maximum Demand Forecast'!L$4:L$50,MATCH(Information!$C$180,'Maximum Demand Forecast'!$T$4:$T$50,0)))</f>
        <v>35.623602136170611</v>
      </c>
      <c r="M187" s="111">
        <f>IF($R$180="Summer",INDEX('Maximum Demand Forecast'!AC$4:AC$50,MATCH(Information!$C$180,'Maximum Demand Forecast'!$T$4:$T$50,0)),INDEX('Maximum Demand Forecast'!M$4:M$50,MATCH(Information!$C$180,'Maximum Demand Forecast'!$T$4:$T$50,0)))</f>
        <v>36.434898577288259</v>
      </c>
      <c r="N187" s="111">
        <f>IF($R$180="Summer",INDEX('Maximum Demand Forecast'!AD$4:AD$50,MATCH(Information!$C$180,'Maximum Demand Forecast'!$T$4:$T$50,0)),INDEX('Maximum Demand Forecast'!N$4:N$50,MATCH(Information!$C$180,'Maximum Demand Forecast'!$T$4:$T$50,0)))</f>
        <v>38.630102422862215</v>
      </c>
      <c r="O187" s="111">
        <f>IF($R$180="Summer",INDEX('Maximum Demand Forecast'!AE$4:AE$50,MATCH(Information!$C$180,'Maximum Demand Forecast'!$T$4:$T$50,0)),INDEX('Maximum Demand Forecast'!O$4:O$50,MATCH(Information!$C$180,'Maximum Demand Forecast'!$T$4:$T$50,0)))</f>
        <v>40.576633564424228</v>
      </c>
      <c r="P187" s="111">
        <f>IF($R$180="Summer",INDEX('Maximum Demand Forecast'!AF$4:AF$50,MATCH(Information!$C$180,'Maximum Demand Forecast'!$T$4:$T$50,0)),INDEX('Maximum Demand Forecast'!P$4:P$50,MATCH(Information!$C$180,'Maximum Demand Forecast'!$T$4:$T$50,0)))</f>
        <v>41.62567660865512</v>
      </c>
      <c r="Q187" s="112"/>
      <c r="R187" s="105">
        <f>IF($R$12="Summer",INDEX('Maximum Demand Forecast'!V$4:V$50,MATCH(Information!$C$12,'Maximum Demand Forecast'!$T$4:$T$50,0)),INDEX('Maximum Demand Forecast'!F$4:F$50,MATCH(Information!$C$12,'Maximum Demand Forecast'!$T$4:$T$50,0)))</f>
        <v>0.3236</v>
      </c>
    </row>
    <row r="188" spans="3:18" x14ac:dyDescent="0.25">
      <c r="C188" s="71" t="s">
        <v>54</v>
      </c>
      <c r="D188" s="77" t="s">
        <v>179</v>
      </c>
      <c r="E188" s="113">
        <f t="shared" ref="E188:P188" si="26">IF(E189^2-E187^2&gt;0,SQRT(E189^2-E187^2),0)</f>
        <v>4.0945676756802794</v>
      </c>
      <c r="F188" s="113">
        <f t="shared" si="26"/>
        <v>4.2784000000001727</v>
      </c>
      <c r="G188" s="113">
        <f t="shared" si="26"/>
        <v>4.4586290742239285</v>
      </c>
      <c r="H188" s="113">
        <f t="shared" si="26"/>
        <v>4.569935089045563</v>
      </c>
      <c r="I188" s="113">
        <f t="shared" si="26"/>
        <v>4.492959291961772</v>
      </c>
      <c r="J188" s="113">
        <f t="shared" si="26"/>
        <v>4.4383463366784106</v>
      </c>
      <c r="K188" s="113">
        <f t="shared" si="26"/>
        <v>4.4413132489199887</v>
      </c>
      <c r="L188" s="113">
        <f t="shared" si="26"/>
        <v>4.432721004304331</v>
      </c>
      <c r="M188" s="113">
        <f t="shared" si="26"/>
        <v>4.5336723556447387</v>
      </c>
      <c r="N188" s="113">
        <f t="shared" si="26"/>
        <v>4.8068262651738829</v>
      </c>
      <c r="O188" s="113">
        <f t="shared" si="26"/>
        <v>5.0490372982903882</v>
      </c>
      <c r="P188" s="113">
        <f t="shared" si="26"/>
        <v>5.1795719679402579</v>
      </c>
      <c r="Q188" s="112"/>
      <c r="R188" s="105"/>
    </row>
    <row r="189" spans="3:18" x14ac:dyDescent="0.25">
      <c r="C189" s="71" t="s">
        <v>54</v>
      </c>
      <c r="D189" s="77" t="s">
        <v>180</v>
      </c>
      <c r="E189" s="108">
        <f>E187/IF($R$180="Summer",INDEX('Maximum Demand Forecast'!$AG$4:$AG$50, MATCH(Information!$C$189, 'Maximum Demand Forecast'!$T$4:$T$50, 0)),INDEX('Maximum Demand Forecast'!$Q$4:$Q$50, MATCH(Information!$C$189, 'Maximum Demand Forecast'!$D$4:$D$50, 0)))</f>
        <v>33.159799254939649</v>
      </c>
      <c r="F189" s="108">
        <f>F187/IF($R$180="Summer",INDEX('Maximum Demand Forecast'!$AG$4:$AG$50, MATCH(Information!$C$189, 'Maximum Demand Forecast'!$T$4:$T$50, 0)),INDEX('Maximum Demand Forecast'!$Q$4:$Q$50, MATCH(Information!$C$189, 'Maximum Demand Forecast'!$D$4:$D$50, 0)))</f>
        <v>34.648562771347407</v>
      </c>
      <c r="G189" s="108">
        <f>G187/IF($R$180="Summer",INDEX('Maximum Demand Forecast'!$AG$4:$AG$50, MATCH(Information!$C$189, 'Maximum Demand Forecast'!$T$4:$T$50, 0)),INDEX('Maximum Demand Forecast'!$Q$4:$Q$50, MATCH(Information!$C$189, 'Maximum Demand Forecast'!$D$4:$D$50, 0)))</f>
        <v>36.10814541707088</v>
      </c>
      <c r="H189" s="108">
        <f>H187/IF($R$180="Summer",INDEX('Maximum Demand Forecast'!$AG$4:$AG$50, MATCH(Information!$C$189, 'Maximum Demand Forecast'!$T$4:$T$50, 0)),INDEX('Maximum Demand Forecast'!$Q$4:$Q$50, MATCH(Information!$C$189, 'Maximum Demand Forecast'!$D$4:$D$50, 0)))</f>
        <v>37.009555626816741</v>
      </c>
      <c r="I189" s="108">
        <f>I187/IF($R$180="Summer",INDEX('Maximum Demand Forecast'!$AG$4:$AG$50, MATCH(Information!$C$189, 'Maximum Demand Forecast'!$T$4:$T$50, 0)),INDEX('Maximum Demand Forecast'!$Q$4:$Q$50, MATCH(Information!$C$189, 'Maximum Demand Forecast'!$D$4:$D$50, 0)))</f>
        <v>36.386168206955986</v>
      </c>
      <c r="J189" s="108">
        <f>J187/IF($R$180="Summer",INDEX('Maximum Demand Forecast'!$AG$4:$AG$50, MATCH(Information!$C$189, 'Maximum Demand Forecast'!$T$4:$T$50, 0)),INDEX('Maximum Demand Forecast'!$Q$4:$Q$50, MATCH(Information!$C$189, 'Maximum Demand Forecast'!$D$4:$D$50, 0)))</f>
        <v>35.943885949741919</v>
      </c>
      <c r="K189" s="108">
        <f>K187/IF($R$180="Summer",INDEX('Maximum Demand Forecast'!$AG$4:$AG$50, MATCH(Information!$C$189, 'Maximum Demand Forecast'!$T$4:$T$50, 0)),INDEX('Maximum Demand Forecast'!$Q$4:$Q$50, MATCH(Information!$C$189, 'Maximum Demand Forecast'!$D$4:$D$50, 0)))</f>
        <v>35.967913447180194</v>
      </c>
      <c r="L189" s="108">
        <f>L187/IF($R$180="Summer",INDEX('Maximum Demand Forecast'!$AG$4:$AG$50, MATCH(Information!$C$189, 'Maximum Demand Forecast'!$T$4:$T$50, 0)),INDEX('Maximum Demand Forecast'!$Q$4:$Q$50, MATCH(Information!$C$189, 'Maximum Demand Forecast'!$D$4:$D$50, 0)))</f>
        <v>35.898329273911621</v>
      </c>
      <c r="M189" s="108">
        <f>M187/IF($R$180="Summer",INDEX('Maximum Demand Forecast'!$AG$4:$AG$50, MATCH(Information!$C$189, 'Maximum Demand Forecast'!$T$4:$T$50, 0)),INDEX('Maximum Demand Forecast'!$Q$4:$Q$50, MATCH(Information!$C$189, 'Maximum Demand Forecast'!$D$4:$D$50, 0)))</f>
        <v>36.715882385768957</v>
      </c>
      <c r="N189" s="108">
        <f>N187/IF($R$180="Summer",INDEX('Maximum Demand Forecast'!$AG$4:$AG$50, MATCH(Information!$C$189, 'Maximum Demand Forecast'!$T$4:$T$50, 0)),INDEX('Maximum Demand Forecast'!$Q$4:$Q$50, MATCH(Information!$C$189, 'Maximum Demand Forecast'!$D$4:$D$50, 0)))</f>
        <v>38.928015515106736</v>
      </c>
      <c r="O189" s="108">
        <f>O187/IF($R$180="Summer",INDEX('Maximum Demand Forecast'!$AG$4:$AG$50, MATCH(Information!$C$189, 'Maximum Demand Forecast'!$T$4:$T$50, 0)),INDEX('Maximum Demand Forecast'!$Q$4:$Q$50, MATCH(Information!$C$189, 'Maximum Demand Forecast'!$D$4:$D$50, 0)))</f>
        <v>40.889558191072283</v>
      </c>
      <c r="P189" s="108">
        <f>P187/IF($R$180="Summer",INDEX('Maximum Demand Forecast'!$AG$4:$AG$50, MATCH(Information!$C$189, 'Maximum Demand Forecast'!$T$4:$T$50, 0)),INDEX('Maximum Demand Forecast'!$Q$4:$Q$50, MATCH(Information!$C$189, 'Maximum Demand Forecast'!$D$4:$D$50, 0)))</f>
        <v>41.946691393951568</v>
      </c>
      <c r="Q189" s="112"/>
      <c r="R189" s="105"/>
    </row>
    <row r="190" spans="3:18" x14ac:dyDescent="0.25">
      <c r="C190" s="71" t="s">
        <v>54</v>
      </c>
      <c r="D190" s="77" t="s">
        <v>181</v>
      </c>
      <c r="E190" s="114">
        <f>IFERROR(INDEX('Maximum Demand Forecast'!$AK$4:$AK$50,MATCH(Information!C180,'Maximum Demand Forecast'!$AJ$4:$AJ$50,0)),"")</f>
        <v>4</v>
      </c>
      <c r="F190" s="115" t="str">
        <f>IFERROR(INDEX('Maximum Demand Forecast'!$AK$4:$AK$50,MATCH(Information!D180,'Maximum Demand Forecast'!$AJ$4:$AJ$50,0)),"")</f>
        <v/>
      </c>
      <c r="G190" s="115"/>
      <c r="H190" s="115"/>
      <c r="I190" s="115"/>
      <c r="J190" s="115"/>
      <c r="K190" s="115"/>
      <c r="L190" s="115"/>
      <c r="M190" s="115"/>
      <c r="N190" s="115"/>
      <c r="O190" s="115"/>
      <c r="P190" s="115"/>
      <c r="Q190" s="116"/>
      <c r="R190" s="105"/>
    </row>
    <row r="191" spans="3:18" x14ac:dyDescent="0.25">
      <c r="C191" s="71" t="s">
        <v>54</v>
      </c>
      <c r="D191" s="77" t="s">
        <v>182</v>
      </c>
      <c r="E191" s="106">
        <f>INDEX('Maximum Demand Forecast'!AR4:AR50,MATCH(Information!C191,'Maximum Demand Forecast'!$AQ$4:$AQ$50,0))</f>
        <v>323</v>
      </c>
      <c r="F191" s="107">
        <f>INDEX('Maximum Demand Forecast'!AR4:AR50,MATCH(Information!C191,'Maximum Demand Forecast'!$AQ$4:$AQ$50,0))</f>
        <v>323</v>
      </c>
      <c r="G191" s="107">
        <f>INDEX('Maximum Demand Forecast'!AR4:AR50,MATCH(Information!C191,'Maximum Demand Forecast'!$AQ$4:$AQ$50,0))</f>
        <v>323</v>
      </c>
      <c r="H191" s="107">
        <f>INDEX('Maximum Demand Forecast'!AR4:AR50,MATCH(Information!C191,'Maximum Demand Forecast'!$AQ$4:$AQ$50,0))</f>
        <v>323</v>
      </c>
      <c r="I191" s="107">
        <f>INDEX('Maximum Demand Forecast'!AR4:AR50,MATCH(Information!C191,'Maximum Demand Forecast'!$AQ$4:$AQ$50,0))</f>
        <v>323</v>
      </c>
      <c r="J191" s="107">
        <f>INDEX('Maximum Demand Forecast'!AR4:AR50,MATCH(Information!C191,'Maximum Demand Forecast'!$AQ$4:$AQ$50,0))</f>
        <v>323</v>
      </c>
      <c r="K191" s="107">
        <f>INDEX('Maximum Demand Forecast'!AR4:AR50,MATCH(Information!C191,'Maximum Demand Forecast'!$AQ$4:$AQ$50,0))</f>
        <v>323</v>
      </c>
      <c r="L191" s="107">
        <f>INDEX('Maximum Demand Forecast'!AR4:AR50,MATCH(Information!C191,'Maximum Demand Forecast'!$AQ$4:$AQ$50,0))</f>
        <v>323</v>
      </c>
      <c r="M191" s="107">
        <f>INDEX('Maximum Demand Forecast'!AR4:AR50,MATCH(Information!C191,'Maximum Demand Forecast'!$AQ$4:$AQ$50,0))</f>
        <v>323</v>
      </c>
      <c r="N191" s="107">
        <f>INDEX('Maximum Demand Forecast'!AR4:AR50,MATCH(Information!C191,'Maximum Demand Forecast'!$AQ$4:$AQ$50,0))</f>
        <v>323</v>
      </c>
      <c r="O191" s="107">
        <f>INDEX('Maximum Demand Forecast'!AR4:AR50,MATCH(Information!C191,'Maximum Demand Forecast'!$AQ$4:$AQ$50,0))</f>
        <v>323</v>
      </c>
      <c r="P191" s="107">
        <f>INDEX('Maximum Demand Forecast'!AR4:AR50,MATCH(Information!C191,'Maximum Demand Forecast'!$AQ$4:$AQ$50,0))</f>
        <v>323</v>
      </c>
      <c r="Q191" s="104"/>
      <c r="R191" s="105"/>
    </row>
    <row r="192" spans="3:18" x14ac:dyDescent="0.25">
      <c r="C192" s="71" t="s">
        <v>54</v>
      </c>
      <c r="D192" s="77" t="s">
        <v>183</v>
      </c>
      <c r="E192" s="106">
        <f>INDEX('Maximum Demand Forecast'!$AS$4:$AS$50,MATCH(Information!C192,'Maximum Demand Forecast'!$AQ$4:$AQ$50,0))</f>
        <v>16.5</v>
      </c>
      <c r="F192" s="107">
        <f>INDEX('Maximum Demand Forecast'!$AS$4:$AS$50,MATCH(Information!C192,'Maximum Demand Forecast'!$AQ$4:$AQ$50,0))</f>
        <v>16.5</v>
      </c>
      <c r="G192" s="107">
        <f>INDEX('Maximum Demand Forecast'!$AS$4:$AS$50,MATCH(Information!C192,'Maximum Demand Forecast'!$AQ$4:$AQ$50,0))</f>
        <v>16.5</v>
      </c>
      <c r="H192" s="107">
        <f>INDEX('Maximum Demand Forecast'!$AS$4:$AS$50,MATCH(Information!C192,'Maximum Demand Forecast'!$AQ$4:$AQ$50,0))</f>
        <v>16.5</v>
      </c>
      <c r="I192" s="107">
        <f>INDEX('Maximum Demand Forecast'!$AS$4:$AS$50,MATCH(Information!C192,'Maximum Demand Forecast'!$AQ$4:$AQ$50,0))</f>
        <v>16.5</v>
      </c>
      <c r="J192" s="107">
        <f>INDEX('Maximum Demand Forecast'!$AS$4:$AS$50,MATCH(Information!C192,'Maximum Demand Forecast'!$AQ$4:$AQ$50,0))</f>
        <v>16.5</v>
      </c>
      <c r="K192" s="107">
        <f>INDEX('Maximum Demand Forecast'!$AS$4:$AS$50,MATCH(Information!C192,'Maximum Demand Forecast'!$AQ$4:$AQ$50,0))</f>
        <v>16.5</v>
      </c>
      <c r="L192" s="107">
        <f>INDEX('Maximum Demand Forecast'!$AS$4:$AS$50,MATCH(Information!C192,'Maximum Demand Forecast'!$AQ$4:$AQ$50,0))</f>
        <v>16.5</v>
      </c>
      <c r="M192" s="107">
        <f>INDEX('Maximum Demand Forecast'!$AS$4:$AS$50,MATCH(Information!C192,'Maximum Demand Forecast'!$AQ$4:$AQ$50,0))</f>
        <v>16.5</v>
      </c>
      <c r="N192" s="107">
        <f>INDEX('Maximum Demand Forecast'!$AS$4:$AS$50,MATCH(Information!C192,'Maximum Demand Forecast'!$AQ$4:$AQ$50,0))</f>
        <v>16.5</v>
      </c>
      <c r="O192" s="107">
        <f>INDEX('Maximum Demand Forecast'!$AS$4:$AS$50,MATCH(Information!C192,'Maximum Demand Forecast'!$AQ$4:$AQ$50,0))</f>
        <v>16.5</v>
      </c>
      <c r="P192" s="107">
        <f>INDEX('Maximum Demand Forecast'!$AS$4:$AS$50,MATCH(Information!C192,'Maximum Demand Forecast'!$AQ$4:$AQ$50,0))</f>
        <v>16.5</v>
      </c>
      <c r="Q192" s="104"/>
      <c r="R192" s="105"/>
    </row>
    <row r="193" spans="3:18" x14ac:dyDescent="0.25">
      <c r="C193" s="71" t="s">
        <v>54</v>
      </c>
      <c r="D193" s="77" t="s">
        <v>186</v>
      </c>
      <c r="E193" s="117">
        <f>INDEX('Maximum Demand Forecast'!$R$4:$R$50,MATCH(Information!$C$180,'Maximum Demand Forecast'!$D$4:$D$50,0))</f>
        <v>0.85600027920449895</v>
      </c>
      <c r="F193" s="118"/>
      <c r="G193" s="118"/>
      <c r="H193" s="118"/>
      <c r="I193" s="118"/>
      <c r="J193" s="118"/>
      <c r="K193" s="118"/>
      <c r="L193" s="118"/>
      <c r="M193" s="118"/>
      <c r="N193" s="118"/>
      <c r="O193" s="118"/>
      <c r="P193" s="118"/>
      <c r="Q193" s="104"/>
      <c r="R193" s="105"/>
    </row>
    <row r="194" spans="3:18" x14ac:dyDescent="0.25">
      <c r="C194" s="71" t="s">
        <v>54</v>
      </c>
      <c r="D194" s="77" t="s">
        <v>187</v>
      </c>
      <c r="E194" s="117">
        <f>INDEX('Maximum Demand Forecast'!$AH$4:$AH$50,MATCH(Information!$C$180,'Maximum Demand Forecast'!$D$4:$D$50,0))</f>
        <v>0.93495160338696504</v>
      </c>
      <c r="F194" s="118"/>
      <c r="G194" s="118"/>
      <c r="H194" s="118"/>
      <c r="I194" s="118"/>
      <c r="J194" s="118"/>
      <c r="K194" s="118"/>
      <c r="L194" s="118"/>
      <c r="M194" s="118"/>
      <c r="N194" s="118"/>
      <c r="O194" s="118"/>
      <c r="P194" s="118"/>
      <c r="Q194" s="104"/>
      <c r="R194" s="105"/>
    </row>
    <row r="195" spans="3:18" x14ac:dyDescent="0.25">
      <c r="C195" s="71" t="s">
        <v>54</v>
      </c>
      <c r="D195" s="77" t="s">
        <v>130</v>
      </c>
      <c r="E195" s="106">
        <v>5.0999999999999996</v>
      </c>
      <c r="F195" s="107"/>
      <c r="G195" s="107"/>
      <c r="H195" s="107"/>
      <c r="I195" s="107"/>
      <c r="J195" s="107"/>
      <c r="K195" s="107"/>
      <c r="L195" s="107"/>
      <c r="M195" s="107"/>
      <c r="N195" s="107"/>
      <c r="O195" s="107"/>
      <c r="P195" s="107"/>
      <c r="Q195" s="104" t="str" cm="1">
        <f t="array" ref="Q195">IF(INDEX('Maximum Demand Forecast'!$AW$4:$AW$248,MATCH(1,('Maximum Demand Forecast'!$AV$4:$AV$248=Information!D195)*('Maximum Demand Forecast'!$AX$4:$AX$248=Information!E195)*('Maximum Demand Forecast'!$AU$4:$AU$248=Information!C195),0))=0,"",INDEX('Maximum Demand Forecast'!$AW$4:$AW$248,MATCH(1,('Maximum Demand Forecast'!$AV$4:$AV$248=Information!D195)*('Maximum Demand Forecast'!$AX$4:$AX$248=Information!E195)*('Maximum Demand Forecast'!$AU$4:$AU$248=Information!C195),0)))</f>
        <v>Railton</v>
      </c>
      <c r="R195" s="105"/>
    </row>
    <row r="196" spans="3:18" x14ac:dyDescent="0.25">
      <c r="C196" s="71" t="s">
        <v>54</v>
      </c>
      <c r="D196" s="77" t="s">
        <v>131</v>
      </c>
      <c r="E196" s="106">
        <v>6.3</v>
      </c>
      <c r="F196" s="107"/>
      <c r="G196" s="107"/>
      <c r="H196" s="107"/>
      <c r="I196" s="107"/>
      <c r="J196" s="107"/>
      <c r="K196" s="107"/>
      <c r="L196" s="107"/>
      <c r="M196" s="107"/>
      <c r="N196" s="107"/>
      <c r="O196" s="107"/>
      <c r="P196" s="107"/>
      <c r="Q196" s="104" t="str" cm="1">
        <f t="array" ref="Q196">IF(INDEX('Maximum Demand Forecast'!$AW$4:$AW$248,MATCH(1,('Maximum Demand Forecast'!$AV$4:$AV$248=Information!D196)*('Maximum Demand Forecast'!$AX$4:$AX$248=Information!E196)*('Maximum Demand Forecast'!$AU$4:$AU$248=Information!C196),0))=0,"",INDEX('Maximum Demand Forecast'!$AW$4:$AW$248,MATCH(1,('Maximum Demand Forecast'!$AV$4:$AV$248=Information!D196)*('Maximum Demand Forecast'!$AX$4:$AX$248=Information!E196)*('Maximum Demand Forecast'!$AU$4:$AU$248=Information!C196),0)))</f>
        <v>Ulverstone</v>
      </c>
      <c r="R196" s="105"/>
    </row>
    <row r="197" spans="3:18" x14ac:dyDescent="0.25">
      <c r="C197" s="71" t="s">
        <v>54</v>
      </c>
      <c r="D197" s="77" t="s">
        <v>132</v>
      </c>
      <c r="E197" s="106"/>
      <c r="F197" s="107"/>
      <c r="G197" s="107"/>
      <c r="H197" s="107"/>
      <c r="I197" s="107"/>
      <c r="J197" s="107"/>
      <c r="K197" s="107"/>
      <c r="L197" s="107"/>
      <c r="M197" s="107"/>
      <c r="N197" s="107"/>
      <c r="O197" s="107"/>
      <c r="P197" s="107"/>
      <c r="Q197" s="104" t="str" cm="1">
        <f t="array" ref="Q197">IF(INDEX('Maximum Demand Forecast'!$AW$4:$AW$248,MATCH(1,('Maximum Demand Forecast'!$AV$4:$AV$248=Information!D197)*('Maximum Demand Forecast'!$AX$4:$AX$248=Information!E197)*('Maximum Demand Forecast'!$AU$4:$AU$248=Information!C197),0))=0,"",INDEX('Maximum Demand Forecast'!$AW$4:$AW$248,MATCH(1,('Maximum Demand Forecast'!$AV$4:$AV$248=Information!D197)*('Maximum Demand Forecast'!$AX$4:$AX$248=Information!E197)*('Maximum Demand Forecast'!$AU$4:$AU$248=Information!C197),0)))</f>
        <v/>
      </c>
      <c r="R197" s="105"/>
    </row>
    <row r="198" spans="3:18" x14ac:dyDescent="0.25">
      <c r="C198" s="71" t="s">
        <v>54</v>
      </c>
      <c r="D198" s="77" t="s">
        <v>133</v>
      </c>
      <c r="E198" s="106"/>
      <c r="F198" s="107"/>
      <c r="G198" s="107"/>
      <c r="H198" s="107"/>
      <c r="I198" s="107"/>
      <c r="J198" s="107"/>
      <c r="K198" s="107"/>
      <c r="L198" s="107"/>
      <c r="M198" s="107"/>
      <c r="N198" s="107"/>
      <c r="O198" s="107"/>
      <c r="P198" s="107"/>
      <c r="Q198" s="104" t="str" cm="1">
        <f t="array" ref="Q198">IF(INDEX('Maximum Demand Forecast'!$AW$4:$AW$248,MATCH(1,('Maximum Demand Forecast'!$AV$4:$AV$248=Information!D198)*('Maximum Demand Forecast'!$AX$4:$AX$248=Information!E198)*('Maximum Demand Forecast'!$AU$4:$AU$248=Information!C198),0))=0,"",INDEX('Maximum Demand Forecast'!$AW$4:$AW$248,MATCH(1,('Maximum Demand Forecast'!$AV$4:$AV$248=Information!D198)*('Maximum Demand Forecast'!$AX$4:$AX$248=Information!E198)*('Maximum Demand Forecast'!$AU$4:$AU$248=Information!C198),0)))</f>
        <v/>
      </c>
      <c r="R198" s="105"/>
    </row>
    <row r="199" spans="3:18" x14ac:dyDescent="0.25">
      <c r="C199" s="71" t="s">
        <v>54</v>
      </c>
      <c r="D199" s="77" t="s">
        <v>134</v>
      </c>
      <c r="E199" s="106"/>
      <c r="F199" s="107"/>
      <c r="G199" s="107"/>
      <c r="H199" s="107"/>
      <c r="I199" s="107"/>
      <c r="J199" s="107"/>
      <c r="K199" s="107"/>
      <c r="L199" s="107"/>
      <c r="M199" s="107"/>
      <c r="N199" s="107"/>
      <c r="O199" s="107"/>
      <c r="P199" s="107"/>
      <c r="Q199" s="104" t="str" cm="1">
        <f t="array" ref="Q199">IF(INDEX('Maximum Demand Forecast'!$AW$4:$AW$248,MATCH(1,('Maximum Demand Forecast'!$AV$4:$AV$248=Information!D199)*('Maximum Demand Forecast'!$AX$4:$AX$248=Information!E199)*('Maximum Demand Forecast'!$AU$4:$AU$248=Information!C199),0))=0,"",INDEX('Maximum Demand Forecast'!$AW$4:$AW$248,MATCH(1,('Maximum Demand Forecast'!$AV$4:$AV$248=Information!D199)*('Maximum Demand Forecast'!$AX$4:$AX$248=Information!E199)*('Maximum Demand Forecast'!$AU$4:$AU$248=Information!C199),0)))</f>
        <v/>
      </c>
      <c r="R199" s="105"/>
    </row>
    <row r="200" spans="3:18" x14ac:dyDescent="0.25">
      <c r="C200" s="71" t="s">
        <v>54</v>
      </c>
      <c r="D200" s="77" t="s">
        <v>184</v>
      </c>
      <c r="E200" s="124">
        <f>INDEX('Distribution feeder max. demand'!$AS$5:$AS$64,MATCH(Information!$C200,'Distribution feeder max. demand'!$AR$5:$AR$64,0))</f>
        <v>24.972000000000001</v>
      </c>
      <c r="F200" s="115"/>
      <c r="G200" s="115"/>
      <c r="H200" s="115"/>
      <c r="I200" s="115"/>
      <c r="J200" s="115"/>
      <c r="K200" s="115"/>
      <c r="L200" s="115"/>
      <c r="M200" s="115"/>
      <c r="N200" s="115"/>
      <c r="O200" s="115"/>
      <c r="P200" s="115"/>
      <c r="Q200" s="104"/>
      <c r="R200" s="105"/>
    </row>
    <row r="201" spans="3:18" ht="15.75" thickBot="1" x14ac:dyDescent="0.3">
      <c r="C201" s="73" t="s">
        <v>54</v>
      </c>
      <c r="D201" s="78" t="s">
        <v>185</v>
      </c>
      <c r="E201" s="123">
        <f>INDEX('Distribution feeder max. demand'!$AT$5:$AT$64,MATCH(Information!$C200,'Distribution feeder max. demand'!$AR$5:$AR$64,0))</f>
        <v>1.2999999999999999E-2</v>
      </c>
      <c r="F201" s="119"/>
      <c r="G201" s="119"/>
      <c r="H201" s="119"/>
      <c r="I201" s="119"/>
      <c r="J201" s="119"/>
      <c r="K201" s="119"/>
      <c r="L201" s="119"/>
      <c r="M201" s="119"/>
      <c r="N201" s="119"/>
      <c r="O201" s="119"/>
      <c r="P201" s="119"/>
      <c r="Q201" s="120"/>
      <c r="R201" s="121"/>
    </row>
    <row r="202" spans="3:18" ht="15.75" thickTop="1" x14ac:dyDescent="0.25">
      <c r="C202" s="71" t="s">
        <v>86</v>
      </c>
      <c r="D202" s="77" t="s">
        <v>171</v>
      </c>
      <c r="E202" s="102">
        <f>INDEX('Maximum Demand Forecast'!$BA$4:$BA$50,MATCH($C$202,'Maximum Demand Forecast'!$AZ$4:$AZ$50,0))</f>
        <v>76</v>
      </c>
      <c r="F202" s="103">
        <f>INDEX('Maximum Demand Forecast'!$BA$4:$BA$50,MATCH($C$202,'Maximum Demand Forecast'!$AZ$4:$AZ$50,0))</f>
        <v>76</v>
      </c>
      <c r="G202" s="103">
        <f>INDEX('Maximum Demand Forecast'!$BA$4:$BA$50,MATCH($C$202,'Maximum Demand Forecast'!$AZ$4:$AZ$50,0))</f>
        <v>76</v>
      </c>
      <c r="H202" s="103">
        <f>INDEX('Maximum Demand Forecast'!$BA$4:$BA$50,MATCH($C$202,'Maximum Demand Forecast'!$AZ$4:$AZ$50,0))</f>
        <v>76</v>
      </c>
      <c r="I202" s="103">
        <f>INDEX('Maximum Demand Forecast'!$BA$4:$BA$50,MATCH($C$202,'Maximum Demand Forecast'!$AZ$4:$AZ$50,0))</f>
        <v>76</v>
      </c>
      <c r="J202" s="103">
        <f>INDEX('Maximum Demand Forecast'!$BA$4:$BA$50,MATCH($C$202,'Maximum Demand Forecast'!$AZ$4:$AZ$50,0))</f>
        <v>76</v>
      </c>
      <c r="K202" s="103">
        <f>INDEX('Maximum Demand Forecast'!$BA$4:$BA$50,MATCH($C$202,'Maximum Demand Forecast'!$AZ$4:$AZ$50,0))</f>
        <v>76</v>
      </c>
      <c r="L202" s="103">
        <f>INDEX('Maximum Demand Forecast'!$BA$4:$BA$50,MATCH($C$202,'Maximum Demand Forecast'!$AZ$4:$AZ$50,0))</f>
        <v>76</v>
      </c>
      <c r="M202" s="103">
        <f>INDEX('Maximum Demand Forecast'!$BA$4:$BA$50,MATCH($C$202,'Maximum Demand Forecast'!$AZ$4:$AZ$50,0))</f>
        <v>76</v>
      </c>
      <c r="N202" s="103">
        <f>INDEX('Maximum Demand Forecast'!$BA$4:$BA$50,MATCH($C$202,'Maximum Demand Forecast'!$AZ$4:$AZ$50,0))</f>
        <v>76</v>
      </c>
      <c r="O202" s="103">
        <f>INDEX('Maximum Demand Forecast'!$BA$4:$BA$50,MATCH($C$202,'Maximum Demand Forecast'!$AZ$4:$AZ$50,0))</f>
        <v>76</v>
      </c>
      <c r="P202" s="103">
        <f>INDEX('Maximum Demand Forecast'!$BA$4:$BA$50,MATCH($C$202,'Maximum Demand Forecast'!$AZ$4:$AZ$50,0))</f>
        <v>76</v>
      </c>
      <c r="Q202" s="104"/>
      <c r="R202" s="122" t="str">
        <f>IF('Maximum Demand Forecast'!F13&gt;'Maximum Demand Forecast'!V13,"Summer","Winter")</f>
        <v>Winter</v>
      </c>
    </row>
    <row r="203" spans="3:18" x14ac:dyDescent="0.25">
      <c r="C203" s="71" t="s">
        <v>86</v>
      </c>
      <c r="D203" s="77" t="s">
        <v>172</v>
      </c>
      <c r="E203" s="106">
        <f>INDEX('Maximum Demand Forecast'!$AN$4:$AN$50,MATCH(Information!C202,'Maximum Demand Forecast'!$AM$4:$AM$50,0))</f>
        <v>30</v>
      </c>
      <c r="F203" s="107">
        <f>INDEX('Maximum Demand Forecast'!$AN$4:$AN$50,MATCH(Information!C202,'Maximum Demand Forecast'!$AM$4:$AM$50,0))</f>
        <v>30</v>
      </c>
      <c r="G203" s="107">
        <f>INDEX('Maximum Demand Forecast'!$AN$4:$AN$50,MATCH(Information!C202,'Maximum Demand Forecast'!$AM$4:$AM$50,0))</f>
        <v>30</v>
      </c>
      <c r="H203" s="107">
        <f>INDEX('Maximum Demand Forecast'!$AN$4:$AN$50,MATCH(Information!C202,'Maximum Demand Forecast'!$AM$4:$AM$50,0))</f>
        <v>30</v>
      </c>
      <c r="I203" s="107">
        <f>INDEX('Maximum Demand Forecast'!$AN$4:$AN$50,MATCH(Information!C202,'Maximum Demand Forecast'!$AM$4:$AM$50,0))</f>
        <v>30</v>
      </c>
      <c r="J203" s="107">
        <f>INDEX('Maximum Demand Forecast'!$AN$4:$AN$50,MATCH(Information!C202,'Maximum Demand Forecast'!$AM$4:$AM$50,0))</f>
        <v>30</v>
      </c>
      <c r="K203" s="107">
        <f>INDEX('Maximum Demand Forecast'!$AN$4:$AN$50,MATCH(Information!C202,'Maximum Demand Forecast'!$AM$4:$AM$50,0))</f>
        <v>30</v>
      </c>
      <c r="L203" s="107">
        <f>INDEX('Maximum Demand Forecast'!$AN$4:$AN$50,MATCH(Information!C202,'Maximum Demand Forecast'!$AM$4:$AM$50,0))</f>
        <v>30</v>
      </c>
      <c r="M203" s="107">
        <f>INDEX('Maximum Demand Forecast'!$AN$4:$AN$50,MATCH(Information!C202,'Maximum Demand Forecast'!$AM$4:$AM$50,0))</f>
        <v>30</v>
      </c>
      <c r="N203" s="107">
        <f>INDEX('Maximum Demand Forecast'!$AN$4:$AN$50,MATCH(Information!C202,'Maximum Demand Forecast'!$AM$4:$AM$50,0))</f>
        <v>30</v>
      </c>
      <c r="O203" s="107">
        <f>INDEX('Maximum Demand Forecast'!$AN$4:$AN$50,MATCH(Information!C202,'Maximum Demand Forecast'!$AM$4:$AM$50,0))</f>
        <v>30</v>
      </c>
      <c r="P203" s="107">
        <f>INDEX('Maximum Demand Forecast'!$AN$4:$AN$50,MATCH(Information!C202,'Maximum Demand Forecast'!$AM$4:$AM$50,0))</f>
        <v>30</v>
      </c>
      <c r="Q203" s="104"/>
      <c r="R203" s="105"/>
    </row>
    <row r="204" spans="3:18" x14ac:dyDescent="0.25">
      <c r="C204" s="71" t="s">
        <v>86</v>
      </c>
      <c r="D204" s="77" t="s">
        <v>173</v>
      </c>
      <c r="E204" s="106">
        <f>INDEX('Maximum Demand Forecast'!$AO$4:$AO$50,MATCH(Information!C204,'Maximum Demand Forecast'!$AM$4:$AM$50,0))</f>
        <v>30</v>
      </c>
      <c r="F204" s="107">
        <f>INDEX('Maximum Demand Forecast'!$AO$4:$AO$50,MATCH(Information!C204,'Maximum Demand Forecast'!$AM$4:$AM$50,0))</f>
        <v>30</v>
      </c>
      <c r="G204" s="107">
        <f>INDEX('Maximum Demand Forecast'!$AO$4:$AO$50,MATCH(Information!C204,'Maximum Demand Forecast'!$AM$4:$AM$50,0))</f>
        <v>30</v>
      </c>
      <c r="H204" s="107">
        <f>INDEX('Maximum Demand Forecast'!$AO$4:$AO$50,MATCH(Information!C204,'Maximum Demand Forecast'!$AM$4:$AM$50,0))</f>
        <v>30</v>
      </c>
      <c r="I204" s="107">
        <f>INDEX('Maximum Demand Forecast'!$AO$4:$AO$50,MATCH(Information!C204,'Maximum Demand Forecast'!$AM$4:$AM$50,0))</f>
        <v>30</v>
      </c>
      <c r="J204" s="107">
        <f>INDEX('Maximum Demand Forecast'!$AO$4:$AO$50,MATCH(Information!C204,'Maximum Demand Forecast'!$AM$4:$AM$50,0))</f>
        <v>30</v>
      </c>
      <c r="K204" s="107">
        <f>INDEX('Maximum Demand Forecast'!$AO$4:$AO$50,MATCH(Information!C204,'Maximum Demand Forecast'!$AM$4:$AM$50,0))</f>
        <v>30</v>
      </c>
      <c r="L204" s="107">
        <f>INDEX('Maximum Demand Forecast'!$AO$4:$AO$50,MATCH(Information!C204,'Maximum Demand Forecast'!$AM$4:$AM$50,0))</f>
        <v>30</v>
      </c>
      <c r="M204" s="107">
        <f>INDEX('Maximum Demand Forecast'!$AO$4:$AO$50,MATCH(Information!C204,'Maximum Demand Forecast'!$AM$4:$AM$50,0))</f>
        <v>30</v>
      </c>
      <c r="N204" s="107">
        <f>INDEX('Maximum Demand Forecast'!$AO$4:$AO$50,MATCH(Information!C204,'Maximum Demand Forecast'!$AM$4:$AM$50,0))</f>
        <v>30</v>
      </c>
      <c r="O204" s="107">
        <f>INDEX('Maximum Demand Forecast'!$AO$4:$AO$50,MATCH(Information!C204,'Maximum Demand Forecast'!$AM$4:$AM$50,0))</f>
        <v>30</v>
      </c>
      <c r="P204" s="107">
        <f>INDEX('Maximum Demand Forecast'!$AO$4:$AO$50,MATCH(Information!C204,'Maximum Demand Forecast'!$AM$4:$AM$50,0))</f>
        <v>30</v>
      </c>
      <c r="Q204" s="104"/>
      <c r="R204" s="105"/>
    </row>
    <row r="205" spans="3:18" x14ac:dyDescent="0.25">
      <c r="C205" s="71" t="s">
        <v>86</v>
      </c>
      <c r="D205" s="77" t="s">
        <v>174</v>
      </c>
      <c r="E205" s="108">
        <f>IF($R$202="Summer",INDEX('Maximum Demand Forecast'!E$4:E$50,MATCH(Information!$C$205,'Maximum Demand Forecast'!$D$4:$D$50,0)),INDEX('Maximum Demand Forecast'!U$4:U$50,MATCH(Information!$C$205,'Maximum Demand Forecast'!$T$4:$T$50,0)))</f>
        <v>9.5637662659041496</v>
      </c>
      <c r="F205" s="111">
        <f>IF($R$202="Summer",INDEX('Maximum Demand Forecast'!F$4:F$50,MATCH(Information!$C$205,'Maximum Demand Forecast'!$D$4:$D$50,0)),INDEX('Maximum Demand Forecast'!V$4:V$50,MATCH(Information!$C$205,'Maximum Demand Forecast'!$T$4:$T$50,0)))</f>
        <v>9.0795671178073807</v>
      </c>
      <c r="G205" s="111">
        <f>IF($R$202="Summer",INDEX('Maximum Demand Forecast'!G$4:G$50,MATCH(Information!$C$205,'Maximum Demand Forecast'!$D$4:$D$50,0)),INDEX('Maximum Demand Forecast'!W$4:W$50,MATCH(Information!$C$205,'Maximum Demand Forecast'!$T$4:$T$50,0)))</f>
        <v>8.766369013719375</v>
      </c>
      <c r="H205" s="111">
        <f>IF($R$202="Summer",INDEX('Maximum Demand Forecast'!H$4:H$50,MATCH(Information!$C$205,'Maximum Demand Forecast'!$D$4:$D$50,0)),INDEX('Maximum Demand Forecast'!X$4:X$50,MATCH(Information!$C$205,'Maximum Demand Forecast'!$T$4:$T$50,0)))</f>
        <v>8.8366472889486456</v>
      </c>
      <c r="I205" s="111">
        <f>IF($R$202="Summer",INDEX('Maximum Demand Forecast'!I$4:I$50,MATCH(Information!$C$205,'Maximum Demand Forecast'!$D$4:$D$50,0)),INDEX('Maximum Demand Forecast'!Y$4:Y$50,MATCH(Information!$C$205,'Maximum Demand Forecast'!$T$4:$T$50,0)))</f>
        <v>8.6926224415236693</v>
      </c>
      <c r="J205" s="111">
        <f>IF($R$202="Summer",INDEX('Maximum Demand Forecast'!J$4:J$50,MATCH(Information!$C$205,'Maximum Demand Forecast'!$D$4:$D$50,0)),INDEX('Maximum Demand Forecast'!Z$4:Z$50,MATCH(Information!$C$205,'Maximum Demand Forecast'!$T$4:$T$50,0)))</f>
        <v>8.6871035807406773</v>
      </c>
      <c r="K205" s="111">
        <f>IF($R$202="Summer",INDEX('Maximum Demand Forecast'!K$4:K$50,MATCH(Information!$C$205,'Maximum Demand Forecast'!$D$4:$D$50,0)),INDEX('Maximum Demand Forecast'!AA$4:AA$50,MATCH(Information!$C$205,'Maximum Demand Forecast'!$T$4:$T$50,0)))</f>
        <v>8.6999166502396879</v>
      </c>
      <c r="L205" s="111">
        <f>IF($R$202="Summer",INDEX('Maximum Demand Forecast'!L$4:L$50,MATCH(Information!$C$205,'Maximum Demand Forecast'!$D$4:$D$50,0)),INDEX('Maximum Demand Forecast'!AB$4:AB$50,MATCH(Information!$C$205,'Maximum Demand Forecast'!$T$4:$T$50,0)))</f>
        <v>8.7388013843610537</v>
      </c>
      <c r="M205" s="111">
        <f>IF($R$202="Summer",INDEX('Maximum Demand Forecast'!M$4:M$50,MATCH(Information!$C$205,'Maximum Demand Forecast'!$D$4:$D$50,0)),INDEX('Maximum Demand Forecast'!AC$4:AC$50,MATCH(Information!$C$205,'Maximum Demand Forecast'!$T$4:$T$50,0)))</f>
        <v>8.8545505860670399</v>
      </c>
      <c r="N205" s="111">
        <f>IF($R$202="Summer",INDEX('Maximum Demand Forecast'!N$4:N$50,MATCH(Information!$C$205,'Maximum Demand Forecast'!$D$4:$D$50,0)),INDEX('Maximum Demand Forecast'!AD$4:AD$50,MATCH(Information!$C$205,'Maximum Demand Forecast'!$T$4:$T$50,0)))</f>
        <v>9.220145749092211</v>
      </c>
      <c r="O205" s="111">
        <f>IF($R$202="Summer",INDEX('Maximum Demand Forecast'!O$4:O$50,MATCH(Information!$C$205,'Maximum Demand Forecast'!$D$4:$D$50,0)),INDEX('Maximum Demand Forecast'!AE$4:AE$50,MATCH(Information!$C$205,'Maximum Demand Forecast'!$T$4:$T$50,0)))</f>
        <v>9.5186957330226889</v>
      </c>
      <c r="P205" s="111">
        <f>IF($R$202="Summer",INDEX('Maximum Demand Forecast'!P$4:P$50,MATCH(Information!$C$205,'Maximum Demand Forecast'!$D$4:$D$50,0)),INDEX('Maximum Demand Forecast'!AF$4:AF$50,MATCH(Information!$C$205,'Maximum Demand Forecast'!$T$4:$T$50,0)))</f>
        <v>9.7172519673853301</v>
      </c>
      <c r="Q205" s="104"/>
      <c r="R205" s="105"/>
    </row>
    <row r="206" spans="3:18" x14ac:dyDescent="0.25">
      <c r="C206" s="71" t="s">
        <v>86</v>
      </c>
      <c r="D206" s="77" t="s">
        <v>175</v>
      </c>
      <c r="E206" s="109">
        <f t="shared" ref="E206:P206" si="27">SQRT(E207^2-E205^2)</f>
        <v>2.2057884915873878</v>
      </c>
      <c r="F206" s="110">
        <f t="shared" si="27"/>
        <v>2.0941127271643349</v>
      </c>
      <c r="G206" s="110">
        <f t="shared" si="27"/>
        <v>2.0218766692791417</v>
      </c>
      <c r="H206" s="110">
        <f t="shared" si="27"/>
        <v>2.0380856612598413</v>
      </c>
      <c r="I206" s="110">
        <f t="shared" si="27"/>
        <v>2.0048677487638815</v>
      </c>
      <c r="J206" s="110">
        <f t="shared" si="27"/>
        <v>2.0035948778819082</v>
      </c>
      <c r="K206" s="110">
        <f t="shared" si="27"/>
        <v>2.0065500861604346</v>
      </c>
      <c r="L206" s="110">
        <f t="shared" si="27"/>
        <v>2.0155184670930688</v>
      </c>
      <c r="M206" s="110">
        <f t="shared" si="27"/>
        <v>2.0422148804029328</v>
      </c>
      <c r="N206" s="110">
        <f t="shared" si="27"/>
        <v>2.1265358038508357</v>
      </c>
      <c r="O206" s="110">
        <f t="shared" si="27"/>
        <v>2.1953934170973195</v>
      </c>
      <c r="P206" s="110">
        <f t="shared" si="27"/>
        <v>2.2411884568873996</v>
      </c>
      <c r="Q206" s="104"/>
      <c r="R206" s="105"/>
    </row>
    <row r="207" spans="3:18" x14ac:dyDescent="0.25">
      <c r="C207" s="71" t="s">
        <v>86</v>
      </c>
      <c r="D207" s="77" t="s">
        <v>176</v>
      </c>
      <c r="E207" s="108">
        <f t="shared" ref="E207:P207" si="28">E205/$E$208</f>
        <v>9.8148422329890543</v>
      </c>
      <c r="F207" s="111">
        <f t="shared" si="28"/>
        <v>9.3179314850904902</v>
      </c>
      <c r="G207" s="111">
        <f t="shared" si="28"/>
        <v>8.9965110432030553</v>
      </c>
      <c r="H207" s="111">
        <f t="shared" si="28"/>
        <v>9.0686343223175783</v>
      </c>
      <c r="I207" s="111">
        <f t="shared" si="28"/>
        <v>8.9208284144979757</v>
      </c>
      <c r="J207" s="111">
        <f t="shared" si="28"/>
        <v>8.9151646679796173</v>
      </c>
      <c r="K207" s="111">
        <f t="shared" si="28"/>
        <v>8.9283141168637314</v>
      </c>
      <c r="L207" s="111">
        <f t="shared" si="28"/>
        <v>8.9682196854506113</v>
      </c>
      <c r="M207" s="111">
        <f t="shared" si="28"/>
        <v>9.0870076317211996</v>
      </c>
      <c r="N207" s="111">
        <f t="shared" si="28"/>
        <v>9.4622007038300922</v>
      </c>
      <c r="O207" s="111">
        <f t="shared" si="28"/>
        <v>9.7685884708947892</v>
      </c>
      <c r="P207" s="111">
        <f t="shared" si="28"/>
        <v>9.9723573690948015</v>
      </c>
      <c r="Q207" s="104"/>
      <c r="R207" s="105"/>
    </row>
    <row r="208" spans="3:18" x14ac:dyDescent="0.25">
      <c r="C208" s="71" t="s">
        <v>86</v>
      </c>
      <c r="D208" s="77" t="s">
        <v>177</v>
      </c>
      <c r="E208" s="108">
        <f>IF($R$202="Summer",INDEX('Maximum Demand Forecast'!$Q$4:$Q$50,MATCH(Information!$C$208,'Maximum Demand Forecast'!$D$4:$D$50,0)),INDEX('Maximum Demand Forecast'!$AG$4:$AG$50,MATCH(Information!$C$208,'Maximum Demand Forecast'!$T$4:$T$50,0)))</f>
        <v>0.97441874651423299</v>
      </c>
      <c r="F208" s="111">
        <f>IF($R$202="Summer",INDEX('Maximum Demand Forecast'!$Q$4:$Q$50,MATCH(Information!$C$208,'Maximum Demand Forecast'!$D$4:$D$50,0)),INDEX('Maximum Demand Forecast'!$AG$4:$AG$50,MATCH(Information!$C$208,'Maximum Demand Forecast'!$T$4:$T$50,0)))</f>
        <v>0.97441874651423299</v>
      </c>
      <c r="G208" s="111">
        <f>IF($R$202="Summer",INDEX('Maximum Demand Forecast'!$Q$4:$Q$50,MATCH(Information!$C$208,'Maximum Demand Forecast'!$D$4:$D$50,0)),INDEX('Maximum Demand Forecast'!$AG$4:$AG$50,MATCH(Information!$C$208,'Maximum Demand Forecast'!$T$4:$T$50,0)))</f>
        <v>0.97441874651423299</v>
      </c>
      <c r="H208" s="111">
        <f>IF($R$202="Summer",INDEX('Maximum Demand Forecast'!$Q$4:$Q$50,MATCH(Information!$C$208,'Maximum Demand Forecast'!$D$4:$D$50,0)),INDEX('Maximum Demand Forecast'!$AG$4:$AG$50,MATCH(Information!$C$208,'Maximum Demand Forecast'!$T$4:$T$50,0)))</f>
        <v>0.97441874651423299</v>
      </c>
      <c r="I208" s="111">
        <f>IF($R$202="Summer",INDEX('Maximum Demand Forecast'!$Q$4:$Q$50,MATCH(Information!$C$208,'Maximum Demand Forecast'!$D$4:$D$50,0)),INDEX('Maximum Demand Forecast'!$AG$4:$AG$50,MATCH(Information!$C$208,'Maximum Demand Forecast'!$T$4:$T$50,0)))</f>
        <v>0.97441874651423299</v>
      </c>
      <c r="J208" s="111">
        <f>IF($R$202="Summer",INDEX('Maximum Demand Forecast'!$Q$4:$Q$50,MATCH(Information!$C$208,'Maximum Demand Forecast'!$D$4:$D$50,0)),INDEX('Maximum Demand Forecast'!$AG$4:$AG$50,MATCH(Information!$C$208,'Maximum Demand Forecast'!$T$4:$T$50,0)))</f>
        <v>0.97441874651423299</v>
      </c>
      <c r="K208" s="111">
        <f>IF($R$202="Summer",INDEX('Maximum Demand Forecast'!$Q$4:$Q$50,MATCH(Information!$C$208,'Maximum Demand Forecast'!$D$4:$D$50,0)),INDEX('Maximum Demand Forecast'!$AG$4:$AG$50,MATCH(Information!$C$208,'Maximum Demand Forecast'!$T$4:$T$50,0)))</f>
        <v>0.97441874651423299</v>
      </c>
      <c r="L208" s="111">
        <f>IF($R$202="Summer",INDEX('Maximum Demand Forecast'!$Q$4:$Q$50,MATCH(Information!$C$208,'Maximum Demand Forecast'!$D$4:$D$50,0)),INDEX('Maximum Demand Forecast'!$AG$4:$AG$50,MATCH(Information!$C$208,'Maximum Demand Forecast'!$T$4:$T$50,0)))</f>
        <v>0.97441874651423299</v>
      </c>
      <c r="M208" s="111">
        <f>IF($R$202="Summer",INDEX('Maximum Demand Forecast'!$Q$4:$Q$50,MATCH(Information!$C$208,'Maximum Demand Forecast'!$D$4:$D$50,0)),INDEX('Maximum Demand Forecast'!$AG$4:$AG$50,MATCH(Information!$C$208,'Maximum Demand Forecast'!$T$4:$T$50,0)))</f>
        <v>0.97441874651423299</v>
      </c>
      <c r="N208" s="111">
        <f>IF($R$202="Summer",INDEX('Maximum Demand Forecast'!$Q$4:$Q$50,MATCH(Information!$C$208,'Maximum Demand Forecast'!$D$4:$D$50,0)),INDEX('Maximum Demand Forecast'!$AG$4:$AG$50,MATCH(Information!$C$208,'Maximum Demand Forecast'!$T$4:$T$50,0)))</f>
        <v>0.97441874651423299</v>
      </c>
      <c r="O208" s="111">
        <f>IF($R$202="Summer",INDEX('Maximum Demand Forecast'!$Q$4:$Q$50,MATCH(Information!$C$208,'Maximum Demand Forecast'!$D$4:$D$50,0)),INDEX('Maximum Demand Forecast'!$AG$4:$AG$50,MATCH(Information!$C$208,'Maximum Demand Forecast'!$T$4:$T$50,0)))</f>
        <v>0.97441874651423299</v>
      </c>
      <c r="P208" s="111">
        <f>IF($R$202="Summer",INDEX('Maximum Demand Forecast'!$Q$4:$Q$50,MATCH(Information!$C$208,'Maximum Demand Forecast'!$D$4:$D$50,0)),INDEX('Maximum Demand Forecast'!$AG$4:$AG$50,MATCH(Information!$C$208,'Maximum Demand Forecast'!$T$4:$T$50,0)))</f>
        <v>0.97441874651423299</v>
      </c>
      <c r="Q208" s="104"/>
      <c r="R208" s="105"/>
    </row>
    <row r="209" spans="3:18" x14ac:dyDescent="0.25">
      <c r="C209" s="71" t="s">
        <v>86</v>
      </c>
      <c r="D209" s="77" t="s">
        <v>178</v>
      </c>
      <c r="E209" s="108">
        <f>IF($R$202="Summer",INDEX('Maximum Demand Forecast'!U$4:U$50,MATCH(Information!$C$202,'Maximum Demand Forecast'!$T$4:$T$50,0)),INDEX('Maximum Demand Forecast'!E$4:E$50,MATCH(Information!$C$202,'Maximum Demand Forecast'!$T$4:$T$50,0)))</f>
        <v>7.0399941445355196</v>
      </c>
      <c r="F209" s="111">
        <f>IF($R$202="Summer",INDEX('Maximum Demand Forecast'!V$4:V$50,MATCH(Information!$C$202,'Maximum Demand Forecast'!$T$4:$T$50,0)),INDEX('Maximum Demand Forecast'!F$4:F$50,MATCH(Information!$C$202,'Maximum Demand Forecast'!$T$4:$T$50,0)))</f>
        <v>7.3232999999999997</v>
      </c>
      <c r="G209" s="111">
        <f>IF($R$202="Summer",INDEX('Maximum Demand Forecast'!W$4:W$50,MATCH(Information!$C$202,'Maximum Demand Forecast'!$T$4:$T$50,0)),INDEX('Maximum Demand Forecast'!G$4:G$50,MATCH(Information!$C$202,'Maximum Demand Forecast'!$T$4:$T$50,0)))</f>
        <v>7.5306098656641076</v>
      </c>
      <c r="H209" s="111">
        <f>IF($R$202="Summer",INDEX('Maximum Demand Forecast'!X$4:X$50,MATCH(Information!$C$202,'Maximum Demand Forecast'!$T$4:$T$50,0)),INDEX('Maximum Demand Forecast'!H$4:H$50,MATCH(Information!$C$202,'Maximum Demand Forecast'!$T$4:$T$50,0)))</f>
        <v>7.5074637319788797</v>
      </c>
      <c r="I209" s="111">
        <f>IF($R$202="Summer",INDEX('Maximum Demand Forecast'!Y$4:Y$50,MATCH(Information!$C$202,'Maximum Demand Forecast'!$T$4:$T$50,0)),INDEX('Maximum Demand Forecast'!I$4:I$50,MATCH(Information!$C$202,'Maximum Demand Forecast'!$T$4:$T$50,0)))</f>
        <v>7.381008324279108</v>
      </c>
      <c r="J209" s="111">
        <f>IF($R$202="Summer",INDEX('Maximum Demand Forecast'!Z$4:Z$50,MATCH(Information!$C$202,'Maximum Demand Forecast'!$T$4:$T$50,0)),INDEX('Maximum Demand Forecast'!J$4:J$50,MATCH(Information!$C$202,'Maximum Demand Forecast'!$T$4:$T$50,0)))</f>
        <v>7.2912904676581434</v>
      </c>
      <c r="K209" s="111">
        <f>IF($R$202="Summer",INDEX('Maximum Demand Forecast'!AA$4:AA$50,MATCH(Information!$C$202,'Maximum Demand Forecast'!$T$4:$T$50,0)),INDEX('Maximum Demand Forecast'!K$4:K$50,MATCH(Information!$C$202,'Maximum Demand Forecast'!$T$4:$T$50,0)))</f>
        <v>7.2961644944475212</v>
      </c>
      <c r="L209" s="111">
        <f>IF($R$202="Summer",INDEX('Maximum Demand Forecast'!AB$4:AB$50,MATCH(Information!$C$202,'Maximum Demand Forecast'!$T$4:$T$50,0)),INDEX('Maximum Demand Forecast'!L$4:L$50,MATCH(Information!$C$202,'Maximum Demand Forecast'!$T$4:$T$50,0)))</f>
        <v>7.2820492031859585</v>
      </c>
      <c r="M209" s="111">
        <f>IF($R$202="Summer",INDEX('Maximum Demand Forecast'!AC$4:AC$50,MATCH(Information!$C$202,'Maximum Demand Forecast'!$T$4:$T$50,0)),INDEX('Maximum Demand Forecast'!M$4:M$50,MATCH(Information!$C$202,'Maximum Demand Forecast'!$T$4:$T$50,0)))</f>
        <v>7.4478915169420326</v>
      </c>
      <c r="N209" s="111">
        <f>IF($R$202="Summer",INDEX('Maximum Demand Forecast'!AD$4:AD$50,MATCH(Information!$C$202,'Maximum Demand Forecast'!$T$4:$T$50,0)),INDEX('Maximum Demand Forecast'!N$4:N$50,MATCH(Information!$C$202,'Maximum Demand Forecast'!$T$4:$T$50,0)))</f>
        <v>7.8966272274237497</v>
      </c>
      <c r="O209" s="111">
        <f>IF($R$202="Summer",INDEX('Maximum Demand Forecast'!AE$4:AE$50,MATCH(Information!$C$202,'Maximum Demand Forecast'!$T$4:$T$50,0)),INDEX('Maximum Demand Forecast'!O$4:O$50,MATCH(Information!$C$202,'Maximum Demand Forecast'!$T$4:$T$50,0)))</f>
        <v>8.2945301540903351</v>
      </c>
      <c r="P209" s="111">
        <f>IF($R$202="Summer",INDEX('Maximum Demand Forecast'!AF$4:AF$50,MATCH(Information!$C$202,'Maximum Demand Forecast'!$T$4:$T$50,0)),INDEX('Maximum Demand Forecast'!P$4:P$50,MATCH(Information!$C$202,'Maximum Demand Forecast'!$T$4:$T$50,0)))</f>
        <v>8.5089717772352582</v>
      </c>
      <c r="Q209" s="112"/>
      <c r="R209" s="105">
        <f>IF($R$13="Summer",INDEX('Maximum Demand Forecast'!V$4:V$50,MATCH(Information!$C$13,'Maximum Demand Forecast'!$T$4:$T$50,0)),INDEX('Maximum Demand Forecast'!F$4:F$50,MATCH(Information!$C$13,'Maximum Demand Forecast'!$T$4:$T$50,0)))</f>
        <v>0.3236</v>
      </c>
    </row>
    <row r="210" spans="3:18" x14ac:dyDescent="0.25">
      <c r="C210" s="71" t="s">
        <v>86</v>
      </c>
      <c r="D210" s="77" t="s">
        <v>179</v>
      </c>
      <c r="E210" s="113">
        <f t="shared" ref="E210:P210" si="29">IF(E211^2-E209^2&gt;0,SQRT(E211^2-E209^2),0)</f>
        <v>1.8395713401039449</v>
      </c>
      <c r="F210" s="113">
        <f t="shared" si="29"/>
        <v>1.9136000000000082</v>
      </c>
      <c r="G210" s="113">
        <f t="shared" si="29"/>
        <v>1.9677706824703194</v>
      </c>
      <c r="H210" s="113">
        <f t="shared" si="29"/>
        <v>1.9617225291214131</v>
      </c>
      <c r="I210" s="113">
        <f t="shared" si="29"/>
        <v>1.9286793562110736</v>
      </c>
      <c r="J210" s="113">
        <f t="shared" si="29"/>
        <v>1.9052358143064845</v>
      </c>
      <c r="K210" s="113">
        <f t="shared" si="29"/>
        <v>1.906509411955652</v>
      </c>
      <c r="L210" s="113">
        <f t="shared" si="29"/>
        <v>1.9028210445040787</v>
      </c>
      <c r="M210" s="113">
        <f t="shared" si="29"/>
        <v>1.946156132729826</v>
      </c>
      <c r="N210" s="113">
        <f t="shared" si="29"/>
        <v>2.0634121041604416</v>
      </c>
      <c r="O210" s="113">
        <f t="shared" si="29"/>
        <v>2.1673853184858363</v>
      </c>
      <c r="P210" s="113">
        <f t="shared" si="29"/>
        <v>2.2234195503280567</v>
      </c>
      <c r="Q210" s="112"/>
      <c r="R210" s="105"/>
    </row>
    <row r="211" spans="3:18" x14ac:dyDescent="0.25">
      <c r="C211" s="71" t="s">
        <v>86</v>
      </c>
      <c r="D211" s="77" t="s">
        <v>180</v>
      </c>
      <c r="E211" s="108">
        <f>E209/IF($R$202="Summer",INDEX('Maximum Demand Forecast'!$AG$4:$AG$50, MATCH(Information!$C$211, 'Maximum Demand Forecast'!$T$4:$T$50, 0)),INDEX('Maximum Demand Forecast'!$Q$4:$Q$50, MATCH(Information!$C$211, 'Maximum Demand Forecast'!$D$4:$D$50, 0)))</f>
        <v>7.2763686183718201</v>
      </c>
      <c r="F211" s="108">
        <f>F209/IF($R$202="Summer",INDEX('Maximum Demand Forecast'!$AG$4:$AG$50, MATCH(Information!$C$211, 'Maximum Demand Forecast'!$T$4:$T$50, 0)),INDEX('Maximum Demand Forecast'!$Q$4:$Q$50, MATCH(Information!$C$211, 'Maximum Demand Forecast'!$D$4:$D$50, 0)))</f>
        <v>7.5691867363673904</v>
      </c>
      <c r="G211" s="108">
        <f>G209/IF($R$202="Summer",INDEX('Maximum Demand Forecast'!$AG$4:$AG$50, MATCH(Information!$C$211, 'Maximum Demand Forecast'!$T$4:$T$50, 0)),INDEX('Maximum Demand Forecast'!$Q$4:$Q$50, MATCH(Information!$C$211, 'Maximum Demand Forecast'!$D$4:$D$50, 0)))</f>
        <v>7.7834572271984186</v>
      </c>
      <c r="H211" s="108">
        <f>H209/IF($R$202="Summer",INDEX('Maximum Demand Forecast'!$AG$4:$AG$50, MATCH(Information!$C$211, 'Maximum Demand Forecast'!$T$4:$T$50, 0)),INDEX('Maximum Demand Forecast'!$Q$4:$Q$50, MATCH(Information!$C$211, 'Maximum Demand Forecast'!$D$4:$D$50, 0)))</f>
        <v>7.7595339401436192</v>
      </c>
      <c r="I211" s="108">
        <f>I209/IF($R$202="Summer",INDEX('Maximum Demand Forecast'!$AG$4:$AG$50, MATCH(Information!$C$211, 'Maximum Demand Forecast'!$T$4:$T$50, 0)),INDEX('Maximum Demand Forecast'!$Q$4:$Q$50, MATCH(Information!$C$211, 'Maximum Demand Forecast'!$D$4:$D$50, 0)))</f>
        <v>7.628832672313127</v>
      </c>
      <c r="J211" s="108">
        <f>J209/IF($R$202="Summer",INDEX('Maximum Demand Forecast'!$AG$4:$AG$50, MATCH(Information!$C$211, 'Maximum Demand Forecast'!$T$4:$T$50, 0)),INDEX('Maximum Demand Forecast'!$Q$4:$Q$50, MATCH(Information!$C$211, 'Maximum Demand Forecast'!$D$4:$D$50, 0)))</f>
        <v>7.5361024536479464</v>
      </c>
      <c r="K211" s="108">
        <f>K209/IF($R$202="Summer",INDEX('Maximum Demand Forecast'!$AG$4:$AG$50, MATCH(Information!$C$211, 'Maximum Demand Forecast'!$T$4:$T$50, 0)),INDEX('Maximum Demand Forecast'!$Q$4:$Q$50, MATCH(Information!$C$211, 'Maximum Demand Forecast'!$D$4:$D$50, 0)))</f>
        <v>7.541140130504945</v>
      </c>
      <c r="L211" s="108">
        <f>L209/IF($R$202="Summer",INDEX('Maximum Demand Forecast'!$AG$4:$AG$50, MATCH(Information!$C$211, 'Maximum Demand Forecast'!$T$4:$T$50, 0)),INDEX('Maximum Demand Forecast'!$Q$4:$Q$50, MATCH(Information!$C$211, 'Maximum Demand Forecast'!$D$4:$D$50, 0)))</f>
        <v>7.5265509049649593</v>
      </c>
      <c r="M211" s="108">
        <f>M209/IF($R$202="Summer",INDEX('Maximum Demand Forecast'!$AG$4:$AG$50, MATCH(Information!$C$211, 'Maximum Demand Forecast'!$T$4:$T$50, 0)),INDEX('Maximum Demand Forecast'!$Q$4:$Q$50, MATCH(Information!$C$211, 'Maximum Demand Forecast'!$D$4:$D$50, 0)))</f>
        <v>7.6979615315419059</v>
      </c>
      <c r="N211" s="108">
        <f>N209/IF($R$202="Summer",INDEX('Maximum Demand Forecast'!$AG$4:$AG$50, MATCH(Information!$C$211, 'Maximum Demand Forecast'!$T$4:$T$50, 0)),INDEX('Maximum Demand Forecast'!$Q$4:$Q$50, MATCH(Information!$C$211, 'Maximum Demand Forecast'!$D$4:$D$50, 0)))</f>
        <v>8.1617639686826227</v>
      </c>
      <c r="O211" s="108">
        <f>O209/IF($R$202="Summer",INDEX('Maximum Demand Forecast'!$AG$4:$AG$50, MATCH(Information!$C$211, 'Maximum Demand Forecast'!$T$4:$T$50, 0)),INDEX('Maximum Demand Forecast'!$Q$4:$Q$50, MATCH(Information!$C$211, 'Maximum Demand Forecast'!$D$4:$D$50, 0)))</f>
        <v>8.5730268631272697</v>
      </c>
      <c r="P211" s="108">
        <f>P209/IF($R$202="Summer",INDEX('Maximum Demand Forecast'!$AG$4:$AG$50, MATCH(Information!$C$211, 'Maximum Demand Forecast'!$T$4:$T$50, 0)),INDEX('Maximum Demand Forecast'!$Q$4:$Q$50, MATCH(Information!$C$211, 'Maximum Demand Forecast'!$D$4:$D$50, 0)))</f>
        <v>8.7946685669539111</v>
      </c>
      <c r="Q211" s="112"/>
      <c r="R211" s="105"/>
    </row>
    <row r="212" spans="3:18" x14ac:dyDescent="0.25">
      <c r="C212" s="71" t="s">
        <v>86</v>
      </c>
      <c r="D212" s="77" t="s">
        <v>181</v>
      </c>
      <c r="E212" s="114">
        <f>IFERROR(INDEX('Maximum Demand Forecast'!$AK$4:$AK$50,MATCH(Information!C202,'Maximum Demand Forecast'!$AJ$4:$AJ$50,0)),"")</f>
        <v>11.5</v>
      </c>
      <c r="F212" s="115" t="str">
        <f>IFERROR(INDEX('Maximum Demand Forecast'!$AK$4:$AK$50,MATCH(Information!D202,'Maximum Demand Forecast'!$AJ$4:$AJ$50,0)),"")</f>
        <v/>
      </c>
      <c r="G212" s="115"/>
      <c r="H212" s="115"/>
      <c r="I212" s="115"/>
      <c r="J212" s="115"/>
      <c r="K212" s="115"/>
      <c r="L212" s="115"/>
      <c r="M212" s="115"/>
      <c r="N212" s="115"/>
      <c r="O212" s="115"/>
      <c r="P212" s="115"/>
      <c r="Q212" s="116"/>
      <c r="R212" s="105"/>
    </row>
    <row r="213" spans="3:18" x14ac:dyDescent="0.25">
      <c r="C213" s="71" t="s">
        <v>86</v>
      </c>
      <c r="D213" s="77" t="s">
        <v>182</v>
      </c>
      <c r="E213" s="106">
        <f>INDEX('Maximum Demand Forecast'!AR4:AR50,MATCH(Information!C213,'Maximum Demand Forecast'!$AQ$4:$AQ$50,0))</f>
        <v>0</v>
      </c>
      <c r="F213" s="107">
        <f>INDEX('Maximum Demand Forecast'!AR4:AR50,MATCH(Information!C213,'Maximum Demand Forecast'!$AQ$4:$AQ$50,0))</f>
        <v>0</v>
      </c>
      <c r="G213" s="107">
        <f>INDEX('Maximum Demand Forecast'!AR4:AR50,MATCH(Information!C213,'Maximum Demand Forecast'!$AQ$4:$AQ$50,0))</f>
        <v>0</v>
      </c>
      <c r="H213" s="107">
        <f>INDEX('Maximum Demand Forecast'!AR4:AR50,MATCH(Information!C213,'Maximum Demand Forecast'!$AQ$4:$AQ$50,0))</f>
        <v>0</v>
      </c>
      <c r="I213" s="107">
        <f>INDEX('Maximum Demand Forecast'!AR4:AR50,MATCH(Information!C213,'Maximum Demand Forecast'!$AQ$4:$AQ$50,0))</f>
        <v>0</v>
      </c>
      <c r="J213" s="107">
        <f>INDEX('Maximum Demand Forecast'!AR4:AR50,MATCH(Information!C213,'Maximum Demand Forecast'!$AQ$4:$AQ$50,0))</f>
        <v>0</v>
      </c>
      <c r="K213" s="107">
        <f>INDEX('Maximum Demand Forecast'!AR4:AR50,MATCH(Information!C213,'Maximum Demand Forecast'!$AQ$4:$AQ$50,0))</f>
        <v>0</v>
      </c>
      <c r="L213" s="107">
        <f>INDEX('Maximum Demand Forecast'!AR4:AR50,MATCH(Information!C213,'Maximum Demand Forecast'!$AQ$4:$AQ$50,0))</f>
        <v>0</v>
      </c>
      <c r="M213" s="107">
        <f>INDEX('Maximum Demand Forecast'!AR4:AR50,MATCH(Information!C213,'Maximum Demand Forecast'!$AQ$4:$AQ$50,0))</f>
        <v>0</v>
      </c>
      <c r="N213" s="107">
        <f>INDEX('Maximum Demand Forecast'!AR4:AR50,MATCH(Information!C213,'Maximum Demand Forecast'!$AQ$4:$AQ$50,0))</f>
        <v>0</v>
      </c>
      <c r="O213" s="107">
        <f>INDEX('Maximum Demand Forecast'!AR4:AR50,MATCH(Information!C213,'Maximum Demand Forecast'!$AQ$4:$AQ$50,0))</f>
        <v>0</v>
      </c>
      <c r="P213" s="107">
        <f>INDEX('Maximum Demand Forecast'!AR4:AR50,MATCH(Information!C213,'Maximum Demand Forecast'!$AQ$4:$AQ$50,0))</f>
        <v>0</v>
      </c>
      <c r="Q213" s="104"/>
      <c r="R213" s="105"/>
    </row>
    <row r="214" spans="3:18" x14ac:dyDescent="0.25">
      <c r="C214" s="71" t="s">
        <v>86</v>
      </c>
      <c r="D214" s="77" t="s">
        <v>183</v>
      </c>
      <c r="E214" s="106">
        <f>INDEX('Maximum Demand Forecast'!$AS$4:$AS$50,MATCH(Information!C214,'Maximum Demand Forecast'!$AQ$4:$AQ$50,0))</f>
        <v>0</v>
      </c>
      <c r="F214" s="107">
        <f>INDEX('Maximum Demand Forecast'!$AS$4:$AS$50,MATCH(Information!C214,'Maximum Demand Forecast'!$AQ$4:$AQ$50,0))</f>
        <v>0</v>
      </c>
      <c r="G214" s="107">
        <f>INDEX('Maximum Demand Forecast'!$AS$4:$AS$50,MATCH(Information!C214,'Maximum Demand Forecast'!$AQ$4:$AQ$50,0))</f>
        <v>0</v>
      </c>
      <c r="H214" s="107">
        <f>INDEX('Maximum Demand Forecast'!$AS$4:$AS$50,MATCH(Information!C214,'Maximum Demand Forecast'!$AQ$4:$AQ$50,0))</f>
        <v>0</v>
      </c>
      <c r="I214" s="107">
        <f>INDEX('Maximum Demand Forecast'!$AS$4:$AS$50,MATCH(Information!C214,'Maximum Demand Forecast'!$AQ$4:$AQ$50,0))</f>
        <v>0</v>
      </c>
      <c r="J214" s="107">
        <f>INDEX('Maximum Demand Forecast'!$AS$4:$AS$50,MATCH(Information!C214,'Maximum Demand Forecast'!$AQ$4:$AQ$50,0))</f>
        <v>0</v>
      </c>
      <c r="K214" s="107">
        <f>INDEX('Maximum Demand Forecast'!$AS$4:$AS$50,MATCH(Information!C214,'Maximum Demand Forecast'!$AQ$4:$AQ$50,0))</f>
        <v>0</v>
      </c>
      <c r="L214" s="107">
        <f>INDEX('Maximum Demand Forecast'!$AS$4:$AS$50,MATCH(Information!C214,'Maximum Demand Forecast'!$AQ$4:$AQ$50,0))</f>
        <v>0</v>
      </c>
      <c r="M214" s="107">
        <f>INDEX('Maximum Demand Forecast'!$AS$4:$AS$50,MATCH(Information!C214,'Maximum Demand Forecast'!$AQ$4:$AQ$50,0))</f>
        <v>0</v>
      </c>
      <c r="N214" s="107">
        <f>INDEX('Maximum Demand Forecast'!$AS$4:$AS$50,MATCH(Information!C214,'Maximum Demand Forecast'!$AQ$4:$AQ$50,0))</f>
        <v>0</v>
      </c>
      <c r="O214" s="107">
        <f>INDEX('Maximum Demand Forecast'!$AS$4:$AS$50,MATCH(Information!C214,'Maximum Demand Forecast'!$AQ$4:$AQ$50,0))</f>
        <v>0</v>
      </c>
      <c r="P214" s="107">
        <f>INDEX('Maximum Demand Forecast'!$AS$4:$AS$50,MATCH(Information!C214,'Maximum Demand Forecast'!$AQ$4:$AQ$50,0))</f>
        <v>0</v>
      </c>
      <c r="Q214" s="104"/>
      <c r="R214" s="105"/>
    </row>
    <row r="215" spans="3:18" x14ac:dyDescent="0.25">
      <c r="C215" s="71" t="s">
        <v>86</v>
      </c>
      <c r="D215" s="77" t="s">
        <v>186</v>
      </c>
      <c r="E215" s="117">
        <f>INDEX('Maximum Demand Forecast'!$R$4:$R$50,MATCH(Information!$C$202,'Maximum Demand Forecast'!$D$4:$D$50,0))</f>
        <v>0.49384840167683902</v>
      </c>
      <c r="F215" s="118"/>
      <c r="G215" s="118"/>
      <c r="H215" s="118"/>
      <c r="I215" s="118"/>
      <c r="J215" s="118"/>
      <c r="K215" s="118"/>
      <c r="L215" s="118"/>
      <c r="M215" s="118"/>
      <c r="N215" s="118"/>
      <c r="O215" s="118"/>
      <c r="P215" s="118"/>
      <c r="Q215" s="104"/>
      <c r="R215" s="105"/>
    </row>
    <row r="216" spans="3:18" x14ac:dyDescent="0.25">
      <c r="C216" s="71" t="s">
        <v>86</v>
      </c>
      <c r="D216" s="77" t="s">
        <v>187</v>
      </c>
      <c r="E216" s="117">
        <f>INDEX('Maximum Demand Forecast'!$AH$4:$AH$50,MATCH(Information!$C$202,'Maximum Demand Forecast'!$D$4:$D$50,0))</f>
        <v>0.81405474047030502</v>
      </c>
      <c r="F216" s="118"/>
      <c r="G216" s="118"/>
      <c r="H216" s="118"/>
      <c r="I216" s="118"/>
      <c r="J216" s="118"/>
      <c r="K216" s="118"/>
      <c r="L216" s="118"/>
      <c r="M216" s="118"/>
      <c r="N216" s="118"/>
      <c r="O216" s="118"/>
      <c r="P216" s="118"/>
      <c r="Q216" s="104"/>
      <c r="R216" s="105"/>
    </row>
    <row r="217" spans="3:18" x14ac:dyDescent="0.25">
      <c r="C217" s="71" t="s">
        <v>86</v>
      </c>
      <c r="D217" s="77" t="s">
        <v>130</v>
      </c>
      <c r="E217" s="106"/>
      <c r="F217" s="107"/>
      <c r="G217" s="107"/>
      <c r="H217" s="107"/>
      <c r="I217" s="107"/>
      <c r="J217" s="107"/>
      <c r="K217" s="107"/>
      <c r="L217" s="107"/>
      <c r="M217" s="107"/>
      <c r="N217" s="107"/>
      <c r="O217" s="107"/>
      <c r="P217" s="107"/>
      <c r="Q217" s="104" t="str" cm="1">
        <f t="array" ref="Q217">IF(INDEX('Maximum Demand Forecast'!$AW$4:$AW$248,MATCH(1,('Maximum Demand Forecast'!$AV$4:$AV$248=Information!D217)*('Maximum Demand Forecast'!$AX$4:$AX$248=Information!E217)*('Maximum Demand Forecast'!$AU$4:$AU$248=Information!C217),0))=0,"",INDEX('Maximum Demand Forecast'!$AW$4:$AW$248,MATCH(1,('Maximum Demand Forecast'!$AV$4:$AV$248=Information!D217)*('Maximum Demand Forecast'!$AX$4:$AX$248=Information!E217)*('Maximum Demand Forecast'!$AU$4:$AU$248=Information!C217),0)))</f>
        <v/>
      </c>
      <c r="R217" s="105"/>
    </row>
    <row r="218" spans="3:18" x14ac:dyDescent="0.25">
      <c r="C218" s="71" t="s">
        <v>86</v>
      </c>
      <c r="D218" s="77" t="s">
        <v>131</v>
      </c>
      <c r="E218" s="106"/>
      <c r="F218" s="107"/>
      <c r="G218" s="107"/>
      <c r="H218" s="107"/>
      <c r="I218" s="107"/>
      <c r="J218" s="107"/>
      <c r="K218" s="107"/>
      <c r="L218" s="107"/>
      <c r="M218" s="107"/>
      <c r="N218" s="107"/>
      <c r="O218" s="107"/>
      <c r="P218" s="107"/>
      <c r="Q218" s="104" t="str" cm="1">
        <f t="array" ref="Q218">IF(INDEX('Maximum Demand Forecast'!$AW$4:$AW$248,MATCH(1,('Maximum Demand Forecast'!$AV$4:$AV$248=Information!D218)*('Maximum Demand Forecast'!$AX$4:$AX$248=Information!E218)*('Maximum Demand Forecast'!$AU$4:$AU$248=Information!C218),0))=0,"",INDEX('Maximum Demand Forecast'!$AW$4:$AW$248,MATCH(1,('Maximum Demand Forecast'!$AV$4:$AV$248=Information!D218)*('Maximum Demand Forecast'!$AX$4:$AX$248=Information!E218)*('Maximum Demand Forecast'!$AU$4:$AU$248=Information!C218),0)))</f>
        <v/>
      </c>
      <c r="R218" s="105"/>
    </row>
    <row r="219" spans="3:18" x14ac:dyDescent="0.25">
      <c r="C219" s="71" t="s">
        <v>86</v>
      </c>
      <c r="D219" s="77" t="s">
        <v>132</v>
      </c>
      <c r="E219" s="106"/>
      <c r="F219" s="107"/>
      <c r="G219" s="107"/>
      <c r="H219" s="107"/>
      <c r="I219" s="107"/>
      <c r="J219" s="107"/>
      <c r="K219" s="107"/>
      <c r="L219" s="107"/>
      <c r="M219" s="107"/>
      <c r="N219" s="107"/>
      <c r="O219" s="107"/>
      <c r="P219" s="107"/>
      <c r="Q219" s="104" t="str" cm="1">
        <f t="array" ref="Q219">IF(INDEX('Maximum Demand Forecast'!$AW$4:$AW$248,MATCH(1,('Maximum Demand Forecast'!$AV$4:$AV$248=Information!D219)*('Maximum Demand Forecast'!$AX$4:$AX$248=Information!E219)*('Maximum Demand Forecast'!$AU$4:$AU$248=Information!C219),0))=0,"",INDEX('Maximum Demand Forecast'!$AW$4:$AW$248,MATCH(1,('Maximum Demand Forecast'!$AV$4:$AV$248=Information!D219)*('Maximum Demand Forecast'!$AX$4:$AX$248=Information!E219)*('Maximum Demand Forecast'!$AU$4:$AU$248=Information!C219),0)))</f>
        <v/>
      </c>
      <c r="R219" s="105"/>
    </row>
    <row r="220" spans="3:18" x14ac:dyDescent="0.25">
      <c r="C220" s="71" t="s">
        <v>86</v>
      </c>
      <c r="D220" s="77" t="s">
        <v>133</v>
      </c>
      <c r="E220" s="106"/>
      <c r="F220" s="107"/>
      <c r="G220" s="107"/>
      <c r="H220" s="107"/>
      <c r="I220" s="107"/>
      <c r="J220" s="107"/>
      <c r="K220" s="107"/>
      <c r="L220" s="107"/>
      <c r="M220" s="107"/>
      <c r="N220" s="107"/>
      <c r="O220" s="107"/>
      <c r="P220" s="107"/>
      <c r="Q220" s="104" t="str" cm="1">
        <f t="array" ref="Q220">IF(INDEX('Maximum Demand Forecast'!$AW$4:$AW$248,MATCH(1,('Maximum Demand Forecast'!$AV$4:$AV$248=Information!D220)*('Maximum Demand Forecast'!$AX$4:$AX$248=Information!E220)*('Maximum Demand Forecast'!$AU$4:$AU$248=Information!C220),0))=0,"",INDEX('Maximum Demand Forecast'!$AW$4:$AW$248,MATCH(1,('Maximum Demand Forecast'!$AV$4:$AV$248=Information!D220)*('Maximum Demand Forecast'!$AX$4:$AX$248=Information!E220)*('Maximum Demand Forecast'!$AU$4:$AU$248=Information!C220),0)))</f>
        <v/>
      </c>
      <c r="R220" s="105"/>
    </row>
    <row r="221" spans="3:18" x14ac:dyDescent="0.25">
      <c r="C221" s="71" t="s">
        <v>86</v>
      </c>
      <c r="D221" s="77" t="s">
        <v>134</v>
      </c>
      <c r="E221" s="106"/>
      <c r="F221" s="107"/>
      <c r="G221" s="107"/>
      <c r="H221" s="107"/>
      <c r="I221" s="107"/>
      <c r="J221" s="107"/>
      <c r="K221" s="107"/>
      <c r="L221" s="107"/>
      <c r="M221" s="107"/>
      <c r="N221" s="107"/>
      <c r="O221" s="107"/>
      <c r="P221" s="107"/>
      <c r="Q221" s="104" t="str" cm="1">
        <f t="array" ref="Q221">IF(INDEX('Maximum Demand Forecast'!$AW$4:$AW$248,MATCH(1,('Maximum Demand Forecast'!$AV$4:$AV$248=Information!D221)*('Maximum Demand Forecast'!$AX$4:$AX$248=Information!E221)*('Maximum Demand Forecast'!$AU$4:$AU$248=Information!C221),0))=0,"",INDEX('Maximum Demand Forecast'!$AW$4:$AW$248,MATCH(1,('Maximum Demand Forecast'!$AV$4:$AV$248=Information!D221)*('Maximum Demand Forecast'!$AX$4:$AX$248=Information!E221)*('Maximum Demand Forecast'!$AU$4:$AU$248=Information!C221),0)))</f>
        <v/>
      </c>
      <c r="R221" s="105"/>
    </row>
    <row r="222" spans="3:18" x14ac:dyDescent="0.25">
      <c r="C222" s="71" t="s">
        <v>86</v>
      </c>
      <c r="D222" s="77" t="s">
        <v>184</v>
      </c>
      <c r="E222" s="124">
        <f>INDEX('Distribution feeder max. demand'!$AS$5:$AS$64,MATCH(Information!$C222,'Distribution feeder max. demand'!$AR$5:$AR$64,0))</f>
        <v>0</v>
      </c>
      <c r="F222" s="115"/>
      <c r="G222" s="115"/>
      <c r="H222" s="115"/>
      <c r="I222" s="115"/>
      <c r="J222" s="115"/>
      <c r="K222" s="115"/>
      <c r="L222" s="115"/>
      <c r="M222" s="115"/>
      <c r="N222" s="115"/>
      <c r="O222" s="115"/>
      <c r="P222" s="115"/>
      <c r="Q222" s="104"/>
      <c r="R222" s="105"/>
    </row>
    <row r="223" spans="3:18" ht="15.75" thickBot="1" x14ac:dyDescent="0.3">
      <c r="C223" s="73" t="s">
        <v>86</v>
      </c>
      <c r="D223" s="78" t="s">
        <v>185</v>
      </c>
      <c r="E223" s="123">
        <f>INDEX('Distribution feeder max. demand'!$AT$5:$AT$64,MATCH(Information!$C222,'Distribution feeder max. demand'!$AR$5:$AR$64,0))</f>
        <v>0</v>
      </c>
      <c r="F223" s="119"/>
      <c r="G223" s="119"/>
      <c r="H223" s="119"/>
      <c r="I223" s="119"/>
      <c r="J223" s="119"/>
      <c r="K223" s="119"/>
      <c r="L223" s="119"/>
      <c r="M223" s="119"/>
      <c r="N223" s="119"/>
      <c r="O223" s="119"/>
      <c r="P223" s="119"/>
      <c r="Q223" s="120"/>
      <c r="R223" s="121"/>
    </row>
    <row r="224" spans="3:18" ht="15.75" thickTop="1" x14ac:dyDescent="0.25">
      <c r="C224" s="71" t="s">
        <v>64</v>
      </c>
      <c r="D224" s="77" t="s">
        <v>171</v>
      </c>
      <c r="E224" s="102">
        <f>INDEX('Maximum Demand Forecast'!$BA$4:$BA$50,MATCH($C$224,'Maximum Demand Forecast'!$AZ$4:$AZ$50,0))</f>
        <v>50</v>
      </c>
      <c r="F224" s="103">
        <f>INDEX('Maximum Demand Forecast'!$BA$4:$BA$50,MATCH($C$224,'Maximum Demand Forecast'!$AZ$4:$AZ$50,0))</f>
        <v>50</v>
      </c>
      <c r="G224" s="103">
        <f>INDEX('Maximum Demand Forecast'!$BA$4:$BA$50,MATCH($C$224,'Maximum Demand Forecast'!$AZ$4:$AZ$50,0))</f>
        <v>50</v>
      </c>
      <c r="H224" s="103">
        <f>INDEX('Maximum Demand Forecast'!$BA$4:$BA$50,MATCH($C$224,'Maximum Demand Forecast'!$AZ$4:$AZ$50,0))</f>
        <v>50</v>
      </c>
      <c r="I224" s="103">
        <f>INDEX('Maximum Demand Forecast'!$BA$4:$BA$50,MATCH($C$224,'Maximum Demand Forecast'!$AZ$4:$AZ$50,0))</f>
        <v>50</v>
      </c>
      <c r="J224" s="103">
        <f>INDEX('Maximum Demand Forecast'!$BA$4:$BA$50,MATCH($C$224,'Maximum Demand Forecast'!$AZ$4:$AZ$50,0))</f>
        <v>50</v>
      </c>
      <c r="K224" s="103">
        <f>INDEX('Maximum Demand Forecast'!$BA$4:$BA$50,MATCH($C$224,'Maximum Demand Forecast'!$AZ$4:$AZ$50,0))</f>
        <v>50</v>
      </c>
      <c r="L224" s="103">
        <f>INDEX('Maximum Demand Forecast'!$BA$4:$BA$50,MATCH($C$224,'Maximum Demand Forecast'!$AZ$4:$AZ$50,0))</f>
        <v>50</v>
      </c>
      <c r="M224" s="103">
        <f>INDEX('Maximum Demand Forecast'!$BA$4:$BA$50,MATCH($C$224,'Maximum Demand Forecast'!$AZ$4:$AZ$50,0))</f>
        <v>50</v>
      </c>
      <c r="N224" s="103">
        <f>INDEX('Maximum Demand Forecast'!$BA$4:$BA$50,MATCH($C$224,'Maximum Demand Forecast'!$AZ$4:$AZ$50,0))</f>
        <v>50</v>
      </c>
      <c r="O224" s="103">
        <f>INDEX('Maximum Demand Forecast'!$BA$4:$BA$50,MATCH($C$224,'Maximum Demand Forecast'!$AZ$4:$AZ$50,0))</f>
        <v>50</v>
      </c>
      <c r="P224" s="103">
        <f>INDEX('Maximum Demand Forecast'!$BA$4:$BA$50,MATCH($C$224,'Maximum Demand Forecast'!$AZ$4:$AZ$50,0))</f>
        <v>50</v>
      </c>
      <c r="Q224" s="104"/>
      <c r="R224" s="122" t="str">
        <f>IF('Maximum Demand Forecast'!F14&gt;'Maximum Demand Forecast'!V14,"Summer","Winter")</f>
        <v>Winter</v>
      </c>
    </row>
    <row r="225" spans="3:18" x14ac:dyDescent="0.25">
      <c r="C225" s="71" t="s">
        <v>64</v>
      </c>
      <c r="D225" s="77" t="s">
        <v>172</v>
      </c>
      <c r="E225" s="106">
        <f>INDEX('Maximum Demand Forecast'!$AN$4:$AN$50,MATCH(Information!C224,'Maximum Demand Forecast'!$AM$4:$AM$50,0))</f>
        <v>25</v>
      </c>
      <c r="F225" s="107">
        <f>INDEX('Maximum Demand Forecast'!$AN$4:$AN$50,MATCH(Information!C224,'Maximum Demand Forecast'!$AM$4:$AM$50,0))</f>
        <v>25</v>
      </c>
      <c r="G225" s="107">
        <f>INDEX('Maximum Demand Forecast'!$AN$4:$AN$50,MATCH(Information!C224,'Maximum Demand Forecast'!$AM$4:$AM$50,0))</f>
        <v>25</v>
      </c>
      <c r="H225" s="107">
        <f>INDEX('Maximum Demand Forecast'!$AN$4:$AN$50,MATCH(Information!C224,'Maximum Demand Forecast'!$AM$4:$AM$50,0))</f>
        <v>25</v>
      </c>
      <c r="I225" s="107">
        <f>INDEX('Maximum Demand Forecast'!$AN$4:$AN$50,MATCH(Information!C224,'Maximum Demand Forecast'!$AM$4:$AM$50,0))</f>
        <v>25</v>
      </c>
      <c r="J225" s="107">
        <f>INDEX('Maximum Demand Forecast'!$AN$4:$AN$50,MATCH(Information!C224,'Maximum Demand Forecast'!$AM$4:$AM$50,0))</f>
        <v>25</v>
      </c>
      <c r="K225" s="107">
        <f>INDEX('Maximum Demand Forecast'!$AN$4:$AN$50,MATCH(Information!C224,'Maximum Demand Forecast'!$AM$4:$AM$50,0))</f>
        <v>25</v>
      </c>
      <c r="L225" s="107">
        <f>INDEX('Maximum Demand Forecast'!$AN$4:$AN$50,MATCH(Information!C224,'Maximum Demand Forecast'!$AM$4:$AM$50,0))</f>
        <v>25</v>
      </c>
      <c r="M225" s="107">
        <f>INDEX('Maximum Demand Forecast'!$AN$4:$AN$50,MATCH(Information!C224,'Maximum Demand Forecast'!$AM$4:$AM$50,0))</f>
        <v>25</v>
      </c>
      <c r="N225" s="107">
        <f>INDEX('Maximum Demand Forecast'!$AN$4:$AN$50,MATCH(Information!C224,'Maximum Demand Forecast'!$AM$4:$AM$50,0))</f>
        <v>25</v>
      </c>
      <c r="O225" s="107">
        <f>INDEX('Maximum Demand Forecast'!$AN$4:$AN$50,MATCH(Information!C224,'Maximum Demand Forecast'!$AM$4:$AM$50,0))</f>
        <v>25</v>
      </c>
      <c r="P225" s="107">
        <f>INDEX('Maximum Demand Forecast'!$AN$4:$AN$50,MATCH(Information!C224,'Maximum Demand Forecast'!$AM$4:$AM$50,0))</f>
        <v>25</v>
      </c>
      <c r="Q225" s="104"/>
      <c r="R225" s="105"/>
    </row>
    <row r="226" spans="3:18" x14ac:dyDescent="0.25">
      <c r="C226" s="71" t="s">
        <v>64</v>
      </c>
      <c r="D226" s="77" t="s">
        <v>173</v>
      </c>
      <c r="E226" s="106">
        <f>INDEX('Maximum Demand Forecast'!$AO$4:$AO$50,MATCH(Information!C226,'Maximum Demand Forecast'!$AM$4:$AM$50,0))</f>
        <v>30</v>
      </c>
      <c r="F226" s="107">
        <f>INDEX('Maximum Demand Forecast'!$AO$4:$AO$50,MATCH(Information!C226,'Maximum Demand Forecast'!$AM$4:$AM$50,0))</f>
        <v>30</v>
      </c>
      <c r="G226" s="107">
        <f>INDEX('Maximum Demand Forecast'!$AO$4:$AO$50,MATCH(Information!C226,'Maximum Demand Forecast'!$AM$4:$AM$50,0))</f>
        <v>30</v>
      </c>
      <c r="H226" s="107">
        <f>INDEX('Maximum Demand Forecast'!$AO$4:$AO$50,MATCH(Information!C226,'Maximum Demand Forecast'!$AM$4:$AM$50,0))</f>
        <v>30</v>
      </c>
      <c r="I226" s="107">
        <f>INDEX('Maximum Demand Forecast'!$AO$4:$AO$50,MATCH(Information!C226,'Maximum Demand Forecast'!$AM$4:$AM$50,0))</f>
        <v>30</v>
      </c>
      <c r="J226" s="107">
        <f>INDEX('Maximum Demand Forecast'!$AO$4:$AO$50,MATCH(Information!C226,'Maximum Demand Forecast'!$AM$4:$AM$50,0))</f>
        <v>30</v>
      </c>
      <c r="K226" s="107">
        <f>INDEX('Maximum Demand Forecast'!$AO$4:$AO$50,MATCH(Information!C226,'Maximum Demand Forecast'!$AM$4:$AM$50,0))</f>
        <v>30</v>
      </c>
      <c r="L226" s="107">
        <f>INDEX('Maximum Demand Forecast'!$AO$4:$AO$50,MATCH(Information!C226,'Maximum Demand Forecast'!$AM$4:$AM$50,0))</f>
        <v>30</v>
      </c>
      <c r="M226" s="107">
        <f>INDEX('Maximum Demand Forecast'!$AO$4:$AO$50,MATCH(Information!C226,'Maximum Demand Forecast'!$AM$4:$AM$50,0))</f>
        <v>30</v>
      </c>
      <c r="N226" s="107">
        <f>INDEX('Maximum Demand Forecast'!$AO$4:$AO$50,MATCH(Information!C226,'Maximum Demand Forecast'!$AM$4:$AM$50,0))</f>
        <v>30</v>
      </c>
      <c r="O226" s="107">
        <f>INDEX('Maximum Demand Forecast'!$AO$4:$AO$50,MATCH(Information!C226,'Maximum Demand Forecast'!$AM$4:$AM$50,0))</f>
        <v>30</v>
      </c>
      <c r="P226" s="107">
        <f>INDEX('Maximum Demand Forecast'!$AO$4:$AO$50,MATCH(Information!C226,'Maximum Demand Forecast'!$AM$4:$AM$50,0))</f>
        <v>30</v>
      </c>
      <c r="Q226" s="104"/>
      <c r="R226" s="105"/>
    </row>
    <row r="227" spans="3:18" x14ac:dyDescent="0.25">
      <c r="C227" s="71" t="s">
        <v>64</v>
      </c>
      <c r="D227" s="77" t="s">
        <v>174</v>
      </c>
      <c r="E227" s="108">
        <f>IF($R$224="Summer",INDEX('Maximum Demand Forecast'!E$4:E$50,MATCH(Information!$C$227,'Maximum Demand Forecast'!$D$4:$D$50,0)),INDEX('Maximum Demand Forecast'!U$4:U$50,MATCH(Information!$C$227,'Maximum Demand Forecast'!$T$4:$T$50,0)))</f>
        <v>17.297796398240301</v>
      </c>
      <c r="F227" s="111">
        <f>IF($R$224="Summer",INDEX('Maximum Demand Forecast'!F$4:F$50,MATCH(Information!$C$227,'Maximum Demand Forecast'!$D$4:$D$50,0)),INDEX('Maximum Demand Forecast'!V$4:V$50,MATCH(Information!$C$227,'Maximum Demand Forecast'!$T$4:$T$50,0)))</f>
        <v>17.432362215970599</v>
      </c>
      <c r="G227" s="111">
        <f>IF($R$224="Summer",INDEX('Maximum Demand Forecast'!G$4:G$50,MATCH(Information!$C$227,'Maximum Demand Forecast'!$D$4:$D$50,0)),INDEX('Maximum Demand Forecast'!W$4:W$50,MATCH(Information!$C$227,'Maximum Demand Forecast'!$T$4:$T$50,0)))</f>
        <v>16.831035883450923</v>
      </c>
      <c r="H227" s="111">
        <f>IF($R$224="Summer",INDEX('Maximum Demand Forecast'!H$4:H$50,MATCH(Information!$C$227,'Maximum Demand Forecast'!$D$4:$D$50,0)),INDEX('Maximum Demand Forecast'!X$4:X$50,MATCH(Information!$C$227,'Maximum Demand Forecast'!$T$4:$T$50,0)))</f>
        <v>16.965967024309776</v>
      </c>
      <c r="I227" s="111">
        <f>IF($R$224="Summer",INDEX('Maximum Demand Forecast'!I$4:I$50,MATCH(Information!$C$227,'Maximum Demand Forecast'!$D$4:$D$50,0)),INDEX('Maximum Demand Forecast'!Y$4:Y$50,MATCH(Information!$C$227,'Maximum Demand Forecast'!$T$4:$T$50,0)))</f>
        <v>16.689445767752517</v>
      </c>
      <c r="J227" s="111">
        <f>IF($R$224="Summer",INDEX('Maximum Demand Forecast'!J$4:J$50,MATCH(Information!$C$227,'Maximum Demand Forecast'!$D$4:$D$50,0)),INDEX('Maximum Demand Forecast'!Z$4:Z$50,MATCH(Information!$C$227,'Maximum Demand Forecast'!$T$4:$T$50,0)))</f>
        <v>16.678849802224608</v>
      </c>
      <c r="K227" s="111">
        <f>IF($R$224="Summer",INDEX('Maximum Demand Forecast'!K$4:K$50,MATCH(Information!$C$227,'Maximum Demand Forecast'!$D$4:$D$50,0)),INDEX('Maximum Demand Forecast'!AA$4:AA$50,MATCH(Information!$C$227,'Maximum Demand Forecast'!$T$4:$T$50,0)))</f>
        <v>16.703450321798616</v>
      </c>
      <c r="L227" s="111">
        <f>IF($R$224="Summer",INDEX('Maximum Demand Forecast'!L$4:L$50,MATCH(Information!$C$227,'Maximum Demand Forecast'!$D$4:$D$50,0)),INDEX('Maximum Demand Forecast'!AB$4:AB$50,MATCH(Information!$C$227,'Maximum Demand Forecast'!$T$4:$T$50,0)))</f>
        <v>16.778107269765432</v>
      </c>
      <c r="M227" s="111">
        <f>IF($R$224="Summer",INDEX('Maximum Demand Forecast'!M$4:M$50,MATCH(Information!$C$227,'Maximum Demand Forecast'!$D$4:$D$50,0)),INDEX('Maximum Demand Forecast'!AC$4:AC$50,MATCH(Information!$C$227,'Maximum Demand Forecast'!$T$4:$T$50,0)))</f>
        <v>17.000340552934937</v>
      </c>
      <c r="N227" s="111">
        <f>IF($R$224="Summer",INDEX('Maximum Demand Forecast'!N$4:N$50,MATCH(Information!$C$227,'Maximum Demand Forecast'!$D$4:$D$50,0)),INDEX('Maximum Demand Forecast'!AD$4:AD$50,MATCH(Information!$C$227,'Maximum Demand Forecast'!$T$4:$T$50,0)))</f>
        <v>17.702266891885845</v>
      </c>
      <c r="O227" s="111">
        <f>IF($R$224="Summer",INDEX('Maximum Demand Forecast'!O$4:O$50,MATCH(Information!$C$227,'Maximum Demand Forecast'!$D$4:$D$50,0)),INDEX('Maximum Demand Forecast'!AE$4:AE$50,MATCH(Information!$C$227,'Maximum Demand Forecast'!$T$4:$T$50,0)))</f>
        <v>18.275469489754315</v>
      </c>
      <c r="P227" s="111">
        <f>IF($R$224="Summer",INDEX('Maximum Demand Forecast'!P$4:P$50,MATCH(Information!$C$227,'Maximum Demand Forecast'!$D$4:$D$50,0)),INDEX('Maximum Demand Forecast'!AF$4:AF$50,MATCH(Information!$C$227,'Maximum Demand Forecast'!$T$4:$T$50,0)))</f>
        <v>18.656688566912759</v>
      </c>
      <c r="Q227" s="104"/>
      <c r="R227" s="105"/>
    </row>
    <row r="228" spans="3:18" x14ac:dyDescent="0.25">
      <c r="C228" s="71" t="s">
        <v>64</v>
      </c>
      <c r="D228" s="77" t="s">
        <v>175</v>
      </c>
      <c r="E228" s="109">
        <f t="shared" ref="E228:P228" si="30">SQRT(E229^2-E227^2)</f>
        <v>0.71639156779428359</v>
      </c>
      <c r="F228" s="110">
        <f t="shared" si="30"/>
        <v>0.72196463704054481</v>
      </c>
      <c r="G228" s="110">
        <f t="shared" si="30"/>
        <v>0.69706059121924235</v>
      </c>
      <c r="H228" s="110">
        <f t="shared" si="30"/>
        <v>0.70264879039324768</v>
      </c>
      <c r="I228" s="110">
        <f t="shared" si="30"/>
        <v>0.69119660932032201</v>
      </c>
      <c r="J228" s="110">
        <f t="shared" si="30"/>
        <v>0.69075777536823058</v>
      </c>
      <c r="K228" s="110">
        <f t="shared" si="30"/>
        <v>0.69177661062214735</v>
      </c>
      <c r="L228" s="110">
        <f t="shared" si="30"/>
        <v>0.69486854249430741</v>
      </c>
      <c r="M228" s="110">
        <f t="shared" si="30"/>
        <v>0.70407237669841438</v>
      </c>
      <c r="N228" s="110">
        <f t="shared" si="30"/>
        <v>0.73314279115232384</v>
      </c>
      <c r="O228" s="110">
        <f t="shared" si="30"/>
        <v>0.7568820870890175</v>
      </c>
      <c r="P228" s="110">
        <f t="shared" si="30"/>
        <v>0.77267034855726802</v>
      </c>
      <c r="Q228" s="104"/>
      <c r="R228" s="105"/>
    </row>
    <row r="229" spans="3:18" x14ac:dyDescent="0.25">
      <c r="C229" s="71" t="s">
        <v>64</v>
      </c>
      <c r="D229" s="77" t="s">
        <v>176</v>
      </c>
      <c r="E229" s="108">
        <f t="shared" ref="E229:P229" si="31">E227/$E$230</f>
        <v>17.31262478982843</v>
      </c>
      <c r="F229" s="111">
        <f t="shared" si="31"/>
        <v>17.447305962982838</v>
      </c>
      <c r="G229" s="111">
        <f t="shared" si="31"/>
        <v>16.845464148483519</v>
      </c>
      <c r="H229" s="111">
        <f t="shared" si="31"/>
        <v>16.980510957936684</v>
      </c>
      <c r="I229" s="111">
        <f t="shared" si="31"/>
        <v>16.703752655840194</v>
      </c>
      <c r="J229" s="111">
        <f t="shared" si="31"/>
        <v>16.693147607009276</v>
      </c>
      <c r="K229" s="111">
        <f t="shared" si="31"/>
        <v>16.717769215173362</v>
      </c>
      <c r="L229" s="111">
        <f t="shared" si="31"/>
        <v>16.792490162185707</v>
      </c>
      <c r="M229" s="111">
        <f t="shared" si="31"/>
        <v>17.014913952982361</v>
      </c>
      <c r="N229" s="111">
        <f t="shared" si="31"/>
        <v>17.71744201242878</v>
      </c>
      <c r="O229" s="111">
        <f t="shared" si="31"/>
        <v>18.291135983440096</v>
      </c>
      <c r="P229" s="111">
        <f t="shared" si="31"/>
        <v>18.672681857470632</v>
      </c>
      <c r="Q229" s="104"/>
      <c r="R229" s="105"/>
    </row>
    <row r="230" spans="3:18" x14ac:dyDescent="0.25">
      <c r="C230" s="71" t="s">
        <v>64</v>
      </c>
      <c r="D230" s="77" t="s">
        <v>177</v>
      </c>
      <c r="E230" s="108">
        <f>IF($R$224="Summer",INDEX('Maximum Demand Forecast'!$Q$4:$Q$50,MATCH(Information!$C$230,'Maximum Demand Forecast'!$D$4:$D$50,0)),INDEX('Maximum Demand Forecast'!$AG$4:$AG$50,MATCH(Information!$C$230,'Maximum Demand Forecast'!$T$4:$T$50,0)))</f>
        <v>0.99914349258023305</v>
      </c>
      <c r="F230" s="111">
        <f>IF($R$224="Summer",INDEX('Maximum Demand Forecast'!$Q$4:$Q$50,MATCH(Information!$C$230,'Maximum Demand Forecast'!$D$4:$D$50,0)),INDEX('Maximum Demand Forecast'!$AG$4:$AG$50,MATCH(Information!$C$230,'Maximum Demand Forecast'!$T$4:$T$50,0)))</f>
        <v>0.99914349258023305</v>
      </c>
      <c r="G230" s="111">
        <f>IF($R$224="Summer",INDEX('Maximum Demand Forecast'!$Q$4:$Q$50,MATCH(Information!$C$230,'Maximum Demand Forecast'!$D$4:$D$50,0)),INDEX('Maximum Demand Forecast'!$AG$4:$AG$50,MATCH(Information!$C$230,'Maximum Demand Forecast'!$T$4:$T$50,0)))</f>
        <v>0.99914349258023305</v>
      </c>
      <c r="H230" s="111">
        <f>IF($R$224="Summer",INDEX('Maximum Demand Forecast'!$Q$4:$Q$50,MATCH(Information!$C$230,'Maximum Demand Forecast'!$D$4:$D$50,0)),INDEX('Maximum Demand Forecast'!$AG$4:$AG$50,MATCH(Information!$C$230,'Maximum Demand Forecast'!$T$4:$T$50,0)))</f>
        <v>0.99914349258023305</v>
      </c>
      <c r="I230" s="111">
        <f>IF($R$224="Summer",INDEX('Maximum Demand Forecast'!$Q$4:$Q$50,MATCH(Information!$C$230,'Maximum Demand Forecast'!$D$4:$D$50,0)),INDEX('Maximum Demand Forecast'!$AG$4:$AG$50,MATCH(Information!$C$230,'Maximum Demand Forecast'!$T$4:$T$50,0)))</f>
        <v>0.99914349258023305</v>
      </c>
      <c r="J230" s="111">
        <f>IF($R$224="Summer",INDEX('Maximum Demand Forecast'!$Q$4:$Q$50,MATCH(Information!$C$230,'Maximum Demand Forecast'!$D$4:$D$50,0)),INDEX('Maximum Demand Forecast'!$AG$4:$AG$50,MATCH(Information!$C$230,'Maximum Demand Forecast'!$T$4:$T$50,0)))</f>
        <v>0.99914349258023305</v>
      </c>
      <c r="K230" s="111">
        <f>IF($R$224="Summer",INDEX('Maximum Demand Forecast'!$Q$4:$Q$50,MATCH(Information!$C$230,'Maximum Demand Forecast'!$D$4:$D$50,0)),INDEX('Maximum Demand Forecast'!$AG$4:$AG$50,MATCH(Information!$C$230,'Maximum Demand Forecast'!$T$4:$T$50,0)))</f>
        <v>0.99914349258023305</v>
      </c>
      <c r="L230" s="111">
        <f>IF($R$224="Summer",INDEX('Maximum Demand Forecast'!$Q$4:$Q$50,MATCH(Information!$C$230,'Maximum Demand Forecast'!$D$4:$D$50,0)),INDEX('Maximum Demand Forecast'!$AG$4:$AG$50,MATCH(Information!$C$230,'Maximum Demand Forecast'!$T$4:$T$50,0)))</f>
        <v>0.99914349258023305</v>
      </c>
      <c r="M230" s="111">
        <f>IF($R$224="Summer",INDEX('Maximum Demand Forecast'!$Q$4:$Q$50,MATCH(Information!$C$230,'Maximum Demand Forecast'!$D$4:$D$50,0)),INDEX('Maximum Demand Forecast'!$AG$4:$AG$50,MATCH(Information!$C$230,'Maximum Demand Forecast'!$T$4:$T$50,0)))</f>
        <v>0.99914349258023305</v>
      </c>
      <c r="N230" s="111">
        <f>IF($R$224="Summer",INDEX('Maximum Demand Forecast'!$Q$4:$Q$50,MATCH(Information!$C$230,'Maximum Demand Forecast'!$D$4:$D$50,0)),INDEX('Maximum Demand Forecast'!$AG$4:$AG$50,MATCH(Information!$C$230,'Maximum Demand Forecast'!$T$4:$T$50,0)))</f>
        <v>0.99914349258023305</v>
      </c>
      <c r="O230" s="111">
        <f>IF($R$224="Summer",INDEX('Maximum Demand Forecast'!$Q$4:$Q$50,MATCH(Information!$C$230,'Maximum Demand Forecast'!$D$4:$D$50,0)),INDEX('Maximum Demand Forecast'!$AG$4:$AG$50,MATCH(Information!$C$230,'Maximum Demand Forecast'!$T$4:$T$50,0)))</f>
        <v>0.99914349258023305</v>
      </c>
      <c r="P230" s="111">
        <f>IF($R$224="Summer",INDEX('Maximum Demand Forecast'!$Q$4:$Q$50,MATCH(Information!$C$230,'Maximum Demand Forecast'!$D$4:$D$50,0)),INDEX('Maximum Demand Forecast'!$AG$4:$AG$50,MATCH(Information!$C$230,'Maximum Demand Forecast'!$T$4:$T$50,0)))</f>
        <v>0.99914349258023305</v>
      </c>
      <c r="Q230" s="104"/>
      <c r="R230" s="105"/>
    </row>
    <row r="231" spans="3:18" x14ac:dyDescent="0.25">
      <c r="C231" s="71" t="s">
        <v>64</v>
      </c>
      <c r="D231" s="77" t="s">
        <v>178</v>
      </c>
      <c r="E231" s="108">
        <f>IF($R$224="Summer",INDEX('Maximum Demand Forecast'!U$4:U$50,MATCH(Information!$C$224,'Maximum Demand Forecast'!$T$4:$T$50,0)),INDEX('Maximum Demand Forecast'!E$4:E$50,MATCH(Information!$C$224,'Maximum Demand Forecast'!$T$4:$T$50,0)))</f>
        <v>11.321400000000001</v>
      </c>
      <c r="F231" s="111">
        <f>IF($R$224="Summer",INDEX('Maximum Demand Forecast'!V$4:V$50,MATCH(Information!$C$224,'Maximum Demand Forecast'!$T$4:$T$50,0)),INDEX('Maximum Demand Forecast'!F$4:F$50,MATCH(Information!$C$224,'Maximum Demand Forecast'!$T$4:$T$50,0)))</f>
        <v>9.9713999999999992</v>
      </c>
      <c r="G231" s="111">
        <f>IF($R$224="Summer",INDEX('Maximum Demand Forecast'!W$4:W$50,MATCH(Information!$C$224,'Maximum Demand Forecast'!$T$4:$T$50,0)),INDEX('Maximum Demand Forecast'!G$4:G$50,MATCH(Information!$C$224,'Maximum Demand Forecast'!$T$4:$T$50,0)))</f>
        <v>10.253672963620646</v>
      </c>
      <c r="H231" s="111">
        <f>IF($R$224="Summer",INDEX('Maximum Demand Forecast'!X$4:X$50,MATCH(Information!$C$224,'Maximum Demand Forecast'!$T$4:$T$50,0)),INDEX('Maximum Demand Forecast'!H$4:H$50,MATCH(Information!$C$224,'Maximum Demand Forecast'!$T$4:$T$50,0)))</f>
        <v>10.222157204682889</v>
      </c>
      <c r="I231" s="111">
        <f>IF($R$224="Summer",INDEX('Maximum Demand Forecast'!Y$4:Y$50,MATCH(Information!$C$224,'Maximum Demand Forecast'!$T$4:$T$50,0)),INDEX('Maximum Demand Forecast'!I$4:I$50,MATCH(Information!$C$224,'Maximum Demand Forecast'!$T$4:$T$50,0)))</f>
        <v>10.049975612731513</v>
      </c>
      <c r="J231" s="111">
        <f>IF($R$224="Summer",INDEX('Maximum Demand Forecast'!Z$4:Z$50,MATCH(Information!$C$224,'Maximum Demand Forecast'!$T$4:$T$50,0)),INDEX('Maximum Demand Forecast'!J$4:J$50,MATCH(Information!$C$224,'Maximum Demand Forecast'!$T$4:$T$50,0)))</f>
        <v>9.927815843841767</v>
      </c>
      <c r="K231" s="111">
        <f>IF($R$224="Summer",INDEX('Maximum Demand Forecast'!AA$4:AA$50,MATCH(Information!$C$224,'Maximum Demand Forecast'!$T$4:$T$50,0)),INDEX('Maximum Demand Forecast'!K$4:K$50,MATCH(Information!$C$224,'Maximum Demand Forecast'!$T$4:$T$50,0)))</f>
        <v>9.9344523152040765</v>
      </c>
      <c r="L231" s="111">
        <f>IF($R$224="Summer",INDEX('Maximum Demand Forecast'!AB$4:AB$50,MATCH(Information!$C$224,'Maximum Demand Forecast'!$T$4:$T$50,0)),INDEX('Maximum Demand Forecast'!L$4:L$50,MATCH(Information!$C$224,'Maximum Demand Forecast'!$T$4:$T$50,0)))</f>
        <v>9.915232944799266</v>
      </c>
      <c r="M231" s="111">
        <f>IF($R$224="Summer",INDEX('Maximum Demand Forecast'!AC$4:AC$50,MATCH(Information!$C$224,'Maximum Demand Forecast'!$T$4:$T$50,0)),INDEX('Maximum Demand Forecast'!M$4:M$50,MATCH(Information!$C$224,'Maximum Demand Forecast'!$T$4:$T$50,0)))</f>
        <v>10.141043719639477</v>
      </c>
      <c r="N231" s="111">
        <f>IF($R$224="Summer",INDEX('Maximum Demand Forecast'!AD$4:AD$50,MATCH(Information!$C$224,'Maximum Demand Forecast'!$T$4:$T$50,0)),INDEX('Maximum Demand Forecast'!N$4:N$50,MATCH(Information!$C$224,'Maximum Demand Forecast'!$T$4:$T$50,0)))</f>
        <v>10.752041939499021</v>
      </c>
      <c r="O231" s="111">
        <f>IF($R$224="Summer",INDEX('Maximum Demand Forecast'!AE$4:AE$50,MATCH(Information!$C$224,'Maximum Demand Forecast'!$T$4:$T$50,0)),INDEX('Maximum Demand Forecast'!O$4:O$50,MATCH(Information!$C$224,'Maximum Demand Forecast'!$T$4:$T$50,0)))</f>
        <v>11.293826277565628</v>
      </c>
      <c r="P231" s="111">
        <f>IF($R$224="Summer",INDEX('Maximum Demand Forecast'!AF$4:AF$50,MATCH(Information!$C$224,'Maximum Demand Forecast'!$T$4:$T$50,0)),INDEX('Maximum Demand Forecast'!P$4:P$50,MATCH(Information!$C$224,'Maximum Demand Forecast'!$T$4:$T$50,0)))</f>
        <v>11.585809837030252</v>
      </c>
      <c r="Q231" s="112"/>
      <c r="R231" s="105">
        <f>IF($R$14="Summer",INDEX('Maximum Demand Forecast'!V$4:V$50,MATCH(Information!$C$14,'Maximum Demand Forecast'!$T$4:$T$50,0)),INDEX('Maximum Demand Forecast'!F$4:F$50,MATCH(Information!$C$14,'Maximum Demand Forecast'!$T$4:$T$50,0)))</f>
        <v>0.3236</v>
      </c>
    </row>
    <row r="232" spans="3:18" x14ac:dyDescent="0.25">
      <c r="C232" s="71" t="s">
        <v>64</v>
      </c>
      <c r="D232" s="77" t="s">
        <v>179</v>
      </c>
      <c r="E232" s="113">
        <f t="shared" ref="E232:P232" si="32">IF(E233^2-E231^2&gt;0,SQRT(E233^2-E231^2),0)</f>
        <v>0.87947093086229255</v>
      </c>
      <c r="F232" s="113">
        <f t="shared" si="32"/>
        <v>0.77460000000001505</v>
      </c>
      <c r="G232" s="113">
        <f t="shared" si="32"/>
        <v>0.79652757663125218</v>
      </c>
      <c r="H232" s="113">
        <f t="shared" si="32"/>
        <v>0.79407936405596091</v>
      </c>
      <c r="I232" s="113">
        <f t="shared" si="32"/>
        <v>0.78070392418539325</v>
      </c>
      <c r="J232" s="113">
        <f t="shared" si="32"/>
        <v>0.77121428812805515</v>
      </c>
      <c r="K232" s="113">
        <f t="shared" si="32"/>
        <v>0.77172982363132225</v>
      </c>
      <c r="L232" s="113">
        <f t="shared" si="32"/>
        <v>0.77023682121285131</v>
      </c>
      <c r="M232" s="113">
        <f t="shared" si="32"/>
        <v>0.7877782924396719</v>
      </c>
      <c r="N232" s="113">
        <f t="shared" si="32"/>
        <v>0.83524196064105105</v>
      </c>
      <c r="O232" s="113">
        <f t="shared" si="32"/>
        <v>0.87732894424078811</v>
      </c>
      <c r="P232" s="113">
        <f t="shared" si="32"/>
        <v>0.90001086103897232</v>
      </c>
      <c r="Q232" s="112"/>
      <c r="R232" s="105"/>
    </row>
    <row r="233" spans="3:18" x14ac:dyDescent="0.25">
      <c r="C233" s="71" t="s">
        <v>64</v>
      </c>
      <c r="D233" s="77" t="s">
        <v>180</v>
      </c>
      <c r="E233" s="108">
        <f>E231/IF($R$224="Summer",INDEX('Maximum Demand Forecast'!$AG$4:$AG$50, MATCH(Information!$C$233, 'Maximum Demand Forecast'!$T$4:$T$50, 0)),INDEX('Maximum Demand Forecast'!$Q$4:$Q$50, MATCH(Information!$C$233, 'Maximum Demand Forecast'!$D$4:$D$50, 0)))</f>
        <v>11.355508226329274</v>
      </c>
      <c r="F233" s="108">
        <f>F231/IF($R$224="Summer",INDEX('Maximum Demand Forecast'!$AG$4:$AG$50, MATCH(Information!$C$233, 'Maximum Demand Forecast'!$T$4:$T$50, 0)),INDEX('Maximum Demand Forecast'!$Q$4:$Q$50, MATCH(Information!$C$233, 'Maximum Demand Forecast'!$D$4:$D$50, 0)))</f>
        <v>10.001441052168433</v>
      </c>
      <c r="G233" s="108">
        <f>G231/IF($R$224="Summer",INDEX('Maximum Demand Forecast'!$AG$4:$AG$50, MATCH(Information!$C$233, 'Maximum Demand Forecast'!$T$4:$T$50, 0)),INDEX('Maximum Demand Forecast'!$Q$4:$Q$50, MATCH(Information!$C$233, 'Maximum Demand Forecast'!$D$4:$D$50, 0)))</f>
        <v>10.284564425643852</v>
      </c>
      <c r="H233" s="108">
        <f>H231/IF($R$224="Summer",INDEX('Maximum Demand Forecast'!$AG$4:$AG$50, MATCH(Information!$C$233, 'Maximum Demand Forecast'!$T$4:$T$50, 0)),INDEX('Maximum Demand Forecast'!$Q$4:$Q$50, MATCH(Information!$C$233, 'Maximum Demand Forecast'!$D$4:$D$50, 0)))</f>
        <v>10.252953718498382</v>
      </c>
      <c r="I233" s="108">
        <f>I231/IF($R$224="Summer",INDEX('Maximum Demand Forecast'!$AG$4:$AG$50, MATCH(Information!$C$233, 'Maximum Demand Forecast'!$T$4:$T$50, 0)),INDEX('Maximum Demand Forecast'!$Q$4:$Q$50, MATCH(Information!$C$233, 'Maximum Demand Forecast'!$D$4:$D$50, 0)))</f>
        <v>10.080253391345707</v>
      </c>
      <c r="J233" s="108">
        <f>J231/IF($R$224="Summer",INDEX('Maximum Demand Forecast'!$AG$4:$AG$50, MATCH(Information!$C$233, 'Maximum Demand Forecast'!$T$4:$T$50, 0)),INDEX('Maximum Demand Forecast'!$Q$4:$Q$50, MATCH(Information!$C$233, 'Maximum Demand Forecast'!$D$4:$D$50, 0)))</f>
        <v>9.9577255890814982</v>
      </c>
      <c r="K233" s="108">
        <f>K231/IF($R$224="Summer",INDEX('Maximum Demand Forecast'!$AG$4:$AG$50, MATCH(Information!$C$233, 'Maximum Demand Forecast'!$T$4:$T$50, 0)),INDEX('Maximum Demand Forecast'!$Q$4:$Q$50, MATCH(Information!$C$233, 'Maximum Demand Forecast'!$D$4:$D$50, 0)))</f>
        <v>9.9643820542844335</v>
      </c>
      <c r="L233" s="108">
        <f>L231/IF($R$224="Summer",INDEX('Maximum Demand Forecast'!$AG$4:$AG$50, MATCH(Information!$C$233, 'Maximum Demand Forecast'!$T$4:$T$50, 0)),INDEX('Maximum Demand Forecast'!$Q$4:$Q$50, MATCH(Information!$C$233, 'Maximum Demand Forecast'!$D$4:$D$50, 0)))</f>
        <v>9.9451047812672542</v>
      </c>
      <c r="M233" s="108">
        <f>M231/IF($R$224="Summer",INDEX('Maximum Demand Forecast'!$AG$4:$AG$50, MATCH(Information!$C$233, 'Maximum Demand Forecast'!$T$4:$T$50, 0)),INDEX('Maximum Demand Forecast'!$Q$4:$Q$50, MATCH(Information!$C$233, 'Maximum Demand Forecast'!$D$4:$D$50, 0)))</f>
        <v>10.171595861106479</v>
      </c>
      <c r="N233" s="108">
        <f>N231/IF($R$224="Summer",INDEX('Maximum Demand Forecast'!$AG$4:$AG$50, MATCH(Information!$C$233, 'Maximum Demand Forecast'!$T$4:$T$50, 0)),INDEX('Maximum Demand Forecast'!$Q$4:$Q$50, MATCH(Information!$C$233, 'Maximum Demand Forecast'!$D$4:$D$50, 0)))</f>
        <v>10.784434848500934</v>
      </c>
      <c r="O233" s="108">
        <f>O231/IF($R$224="Summer",INDEX('Maximum Demand Forecast'!$AG$4:$AG$50, MATCH(Information!$C$233, 'Maximum Demand Forecast'!$T$4:$T$50, 0)),INDEX('Maximum Demand Forecast'!$Q$4:$Q$50, MATCH(Information!$C$233, 'Maximum Demand Forecast'!$D$4:$D$50, 0)))</f>
        <v>11.327851431945714</v>
      </c>
      <c r="P233" s="108">
        <f>P231/IF($R$224="Summer",INDEX('Maximum Demand Forecast'!$AG$4:$AG$50, MATCH(Information!$C$233, 'Maximum Demand Forecast'!$T$4:$T$50, 0)),INDEX('Maximum Demand Forecast'!$Q$4:$Q$50, MATCH(Information!$C$233, 'Maximum Demand Forecast'!$D$4:$D$50, 0)))</f>
        <v>11.620714656586964</v>
      </c>
      <c r="Q233" s="112"/>
      <c r="R233" s="105"/>
    </row>
    <row r="234" spans="3:18" x14ac:dyDescent="0.25">
      <c r="C234" s="71" t="s">
        <v>64</v>
      </c>
      <c r="D234" s="77" t="s">
        <v>181</v>
      </c>
      <c r="E234" s="114">
        <f>IFERROR(INDEX('Maximum Demand Forecast'!$AK$4:$AK$50,MATCH(Information!C224,'Maximum Demand Forecast'!$AJ$4:$AJ$50,0)),"")</f>
        <v>14</v>
      </c>
      <c r="F234" s="115" t="str">
        <f>IFERROR(INDEX('Maximum Demand Forecast'!$AK$4:$AK$50,MATCH(Information!D224,'Maximum Demand Forecast'!$AJ$4:$AJ$50,0)),"")</f>
        <v/>
      </c>
      <c r="G234" s="115"/>
      <c r="H234" s="115"/>
      <c r="I234" s="115"/>
      <c r="J234" s="115"/>
      <c r="K234" s="115"/>
      <c r="L234" s="115"/>
      <c r="M234" s="115"/>
      <c r="N234" s="115"/>
      <c r="O234" s="115"/>
      <c r="P234" s="115"/>
      <c r="Q234" s="116"/>
      <c r="R234" s="105"/>
    </row>
    <row r="235" spans="3:18" x14ac:dyDescent="0.25">
      <c r="C235" s="71" t="s">
        <v>64</v>
      </c>
      <c r="D235" s="77" t="s">
        <v>182</v>
      </c>
      <c r="E235" s="106">
        <f>INDEX('Maximum Demand Forecast'!AR4:AR50,MATCH(Information!C235,'Maximum Demand Forecast'!$AQ$4:$AQ$50,0))</f>
        <v>0</v>
      </c>
      <c r="F235" s="107">
        <f>INDEX('Maximum Demand Forecast'!AR4:AR50,MATCH(Information!C235,'Maximum Demand Forecast'!$AQ$4:$AQ$50,0))</f>
        <v>0</v>
      </c>
      <c r="G235" s="107">
        <f>INDEX('Maximum Demand Forecast'!AR4:AR50,MATCH(Information!C235,'Maximum Demand Forecast'!$AQ$4:$AQ$50,0))</f>
        <v>0</v>
      </c>
      <c r="H235" s="107">
        <f>INDEX('Maximum Demand Forecast'!AR4:AR50,MATCH(Information!C235,'Maximum Demand Forecast'!$AQ$4:$AQ$50,0))</f>
        <v>0</v>
      </c>
      <c r="I235" s="107">
        <f>INDEX('Maximum Demand Forecast'!AR4:AR50,MATCH(Information!C235,'Maximum Demand Forecast'!$AQ$4:$AQ$50,0))</f>
        <v>0</v>
      </c>
      <c r="J235" s="107">
        <f>INDEX('Maximum Demand Forecast'!AR4:AR50,MATCH(Information!C235,'Maximum Demand Forecast'!$AQ$4:$AQ$50,0))</f>
        <v>0</v>
      </c>
      <c r="K235" s="107">
        <f>INDEX('Maximum Demand Forecast'!AR4:AR50,MATCH(Information!C235,'Maximum Demand Forecast'!$AQ$4:$AQ$50,0))</f>
        <v>0</v>
      </c>
      <c r="L235" s="107">
        <f>INDEX('Maximum Demand Forecast'!AR4:AR50,MATCH(Information!C235,'Maximum Demand Forecast'!$AQ$4:$AQ$50,0))</f>
        <v>0</v>
      </c>
      <c r="M235" s="107">
        <f>INDEX('Maximum Demand Forecast'!AR4:AR50,MATCH(Information!C235,'Maximum Demand Forecast'!$AQ$4:$AQ$50,0))</f>
        <v>0</v>
      </c>
      <c r="N235" s="107">
        <f>INDEX('Maximum Demand Forecast'!AR4:AR50,MATCH(Information!C235,'Maximum Demand Forecast'!$AQ$4:$AQ$50,0))</f>
        <v>0</v>
      </c>
      <c r="O235" s="107">
        <f>INDEX('Maximum Demand Forecast'!AR4:AR50,MATCH(Information!C235,'Maximum Demand Forecast'!$AQ$4:$AQ$50,0))</f>
        <v>0</v>
      </c>
      <c r="P235" s="107">
        <f>INDEX('Maximum Demand Forecast'!AR4:AR50,MATCH(Information!C235,'Maximum Demand Forecast'!$AQ$4:$AQ$50,0))</f>
        <v>0</v>
      </c>
      <c r="Q235" s="104"/>
      <c r="R235" s="105"/>
    </row>
    <row r="236" spans="3:18" x14ac:dyDescent="0.25">
      <c r="C236" s="71" t="s">
        <v>64</v>
      </c>
      <c r="D236" s="77" t="s">
        <v>183</v>
      </c>
      <c r="E236" s="106">
        <f>INDEX('Maximum Demand Forecast'!$AS$4:$AS$50,MATCH(Information!C236,'Maximum Demand Forecast'!$AQ$4:$AQ$50,0))</f>
        <v>0</v>
      </c>
      <c r="F236" s="107">
        <f>INDEX('Maximum Demand Forecast'!$AS$4:$AS$50,MATCH(Information!C236,'Maximum Demand Forecast'!$AQ$4:$AQ$50,0))</f>
        <v>0</v>
      </c>
      <c r="G236" s="107">
        <f>INDEX('Maximum Demand Forecast'!$AS$4:$AS$50,MATCH(Information!C236,'Maximum Demand Forecast'!$AQ$4:$AQ$50,0))</f>
        <v>0</v>
      </c>
      <c r="H236" s="107">
        <f>INDEX('Maximum Demand Forecast'!$AS$4:$AS$50,MATCH(Information!C236,'Maximum Demand Forecast'!$AQ$4:$AQ$50,0))</f>
        <v>0</v>
      </c>
      <c r="I236" s="107">
        <f>INDEX('Maximum Demand Forecast'!$AS$4:$AS$50,MATCH(Information!C236,'Maximum Demand Forecast'!$AQ$4:$AQ$50,0))</f>
        <v>0</v>
      </c>
      <c r="J236" s="107">
        <f>INDEX('Maximum Demand Forecast'!$AS$4:$AS$50,MATCH(Information!C236,'Maximum Demand Forecast'!$AQ$4:$AQ$50,0))</f>
        <v>0</v>
      </c>
      <c r="K236" s="107">
        <f>INDEX('Maximum Demand Forecast'!$AS$4:$AS$50,MATCH(Information!C236,'Maximum Demand Forecast'!$AQ$4:$AQ$50,0))</f>
        <v>0</v>
      </c>
      <c r="L236" s="107">
        <f>INDEX('Maximum Demand Forecast'!$AS$4:$AS$50,MATCH(Information!C236,'Maximum Demand Forecast'!$AQ$4:$AQ$50,0))</f>
        <v>0</v>
      </c>
      <c r="M236" s="107">
        <f>INDEX('Maximum Demand Forecast'!$AS$4:$AS$50,MATCH(Information!C236,'Maximum Demand Forecast'!$AQ$4:$AQ$50,0))</f>
        <v>0</v>
      </c>
      <c r="N236" s="107">
        <f>INDEX('Maximum Demand Forecast'!$AS$4:$AS$50,MATCH(Information!C236,'Maximum Demand Forecast'!$AQ$4:$AQ$50,0))</f>
        <v>0</v>
      </c>
      <c r="O236" s="107">
        <f>INDEX('Maximum Demand Forecast'!$AS$4:$AS$50,MATCH(Information!C236,'Maximum Demand Forecast'!$AQ$4:$AQ$50,0))</f>
        <v>0</v>
      </c>
      <c r="P236" s="107">
        <f>INDEX('Maximum Demand Forecast'!$AS$4:$AS$50,MATCH(Information!C236,'Maximum Demand Forecast'!$AQ$4:$AQ$50,0))</f>
        <v>0</v>
      </c>
      <c r="Q236" s="104"/>
      <c r="R236" s="105"/>
    </row>
    <row r="237" spans="3:18" x14ac:dyDescent="0.25">
      <c r="C237" s="71" t="s">
        <v>64</v>
      </c>
      <c r="D237" s="77" t="s">
        <v>186</v>
      </c>
      <c r="E237" s="117">
        <f>INDEX('Maximum Demand Forecast'!$R$4:$R$50,MATCH(Information!$C$224,'Maximum Demand Forecast'!$D$4:$D$50,0))</f>
        <v>1</v>
      </c>
      <c r="F237" s="118"/>
      <c r="G237" s="118"/>
      <c r="H237" s="118"/>
      <c r="I237" s="118"/>
      <c r="J237" s="118"/>
      <c r="K237" s="118"/>
      <c r="L237" s="118"/>
      <c r="M237" s="118"/>
      <c r="N237" s="118"/>
      <c r="O237" s="118"/>
      <c r="P237" s="118"/>
      <c r="Q237" s="104"/>
      <c r="R237" s="105"/>
    </row>
    <row r="238" spans="3:18" x14ac:dyDescent="0.25">
      <c r="C238" s="71" t="s">
        <v>64</v>
      </c>
      <c r="D238" s="77" t="s">
        <v>187</v>
      </c>
      <c r="E238" s="117">
        <f>INDEX('Maximum Demand Forecast'!$AH$4:$AH$50,MATCH(Information!$C$224,'Maximum Demand Forecast'!$D$4:$D$50,0))</f>
        <v>0.93363394612093797</v>
      </c>
      <c r="F238" s="118"/>
      <c r="G238" s="118"/>
      <c r="H238" s="118"/>
      <c r="I238" s="118"/>
      <c r="J238" s="118"/>
      <c r="K238" s="118"/>
      <c r="L238" s="118"/>
      <c r="M238" s="118"/>
      <c r="N238" s="118"/>
      <c r="O238" s="118"/>
      <c r="P238" s="118"/>
      <c r="Q238" s="104"/>
      <c r="R238" s="105"/>
    </row>
    <row r="239" spans="3:18" x14ac:dyDescent="0.25">
      <c r="C239" s="71" t="s">
        <v>64</v>
      </c>
      <c r="D239" s="77" t="s">
        <v>130</v>
      </c>
      <c r="E239" s="106">
        <v>8</v>
      </c>
      <c r="F239" s="107"/>
      <c r="G239" s="107"/>
      <c r="H239" s="107"/>
      <c r="I239" s="107"/>
      <c r="J239" s="107"/>
      <c r="K239" s="107"/>
      <c r="L239" s="107"/>
      <c r="M239" s="107"/>
      <c r="N239" s="107"/>
      <c r="O239" s="107"/>
      <c r="P239" s="107"/>
      <c r="Q239" s="104" t="str" cm="1">
        <f t="array" ref="Q239">IF(INDEX('Maximum Demand Forecast'!$AW$4:$AW$248,MATCH(1,('Maximum Demand Forecast'!$AV$4:$AV$248=Information!D239)*('Maximum Demand Forecast'!$AX$4:$AX$248=Information!E239)*('Maximum Demand Forecast'!$AU$4:$AU$248=Information!C239),0))=0,"",INDEX('Maximum Demand Forecast'!$AW$4:$AW$248,MATCH(1,('Maximum Demand Forecast'!$AV$4:$AV$248=Information!D239)*('Maximum Demand Forecast'!$AX$4:$AX$248=Information!E239)*('Maximum Demand Forecast'!$AU$4:$AU$248=Information!C239),0)))</f>
        <v>Kingston</v>
      </c>
      <c r="R239" s="105"/>
    </row>
    <row r="240" spans="3:18" x14ac:dyDescent="0.25">
      <c r="C240" s="71" t="s">
        <v>64</v>
      </c>
      <c r="D240" s="77" t="s">
        <v>131</v>
      </c>
      <c r="E240" s="106">
        <v>3</v>
      </c>
      <c r="F240" s="107"/>
      <c r="G240" s="107"/>
      <c r="H240" s="107"/>
      <c r="I240" s="107"/>
      <c r="J240" s="107"/>
      <c r="K240" s="107"/>
      <c r="L240" s="107"/>
      <c r="M240" s="107"/>
      <c r="N240" s="107"/>
      <c r="O240" s="107"/>
      <c r="P240" s="107"/>
      <c r="Q240" s="104" t="str" cm="1">
        <f t="array" ref="Q240">IF(INDEX('Maximum Demand Forecast'!$AW$4:$AW$248,MATCH(1,('Maximum Demand Forecast'!$AV$4:$AV$248=Information!D240)*('Maximum Demand Forecast'!$AX$4:$AX$248=Information!E240)*('Maximum Demand Forecast'!$AU$4:$AU$248=Information!C240),0))=0,"",INDEX('Maximum Demand Forecast'!$AW$4:$AW$248,MATCH(1,('Maximum Demand Forecast'!$AV$4:$AV$248=Information!D240)*('Maximum Demand Forecast'!$AX$4:$AX$248=Information!E240)*('Maximum Demand Forecast'!$AU$4:$AU$248=Information!C240),0)))</f>
        <v>Knights Road</v>
      </c>
      <c r="R240" s="105"/>
    </row>
    <row r="241" spans="3:18" x14ac:dyDescent="0.25">
      <c r="C241" s="71" t="s">
        <v>64</v>
      </c>
      <c r="D241" s="77" t="s">
        <v>132</v>
      </c>
      <c r="E241" s="106"/>
      <c r="F241" s="107"/>
      <c r="G241" s="107"/>
      <c r="H241" s="107"/>
      <c r="I241" s="107"/>
      <c r="J241" s="107"/>
      <c r="K241" s="107"/>
      <c r="L241" s="107"/>
      <c r="M241" s="107"/>
      <c r="N241" s="107"/>
      <c r="O241" s="107"/>
      <c r="P241" s="107"/>
      <c r="Q241" s="104" t="str" cm="1">
        <f t="array" ref="Q241">IF(INDEX('Maximum Demand Forecast'!$AW$4:$AW$248,MATCH(1,('Maximum Demand Forecast'!$AV$4:$AV$248=Information!D241)*('Maximum Demand Forecast'!$AX$4:$AX$248=Information!E241)*('Maximum Demand Forecast'!$AU$4:$AU$248=Information!C241),0))=0,"",INDEX('Maximum Demand Forecast'!$AW$4:$AW$248,MATCH(1,('Maximum Demand Forecast'!$AV$4:$AV$248=Information!D241)*('Maximum Demand Forecast'!$AX$4:$AX$248=Information!E241)*('Maximum Demand Forecast'!$AU$4:$AU$248=Information!C241),0)))</f>
        <v/>
      </c>
      <c r="R241" s="105"/>
    </row>
    <row r="242" spans="3:18" x14ac:dyDescent="0.25">
      <c r="C242" s="71" t="s">
        <v>64</v>
      </c>
      <c r="D242" s="77" t="s">
        <v>133</v>
      </c>
      <c r="E242" s="106"/>
      <c r="F242" s="107"/>
      <c r="G242" s="107"/>
      <c r="H242" s="107"/>
      <c r="I242" s="107"/>
      <c r="J242" s="107"/>
      <c r="K242" s="107"/>
      <c r="L242" s="107"/>
      <c r="M242" s="107"/>
      <c r="N242" s="107"/>
      <c r="O242" s="107"/>
      <c r="P242" s="107"/>
      <c r="Q242" s="104" t="str" cm="1">
        <f t="array" ref="Q242">IF(INDEX('Maximum Demand Forecast'!$AW$4:$AW$248,MATCH(1,('Maximum Demand Forecast'!$AV$4:$AV$248=Information!D242)*('Maximum Demand Forecast'!$AX$4:$AX$248=Information!E242)*('Maximum Demand Forecast'!$AU$4:$AU$248=Information!C242),0))=0,"",INDEX('Maximum Demand Forecast'!$AW$4:$AW$248,MATCH(1,('Maximum Demand Forecast'!$AV$4:$AV$248=Information!D242)*('Maximum Demand Forecast'!$AX$4:$AX$248=Information!E242)*('Maximum Demand Forecast'!$AU$4:$AU$248=Information!C242),0)))</f>
        <v/>
      </c>
      <c r="R242" s="105"/>
    </row>
    <row r="243" spans="3:18" x14ac:dyDescent="0.25">
      <c r="C243" s="71" t="s">
        <v>64</v>
      </c>
      <c r="D243" s="77" t="s">
        <v>134</v>
      </c>
      <c r="E243" s="106"/>
      <c r="F243" s="107"/>
      <c r="G243" s="107"/>
      <c r="H243" s="107"/>
      <c r="I243" s="107"/>
      <c r="J243" s="107"/>
      <c r="K243" s="107"/>
      <c r="L243" s="107"/>
      <c r="M243" s="107"/>
      <c r="N243" s="107"/>
      <c r="O243" s="107"/>
      <c r="P243" s="107"/>
      <c r="Q243" s="104" t="str" cm="1">
        <f t="array" ref="Q243">IF(INDEX('Maximum Demand Forecast'!$AW$4:$AW$248,MATCH(1,('Maximum Demand Forecast'!$AV$4:$AV$248=Information!D243)*('Maximum Demand Forecast'!$AX$4:$AX$248=Information!E243)*('Maximum Demand Forecast'!$AU$4:$AU$248=Information!C243),0))=0,"",INDEX('Maximum Demand Forecast'!$AW$4:$AW$248,MATCH(1,('Maximum Demand Forecast'!$AV$4:$AV$248=Information!D243)*('Maximum Demand Forecast'!$AX$4:$AX$248=Information!E243)*('Maximum Demand Forecast'!$AU$4:$AU$248=Information!C243),0)))</f>
        <v/>
      </c>
      <c r="R243" s="105"/>
    </row>
    <row r="244" spans="3:18" x14ac:dyDescent="0.25">
      <c r="C244" s="71" t="s">
        <v>64</v>
      </c>
      <c r="D244" s="77" t="s">
        <v>184</v>
      </c>
      <c r="E244" s="124">
        <f>INDEX('Distribution feeder max. demand'!$AS$5:$AS$64,MATCH(Information!$C244,'Distribution feeder max. demand'!$AR$5:$AR$64,0))</f>
        <v>20.257999999999999</v>
      </c>
      <c r="F244" s="115"/>
      <c r="G244" s="115"/>
      <c r="H244" s="115"/>
      <c r="I244" s="115"/>
      <c r="J244" s="115"/>
      <c r="K244" s="115"/>
      <c r="L244" s="115"/>
      <c r="M244" s="115"/>
      <c r="N244" s="115"/>
      <c r="O244" s="115"/>
      <c r="P244" s="115"/>
      <c r="Q244" s="104"/>
      <c r="R244" s="105"/>
    </row>
    <row r="245" spans="3:18" ht="15.75" thickBot="1" x14ac:dyDescent="0.3">
      <c r="C245" s="73" t="s">
        <v>64</v>
      </c>
      <c r="D245" s="78" t="s">
        <v>185</v>
      </c>
      <c r="E245" s="123">
        <f>INDEX('Distribution feeder max. demand'!$AT$5:$AT$64,MATCH(Information!$C244,'Distribution feeder max. demand'!$AR$5:$AR$64,0))</f>
        <v>0</v>
      </c>
      <c r="F245" s="119"/>
      <c r="G245" s="119"/>
      <c r="H245" s="119"/>
      <c r="I245" s="119"/>
      <c r="J245" s="119"/>
      <c r="K245" s="119"/>
      <c r="L245" s="119"/>
      <c r="M245" s="119"/>
      <c r="N245" s="119"/>
      <c r="O245" s="119"/>
      <c r="P245" s="119"/>
      <c r="Q245" s="120"/>
      <c r="R245" s="121"/>
    </row>
    <row r="246" spans="3:18" ht="15.75" thickTop="1" x14ac:dyDescent="0.25">
      <c r="C246" s="71" t="s">
        <v>66</v>
      </c>
      <c r="D246" s="77" t="s">
        <v>171</v>
      </c>
      <c r="E246" s="102">
        <f>INDEX('Maximum Demand Forecast'!$BA$4:$BA$50,MATCH($C$246,'Maximum Demand Forecast'!$AZ$4:$AZ$50,0))</f>
        <v>96</v>
      </c>
      <c r="F246" s="103">
        <f>INDEX('Maximum Demand Forecast'!$BA$4:$BA$50,MATCH($C$246,'Maximum Demand Forecast'!$AZ$4:$AZ$50,0))</f>
        <v>96</v>
      </c>
      <c r="G246" s="103">
        <f>INDEX('Maximum Demand Forecast'!$BA$4:$BA$50,MATCH($C$246,'Maximum Demand Forecast'!$AZ$4:$AZ$50,0))</f>
        <v>96</v>
      </c>
      <c r="H246" s="103">
        <f>INDEX('Maximum Demand Forecast'!$BA$4:$BA$50,MATCH($C$246,'Maximum Demand Forecast'!$AZ$4:$AZ$50,0))</f>
        <v>96</v>
      </c>
      <c r="I246" s="103">
        <f>INDEX('Maximum Demand Forecast'!$BA$4:$BA$50,MATCH($C$246,'Maximum Demand Forecast'!$AZ$4:$AZ$50,0))</f>
        <v>96</v>
      </c>
      <c r="J246" s="103">
        <f>INDEX('Maximum Demand Forecast'!$BA$4:$BA$50,MATCH($C$246,'Maximum Demand Forecast'!$AZ$4:$AZ$50,0))</f>
        <v>96</v>
      </c>
      <c r="K246" s="103">
        <f>INDEX('Maximum Demand Forecast'!$BA$4:$BA$50,MATCH($C$246,'Maximum Demand Forecast'!$AZ$4:$AZ$50,0))</f>
        <v>96</v>
      </c>
      <c r="L246" s="103">
        <f>INDEX('Maximum Demand Forecast'!$BA$4:$BA$50,MATCH($C$246,'Maximum Demand Forecast'!$AZ$4:$AZ$50,0))</f>
        <v>96</v>
      </c>
      <c r="M246" s="103">
        <f>INDEX('Maximum Demand Forecast'!$BA$4:$BA$50,MATCH($C$246,'Maximum Demand Forecast'!$AZ$4:$AZ$50,0))</f>
        <v>96</v>
      </c>
      <c r="N246" s="103">
        <f>INDEX('Maximum Demand Forecast'!$BA$4:$BA$50,MATCH($C$246,'Maximum Demand Forecast'!$AZ$4:$AZ$50,0))</f>
        <v>96</v>
      </c>
      <c r="O246" s="103">
        <f>INDEX('Maximum Demand Forecast'!$BA$4:$BA$50,MATCH($C$246,'Maximum Demand Forecast'!$AZ$4:$AZ$50,0))</f>
        <v>96</v>
      </c>
      <c r="P246" s="103">
        <f>INDEX('Maximum Demand Forecast'!$BA$4:$BA$50,MATCH($C$246,'Maximum Demand Forecast'!$AZ$4:$AZ$50,0))</f>
        <v>96</v>
      </c>
      <c r="Q246" s="104"/>
      <c r="R246" s="122" t="str">
        <f>IF('Maximum Demand Forecast'!F15&gt;'Maximum Demand Forecast'!V15,"Summer","Winter")</f>
        <v>Winter</v>
      </c>
    </row>
    <row r="247" spans="3:18" x14ac:dyDescent="0.25">
      <c r="C247" s="71" t="s">
        <v>66</v>
      </c>
      <c r="D247" s="77" t="s">
        <v>172</v>
      </c>
      <c r="E247" s="106">
        <f>INDEX('Maximum Demand Forecast'!$AN$4:$AN$50,MATCH(Information!C246,'Maximum Demand Forecast'!$AM$4:$AM$50,0))</f>
        <v>48</v>
      </c>
      <c r="F247" s="107">
        <f>INDEX('Maximum Demand Forecast'!$AN$4:$AN$50,MATCH(Information!C246,'Maximum Demand Forecast'!$AM$4:$AM$50,0))</f>
        <v>48</v>
      </c>
      <c r="G247" s="107">
        <f>INDEX('Maximum Demand Forecast'!$AN$4:$AN$50,MATCH(Information!C246,'Maximum Demand Forecast'!$AM$4:$AM$50,0))</f>
        <v>48</v>
      </c>
      <c r="H247" s="107">
        <f>INDEX('Maximum Demand Forecast'!$AN$4:$AN$50,MATCH(Information!C246,'Maximum Demand Forecast'!$AM$4:$AM$50,0))</f>
        <v>48</v>
      </c>
      <c r="I247" s="107">
        <f>INDEX('Maximum Demand Forecast'!$AN$4:$AN$50,MATCH(Information!C246,'Maximum Demand Forecast'!$AM$4:$AM$50,0))</f>
        <v>48</v>
      </c>
      <c r="J247" s="107">
        <f>INDEX('Maximum Demand Forecast'!$AN$4:$AN$50,MATCH(Information!C246,'Maximum Demand Forecast'!$AM$4:$AM$50,0))</f>
        <v>48</v>
      </c>
      <c r="K247" s="107">
        <f>INDEX('Maximum Demand Forecast'!$AN$4:$AN$50,MATCH(Information!C246,'Maximum Demand Forecast'!$AM$4:$AM$50,0))</f>
        <v>48</v>
      </c>
      <c r="L247" s="107">
        <f>INDEX('Maximum Demand Forecast'!$AN$4:$AN$50,MATCH(Information!C246,'Maximum Demand Forecast'!$AM$4:$AM$50,0))</f>
        <v>48</v>
      </c>
      <c r="M247" s="107">
        <f>INDEX('Maximum Demand Forecast'!$AN$4:$AN$50,MATCH(Information!C246,'Maximum Demand Forecast'!$AM$4:$AM$50,0))</f>
        <v>48</v>
      </c>
      <c r="N247" s="107">
        <f>INDEX('Maximum Demand Forecast'!$AN$4:$AN$50,MATCH(Information!C246,'Maximum Demand Forecast'!$AM$4:$AM$50,0))</f>
        <v>48</v>
      </c>
      <c r="O247" s="107">
        <f>INDEX('Maximum Demand Forecast'!$AN$4:$AN$50,MATCH(Information!C246,'Maximum Demand Forecast'!$AM$4:$AM$50,0))</f>
        <v>48</v>
      </c>
      <c r="P247" s="107">
        <f>INDEX('Maximum Demand Forecast'!$AN$4:$AN$50,MATCH(Information!C246,'Maximum Demand Forecast'!$AM$4:$AM$50,0))</f>
        <v>48</v>
      </c>
      <c r="Q247" s="104"/>
      <c r="R247" s="105"/>
    </row>
    <row r="248" spans="3:18" x14ac:dyDescent="0.25">
      <c r="C248" s="71" t="s">
        <v>66</v>
      </c>
      <c r="D248" s="77" t="s">
        <v>173</v>
      </c>
      <c r="E248" s="106">
        <f>INDEX('Maximum Demand Forecast'!$AO$4:$AO$50,MATCH(Information!C248,'Maximum Demand Forecast'!$AM$4:$AM$50,0))</f>
        <v>48</v>
      </c>
      <c r="F248" s="107">
        <f>INDEX('Maximum Demand Forecast'!$AO$4:$AO$50,MATCH(Information!C248,'Maximum Demand Forecast'!$AM$4:$AM$50,0))</f>
        <v>48</v>
      </c>
      <c r="G248" s="107">
        <f>INDEX('Maximum Demand Forecast'!$AO$4:$AO$50,MATCH(Information!C248,'Maximum Demand Forecast'!$AM$4:$AM$50,0))</f>
        <v>48</v>
      </c>
      <c r="H248" s="107">
        <f>INDEX('Maximum Demand Forecast'!$AO$4:$AO$50,MATCH(Information!C248,'Maximum Demand Forecast'!$AM$4:$AM$50,0))</f>
        <v>48</v>
      </c>
      <c r="I248" s="107">
        <f>INDEX('Maximum Demand Forecast'!$AO$4:$AO$50,MATCH(Information!C248,'Maximum Demand Forecast'!$AM$4:$AM$50,0))</f>
        <v>48</v>
      </c>
      <c r="J248" s="107">
        <f>INDEX('Maximum Demand Forecast'!$AO$4:$AO$50,MATCH(Information!C248,'Maximum Demand Forecast'!$AM$4:$AM$50,0))</f>
        <v>48</v>
      </c>
      <c r="K248" s="107">
        <f>INDEX('Maximum Demand Forecast'!$AO$4:$AO$50,MATCH(Information!C248,'Maximum Demand Forecast'!$AM$4:$AM$50,0))</f>
        <v>48</v>
      </c>
      <c r="L248" s="107">
        <f>INDEX('Maximum Demand Forecast'!$AO$4:$AO$50,MATCH(Information!C248,'Maximum Demand Forecast'!$AM$4:$AM$50,0))</f>
        <v>48</v>
      </c>
      <c r="M248" s="107">
        <f>INDEX('Maximum Demand Forecast'!$AO$4:$AO$50,MATCH(Information!C248,'Maximum Demand Forecast'!$AM$4:$AM$50,0))</f>
        <v>48</v>
      </c>
      <c r="N248" s="107">
        <f>INDEX('Maximum Demand Forecast'!$AO$4:$AO$50,MATCH(Information!C248,'Maximum Demand Forecast'!$AM$4:$AM$50,0))</f>
        <v>48</v>
      </c>
      <c r="O248" s="107">
        <f>INDEX('Maximum Demand Forecast'!$AO$4:$AO$50,MATCH(Information!C248,'Maximum Demand Forecast'!$AM$4:$AM$50,0))</f>
        <v>48</v>
      </c>
      <c r="P248" s="107">
        <f>INDEX('Maximum Demand Forecast'!$AO$4:$AO$50,MATCH(Information!C248,'Maximum Demand Forecast'!$AM$4:$AM$50,0))</f>
        <v>48</v>
      </c>
      <c r="Q248" s="104"/>
      <c r="R248" s="105"/>
    </row>
    <row r="249" spans="3:18" x14ac:dyDescent="0.25">
      <c r="C249" s="71" t="s">
        <v>66</v>
      </c>
      <c r="D249" s="77" t="s">
        <v>174</v>
      </c>
      <c r="E249" s="108">
        <f>IF($R$246="Summer",INDEX('Maximum Demand Forecast'!E$4:E$50,MATCH(Information!$C$249,'Maximum Demand Forecast'!$D$4:$D$50,0)),INDEX('Maximum Demand Forecast'!U$4:U$50,MATCH(Information!$C$249,'Maximum Demand Forecast'!$T$4:$T$50,0)))</f>
        <v>19.482776076970101</v>
      </c>
      <c r="F249" s="111">
        <f>IF($R$246="Summer",INDEX('Maximum Demand Forecast'!F$4:F$50,MATCH(Information!$C$249,'Maximum Demand Forecast'!$D$4:$D$50,0)),INDEX('Maximum Demand Forecast'!V$4:V$50,MATCH(Information!$C$249,'Maximum Demand Forecast'!$T$4:$T$50,0)))</f>
        <v>20.586082643187201</v>
      </c>
      <c r="G249" s="111">
        <f>IF($R$246="Summer",INDEX('Maximum Demand Forecast'!G$4:G$50,MATCH(Information!$C$249,'Maximum Demand Forecast'!$D$4:$D$50,0)),INDEX('Maximum Demand Forecast'!W$4:W$50,MATCH(Information!$C$249,'Maximum Demand Forecast'!$T$4:$T$50,0)))</f>
        <v>20.204434127237391</v>
      </c>
      <c r="H249" s="111">
        <f>IF($R$246="Summer",INDEX('Maximum Demand Forecast'!H$4:H$50,MATCH(Information!$C$249,'Maximum Demand Forecast'!$D$4:$D$50,0)),INDEX('Maximum Demand Forecast'!X$4:X$50,MATCH(Information!$C$249,'Maximum Demand Forecast'!$T$4:$T$50,0)))</f>
        <v>22.069588664568801</v>
      </c>
      <c r="I249" s="111">
        <f>IF($R$246="Summer",INDEX('Maximum Demand Forecast'!I$4:I$50,MATCH(Information!$C$249,'Maximum Demand Forecast'!$D$4:$D$50,0)),INDEX('Maximum Demand Forecast'!Y$4:Y$50,MATCH(Information!$C$249,'Maximum Demand Forecast'!$T$4:$T$50,0)))</f>
        <v>21.709885596627895</v>
      </c>
      <c r="J249" s="111">
        <f>IF($R$246="Summer",INDEX('Maximum Demand Forecast'!J$4:J$50,MATCH(Information!$C$249,'Maximum Demand Forecast'!$D$4:$D$50,0)),INDEX('Maximum Demand Forecast'!Z$4:Z$50,MATCH(Information!$C$249,'Maximum Demand Forecast'!$T$4:$T$50,0)))</f>
        <v>21.696102203063013</v>
      </c>
      <c r="K249" s="111">
        <f>IF($R$246="Summer",INDEX('Maximum Demand Forecast'!K$4:K$50,MATCH(Information!$C$249,'Maximum Demand Forecast'!$D$4:$D$50,0)),INDEX('Maximum Demand Forecast'!AA$4:AA$50,MATCH(Information!$C$249,'Maximum Demand Forecast'!$T$4:$T$50,0)))</f>
        <v>21.728102934123914</v>
      </c>
      <c r="L249" s="111">
        <f>IF($R$246="Summer",INDEX('Maximum Demand Forecast'!L$4:L$50,MATCH(Information!$C$249,'Maximum Demand Forecast'!$D$4:$D$50,0)),INDEX('Maximum Demand Forecast'!AB$4:AB$50,MATCH(Information!$C$249,'Maximum Demand Forecast'!$T$4:$T$50,0)))</f>
        <v>21.825217830682352</v>
      </c>
      <c r="M249" s="111">
        <f>IF($R$246="Summer",INDEX('Maximum Demand Forecast'!M$4:M$50,MATCH(Information!$C$249,'Maximum Demand Forecast'!$D$4:$D$50,0)),INDEX('Maximum Demand Forecast'!AC$4:AC$50,MATCH(Information!$C$249,'Maximum Demand Forecast'!$T$4:$T$50,0)))</f>
        <v>22.114302274858158</v>
      </c>
      <c r="N249" s="111">
        <f>IF($R$246="Summer",INDEX('Maximum Demand Forecast'!N$4:N$50,MATCH(Information!$C$249,'Maximum Demand Forecast'!$D$4:$D$50,0)),INDEX('Maximum Demand Forecast'!AD$4:AD$50,MATCH(Information!$C$249,'Maximum Demand Forecast'!$T$4:$T$50,0)))</f>
        <v>23.027378762115063</v>
      </c>
      <c r="O249" s="111">
        <f>IF($R$246="Summer",INDEX('Maximum Demand Forecast'!O$4:O$50,MATCH(Information!$C$249,'Maximum Demand Forecast'!$D$4:$D$50,0)),INDEX('Maximum Demand Forecast'!AE$4:AE$50,MATCH(Information!$C$249,'Maximum Demand Forecast'!$T$4:$T$50,0)))</f>
        <v>23.773009443719783</v>
      </c>
      <c r="P249" s="111">
        <f>IF($R$246="Summer",INDEX('Maximum Demand Forecast'!P$4:P$50,MATCH(Information!$C$249,'Maximum Demand Forecast'!$D$4:$D$50,0)),INDEX('Maximum Demand Forecast'!AF$4:AF$50,MATCH(Information!$C$249,'Maximum Demand Forecast'!$T$4:$T$50,0)))</f>
        <v>24.26890503351542</v>
      </c>
      <c r="Q249" s="104"/>
      <c r="R249" s="105"/>
    </row>
    <row r="250" spans="3:18" x14ac:dyDescent="0.25">
      <c r="C250" s="71" t="s">
        <v>66</v>
      </c>
      <c r="D250" s="77" t="s">
        <v>175</v>
      </c>
      <c r="E250" s="109">
        <f t="shared" ref="E250:P250" si="33">SQRT(E251^2-E249^2)</f>
        <v>0.89377783854237181</v>
      </c>
      <c r="F250" s="110">
        <f t="shared" si="33"/>
        <v>0.94439233793954258</v>
      </c>
      <c r="G250" s="110">
        <f t="shared" si="33"/>
        <v>0.92688410480481132</v>
      </c>
      <c r="H250" s="110">
        <f t="shared" si="33"/>
        <v>1.0124485943999439</v>
      </c>
      <c r="I250" s="110">
        <f t="shared" si="33"/>
        <v>0.99594711487204501</v>
      </c>
      <c r="J250" s="110">
        <f t="shared" si="33"/>
        <v>0.99531479781111842</v>
      </c>
      <c r="K250" s="110">
        <f t="shared" si="33"/>
        <v>0.99678284035940279</v>
      </c>
      <c r="L250" s="110">
        <f t="shared" si="33"/>
        <v>1.0012380135848638</v>
      </c>
      <c r="M250" s="110">
        <f t="shared" si="33"/>
        <v>1.0144998438625774</v>
      </c>
      <c r="N250" s="110">
        <f t="shared" si="33"/>
        <v>1.0563874848219357</v>
      </c>
      <c r="O250" s="110">
        <f t="shared" si="33"/>
        <v>1.0905935022972653</v>
      </c>
      <c r="P250" s="110">
        <f t="shared" si="33"/>
        <v>1.1133428521147164</v>
      </c>
      <c r="Q250" s="104"/>
      <c r="R250" s="105"/>
    </row>
    <row r="251" spans="3:18" x14ac:dyDescent="0.25">
      <c r="C251" s="71" t="s">
        <v>66</v>
      </c>
      <c r="D251" s="77" t="s">
        <v>176</v>
      </c>
      <c r="E251" s="108">
        <f t="shared" ref="E251:P251" si="34">E249/$E$252</f>
        <v>19.503266456930437</v>
      </c>
      <c r="F251" s="111">
        <f t="shared" si="34"/>
        <v>20.607733390164292</v>
      </c>
      <c r="G251" s="111">
        <f t="shared" si="34"/>
        <v>20.225683487724581</v>
      </c>
      <c r="H251" s="111">
        <f t="shared" si="34"/>
        <v>22.092799641049709</v>
      </c>
      <c r="I251" s="111">
        <f t="shared" si="34"/>
        <v>21.732718267034461</v>
      </c>
      <c r="J251" s="111">
        <f t="shared" si="34"/>
        <v>21.718920377230944</v>
      </c>
      <c r="K251" s="111">
        <f t="shared" si="34"/>
        <v>21.750954764026318</v>
      </c>
      <c r="L251" s="111">
        <f t="shared" si="34"/>
        <v>21.848171798037981</v>
      </c>
      <c r="M251" s="111">
        <f t="shared" si="34"/>
        <v>22.137560277433327</v>
      </c>
      <c r="N251" s="111">
        <f t="shared" si="34"/>
        <v>23.051597063370604</v>
      </c>
      <c r="O251" s="111">
        <f t="shared" si="34"/>
        <v>23.798011937942274</v>
      </c>
      <c r="P251" s="111">
        <f t="shared" si="34"/>
        <v>24.294429069894708</v>
      </c>
      <c r="Q251" s="104"/>
      <c r="R251" s="105"/>
    </row>
    <row r="252" spans="3:18" x14ac:dyDescent="0.25">
      <c r="C252" s="71" t="s">
        <v>66</v>
      </c>
      <c r="D252" s="77" t="s">
        <v>177</v>
      </c>
      <c r="E252" s="108">
        <f>IF($R$246="Summer",INDEX('Maximum Demand Forecast'!$Q$4:$Q$50,MATCH(Information!$C$252,'Maximum Demand Forecast'!$D$4:$D$50,0)),INDEX('Maximum Demand Forecast'!$AG$4:$AG$50,MATCH(Information!$C$252,'Maximum Demand Forecast'!$T$4:$T$50,0)))</f>
        <v>0.99894938727286597</v>
      </c>
      <c r="F252" s="111">
        <f>IF($R$246="Summer",INDEX('Maximum Demand Forecast'!$Q$4:$Q$50,MATCH(Information!$C$252,'Maximum Demand Forecast'!$D$4:$D$50,0)),INDEX('Maximum Demand Forecast'!$AG$4:$AG$50,MATCH(Information!$C$252,'Maximum Demand Forecast'!$T$4:$T$50,0)))</f>
        <v>0.99894938727286597</v>
      </c>
      <c r="G252" s="111">
        <f>IF($R$246="Summer",INDEX('Maximum Demand Forecast'!$Q$4:$Q$50,MATCH(Information!$C$252,'Maximum Demand Forecast'!$D$4:$D$50,0)),INDEX('Maximum Demand Forecast'!$AG$4:$AG$50,MATCH(Information!$C$252,'Maximum Demand Forecast'!$T$4:$T$50,0)))</f>
        <v>0.99894938727286597</v>
      </c>
      <c r="H252" s="111">
        <f>IF($R$246="Summer",INDEX('Maximum Demand Forecast'!$Q$4:$Q$50,MATCH(Information!$C$252,'Maximum Demand Forecast'!$D$4:$D$50,0)),INDEX('Maximum Demand Forecast'!$AG$4:$AG$50,MATCH(Information!$C$252,'Maximum Demand Forecast'!$T$4:$T$50,0)))</f>
        <v>0.99894938727286597</v>
      </c>
      <c r="I252" s="111">
        <f>IF($R$246="Summer",INDEX('Maximum Demand Forecast'!$Q$4:$Q$50,MATCH(Information!$C$252,'Maximum Demand Forecast'!$D$4:$D$50,0)),INDEX('Maximum Demand Forecast'!$AG$4:$AG$50,MATCH(Information!$C$252,'Maximum Demand Forecast'!$T$4:$T$50,0)))</f>
        <v>0.99894938727286597</v>
      </c>
      <c r="J252" s="111">
        <f>IF($R$246="Summer",INDEX('Maximum Demand Forecast'!$Q$4:$Q$50,MATCH(Information!$C$252,'Maximum Demand Forecast'!$D$4:$D$50,0)),INDEX('Maximum Demand Forecast'!$AG$4:$AG$50,MATCH(Information!$C$252,'Maximum Demand Forecast'!$T$4:$T$50,0)))</f>
        <v>0.99894938727286597</v>
      </c>
      <c r="K252" s="111">
        <f>IF($R$246="Summer",INDEX('Maximum Demand Forecast'!$Q$4:$Q$50,MATCH(Information!$C$252,'Maximum Demand Forecast'!$D$4:$D$50,0)),INDEX('Maximum Demand Forecast'!$AG$4:$AG$50,MATCH(Information!$C$252,'Maximum Demand Forecast'!$T$4:$T$50,0)))</f>
        <v>0.99894938727286597</v>
      </c>
      <c r="L252" s="111">
        <f>IF($R$246="Summer",INDEX('Maximum Demand Forecast'!$Q$4:$Q$50,MATCH(Information!$C$252,'Maximum Demand Forecast'!$D$4:$D$50,0)),INDEX('Maximum Demand Forecast'!$AG$4:$AG$50,MATCH(Information!$C$252,'Maximum Demand Forecast'!$T$4:$T$50,0)))</f>
        <v>0.99894938727286597</v>
      </c>
      <c r="M252" s="111">
        <f>IF($R$246="Summer",INDEX('Maximum Demand Forecast'!$Q$4:$Q$50,MATCH(Information!$C$252,'Maximum Demand Forecast'!$D$4:$D$50,0)),INDEX('Maximum Demand Forecast'!$AG$4:$AG$50,MATCH(Information!$C$252,'Maximum Demand Forecast'!$T$4:$T$50,0)))</f>
        <v>0.99894938727286597</v>
      </c>
      <c r="N252" s="111">
        <f>IF($R$246="Summer",INDEX('Maximum Demand Forecast'!$Q$4:$Q$50,MATCH(Information!$C$252,'Maximum Demand Forecast'!$D$4:$D$50,0)),INDEX('Maximum Demand Forecast'!$AG$4:$AG$50,MATCH(Information!$C$252,'Maximum Demand Forecast'!$T$4:$T$50,0)))</f>
        <v>0.99894938727286597</v>
      </c>
      <c r="O252" s="111">
        <f>IF($R$246="Summer",INDEX('Maximum Demand Forecast'!$Q$4:$Q$50,MATCH(Information!$C$252,'Maximum Demand Forecast'!$D$4:$D$50,0)),INDEX('Maximum Demand Forecast'!$AG$4:$AG$50,MATCH(Information!$C$252,'Maximum Demand Forecast'!$T$4:$T$50,0)))</f>
        <v>0.99894938727286597</v>
      </c>
      <c r="P252" s="111">
        <f>IF($R$246="Summer",INDEX('Maximum Demand Forecast'!$Q$4:$Q$50,MATCH(Information!$C$252,'Maximum Demand Forecast'!$D$4:$D$50,0)),INDEX('Maximum Demand Forecast'!$AG$4:$AG$50,MATCH(Information!$C$252,'Maximum Demand Forecast'!$T$4:$T$50,0)))</f>
        <v>0.99894938727286597</v>
      </c>
      <c r="Q252" s="104"/>
      <c r="R252" s="105"/>
    </row>
    <row r="253" spans="3:18" x14ac:dyDescent="0.25">
      <c r="C253" s="71" t="s">
        <v>66</v>
      </c>
      <c r="D253" s="77" t="s">
        <v>178</v>
      </c>
      <c r="E253" s="108">
        <f>IF($R$246="Summer",INDEX('Maximum Demand Forecast'!U$4:U$50,MATCH(Information!$C$246,'Maximum Demand Forecast'!$T$4:$T$50,0)),INDEX('Maximum Demand Forecast'!E$4:E$50,MATCH(Information!$C$246,'Maximum Demand Forecast'!$T$4:$T$50,0)))</f>
        <v>13.311912596730901</v>
      </c>
      <c r="F253" s="111">
        <f>IF($R$246="Summer",INDEX('Maximum Demand Forecast'!V$4:V$50,MATCH(Information!$C$246,'Maximum Demand Forecast'!$T$4:$T$50,0)),INDEX('Maximum Demand Forecast'!F$4:F$50,MATCH(Information!$C$246,'Maximum Demand Forecast'!$T$4:$T$50,0)))</f>
        <v>11.8566</v>
      </c>
      <c r="G253" s="111">
        <f>IF($R$246="Summer",INDEX('Maximum Demand Forecast'!W$4:W$50,MATCH(Information!$C$246,'Maximum Demand Forecast'!$T$4:$T$50,0)),INDEX('Maximum Demand Forecast'!G$4:G$50,MATCH(Information!$C$246,'Maximum Demand Forecast'!$T$4:$T$50,0)))</f>
        <v>12.542070160929088</v>
      </c>
      <c r="H253" s="111">
        <f>IF($R$246="Summer",INDEX('Maximum Demand Forecast'!X$4:X$50,MATCH(Information!$C$246,'Maximum Demand Forecast'!$T$4:$T$50,0)),INDEX('Maximum Demand Forecast'!H$4:H$50,MATCH(Information!$C$246,'Maximum Demand Forecast'!$T$4:$T$50,0)))</f>
        <v>14.297529143577766</v>
      </c>
      <c r="I253" s="111">
        <f>IF($R$246="Summer",INDEX('Maximum Demand Forecast'!Y$4:Y$50,MATCH(Information!$C$246,'Maximum Demand Forecast'!$T$4:$T$50,0)),INDEX('Maximum Demand Forecast'!I$4:I$50,MATCH(Information!$C$246,'Maximum Demand Forecast'!$T$4:$T$50,0)))</f>
        <v>14.056702155729775</v>
      </c>
      <c r="J253" s="111">
        <f>IF($R$246="Summer",INDEX('Maximum Demand Forecast'!Z$4:Z$50,MATCH(Information!$C$246,'Maximum Demand Forecast'!$T$4:$T$50,0)),INDEX('Maximum Demand Forecast'!J$4:J$50,MATCH(Information!$C$246,'Maximum Demand Forecast'!$T$4:$T$50,0)))</f>
        <v>13.885839702638782</v>
      </c>
      <c r="K253" s="111">
        <f>IF($R$246="Summer",INDEX('Maximum Demand Forecast'!AA$4:AA$50,MATCH(Information!$C$246,'Maximum Demand Forecast'!$T$4:$T$50,0)),INDEX('Maximum Demand Forecast'!K$4:K$50,MATCH(Information!$C$246,'Maximum Demand Forecast'!$T$4:$T$50,0)))</f>
        <v>13.895122003899976</v>
      </c>
      <c r="L253" s="111">
        <f>IF($R$246="Summer",INDEX('Maximum Demand Forecast'!AB$4:AB$50,MATCH(Information!$C$246,'Maximum Demand Forecast'!$T$4:$T$50,0)),INDEX('Maximum Demand Forecast'!L$4:L$50,MATCH(Information!$C$246,'Maximum Demand Forecast'!$T$4:$T$50,0)))</f>
        <v>13.868240250569269</v>
      </c>
      <c r="M253" s="111">
        <f>IF($R$246="Summer",INDEX('Maximum Demand Forecast'!AC$4:AC$50,MATCH(Information!$C$246,'Maximum Demand Forecast'!$T$4:$T$50,0)),INDEX('Maximum Demand Forecast'!M$4:M$50,MATCH(Information!$C$246,'Maximum Demand Forecast'!$T$4:$T$50,0)))</f>
        <v>14.184077316030635</v>
      </c>
      <c r="N253" s="111">
        <f>IF($R$246="Summer",INDEX('Maximum Demand Forecast'!AD$4:AD$50,MATCH(Information!$C$246,'Maximum Demand Forecast'!$T$4:$T$50,0)),INDEX('Maximum Demand Forecast'!N$4:N$50,MATCH(Information!$C$246,'Maximum Demand Forecast'!$T$4:$T$50,0)))</f>
        <v>15.038668443930135</v>
      </c>
      <c r="O253" s="111">
        <f>IF($R$246="Summer",INDEX('Maximum Demand Forecast'!AE$4:AE$50,MATCH(Information!$C$246,'Maximum Demand Forecast'!$T$4:$T$50,0)),INDEX('Maximum Demand Forecast'!O$4:O$50,MATCH(Information!$C$246,'Maximum Demand Forecast'!$T$4:$T$50,0)))</f>
        <v>15.796451484039585</v>
      </c>
      <c r="P253" s="111">
        <f>IF($R$246="Summer",INDEX('Maximum Demand Forecast'!AF$4:AF$50,MATCH(Information!$C$246,'Maximum Demand Forecast'!$T$4:$T$50,0)),INDEX('Maximum Demand Forecast'!P$4:P$50,MATCH(Information!$C$246,'Maximum Demand Forecast'!$T$4:$T$50,0)))</f>
        <v>16.204843114817731</v>
      </c>
      <c r="Q253" s="112"/>
      <c r="R253" s="105">
        <f>IF($R$15="Summer",INDEX('Maximum Demand Forecast'!V$4:V$50,MATCH(Information!$C$15,'Maximum Demand Forecast'!$T$4:$T$50,0)),INDEX('Maximum Demand Forecast'!F$4:F$50,MATCH(Information!$C$15,'Maximum Demand Forecast'!$T$4:$T$50,0)))</f>
        <v>0.3236</v>
      </c>
    </row>
    <row r="254" spans="3:18" x14ac:dyDescent="0.25">
      <c r="C254" s="71" t="s">
        <v>66</v>
      </c>
      <c r="D254" s="77" t="s">
        <v>179</v>
      </c>
      <c r="E254" s="113">
        <f t="shared" ref="E254:P254" si="35">IF(E255^2-E253^2&gt;0,SQRT(E255^2-E253^2),0)</f>
        <v>0.91346356364398795</v>
      </c>
      <c r="F254" s="113">
        <f t="shared" si="35"/>
        <v>0.81360000000010457</v>
      </c>
      <c r="G254" s="113">
        <f t="shared" si="35"/>
        <v>0.86063696868688622</v>
      </c>
      <c r="H254" s="113">
        <f t="shared" si="35"/>
        <v>0.98109658006646527</v>
      </c>
      <c r="I254" s="113">
        <f t="shared" si="35"/>
        <v>0.96457102996666344</v>
      </c>
      <c r="J254" s="113">
        <f t="shared" si="35"/>
        <v>0.9528464468792065</v>
      </c>
      <c r="K254" s="113">
        <f t="shared" si="35"/>
        <v>0.95348339847631369</v>
      </c>
      <c r="L254" s="113">
        <f t="shared" si="35"/>
        <v>0.95163877231789551</v>
      </c>
      <c r="M254" s="113">
        <f t="shared" si="35"/>
        <v>0.97331151462678611</v>
      </c>
      <c r="N254" s="113">
        <f t="shared" si="35"/>
        <v>1.0319535656075711</v>
      </c>
      <c r="O254" s="113">
        <f t="shared" si="35"/>
        <v>1.0839526447224319</v>
      </c>
      <c r="P254" s="113">
        <f t="shared" si="35"/>
        <v>1.1119764821464133</v>
      </c>
      <c r="Q254" s="112"/>
      <c r="R254" s="105"/>
    </row>
    <row r="255" spans="3:18" x14ac:dyDescent="0.25">
      <c r="C255" s="71" t="s">
        <v>66</v>
      </c>
      <c r="D255" s="77" t="s">
        <v>180</v>
      </c>
      <c r="E255" s="108">
        <f>E253/IF($R$246="Summer",INDEX('Maximum Demand Forecast'!$AG$4:$AG$50, MATCH(Information!$C$255, 'Maximum Demand Forecast'!$T$4:$T$50, 0)),INDEX('Maximum Demand Forecast'!$Q$4:$Q$50, MATCH(Information!$C$255, 'Maximum Demand Forecast'!$D$4:$D$50, 0)))</f>
        <v>13.343216728551928</v>
      </c>
      <c r="F255" s="108">
        <f>F253/IF($R$246="Summer",INDEX('Maximum Demand Forecast'!$AG$4:$AG$50, MATCH(Information!$C$255, 'Maximum Demand Forecast'!$T$4:$T$50, 0)),INDEX('Maximum Demand Forecast'!$Q$4:$Q$50, MATCH(Information!$C$255, 'Maximum Demand Forecast'!$D$4:$D$50, 0)))</f>
        <v>11.884481836411723</v>
      </c>
      <c r="G255" s="108">
        <f>G253/IF($R$246="Summer",INDEX('Maximum Demand Forecast'!$AG$4:$AG$50, MATCH(Information!$C$255, 'Maximum Demand Forecast'!$T$4:$T$50, 0)),INDEX('Maximum Demand Forecast'!$Q$4:$Q$50, MATCH(Information!$C$255, 'Maximum Demand Forecast'!$D$4:$D$50, 0)))</f>
        <v>12.571563940637551</v>
      </c>
      <c r="H255" s="108">
        <f>H253/IF($R$246="Summer",INDEX('Maximum Demand Forecast'!$AG$4:$AG$50, MATCH(Information!$C$255, 'Maximum Demand Forecast'!$T$4:$T$50, 0)),INDEX('Maximum Demand Forecast'!$Q$4:$Q$50, MATCH(Information!$C$255, 'Maximum Demand Forecast'!$D$4:$D$50, 0)))</f>
        <v>14.331151039287587</v>
      </c>
      <c r="I255" s="108">
        <f>I253/IF($R$246="Summer",INDEX('Maximum Demand Forecast'!$AG$4:$AG$50, MATCH(Information!$C$255, 'Maximum Demand Forecast'!$T$4:$T$50, 0)),INDEX('Maximum Demand Forecast'!$Q$4:$Q$50, MATCH(Information!$C$255, 'Maximum Demand Forecast'!$D$4:$D$50, 0)))</f>
        <v>14.08975772562286</v>
      </c>
      <c r="J255" s="108">
        <f>J253/IF($R$246="Summer",INDEX('Maximum Demand Forecast'!$AG$4:$AG$50, MATCH(Information!$C$255, 'Maximum Demand Forecast'!$T$4:$T$50, 0)),INDEX('Maximum Demand Forecast'!$Q$4:$Q$50, MATCH(Information!$C$255, 'Maximum Demand Forecast'!$D$4:$D$50, 0)))</f>
        <v>13.918493474464462</v>
      </c>
      <c r="K255" s="108">
        <f>K253/IF($R$246="Summer",INDEX('Maximum Demand Forecast'!$AG$4:$AG$50, MATCH(Information!$C$255, 'Maximum Demand Forecast'!$T$4:$T$50, 0)),INDEX('Maximum Demand Forecast'!$Q$4:$Q$50, MATCH(Information!$C$255, 'Maximum Demand Forecast'!$D$4:$D$50, 0)))</f>
        <v>13.927797603872452</v>
      </c>
      <c r="L255" s="108">
        <f>L253/IF($R$246="Summer",INDEX('Maximum Demand Forecast'!$AG$4:$AG$50, MATCH(Information!$C$255, 'Maximum Demand Forecast'!$T$4:$T$50, 0)),INDEX('Maximum Demand Forecast'!$Q$4:$Q$50, MATCH(Information!$C$255, 'Maximum Demand Forecast'!$D$4:$D$50, 0)))</f>
        <v>13.900852635737431</v>
      </c>
      <c r="M255" s="108">
        <f>M253/IF($R$246="Summer",INDEX('Maximum Demand Forecast'!$AG$4:$AG$50, MATCH(Information!$C$255, 'Maximum Demand Forecast'!$T$4:$T$50, 0)),INDEX('Maximum Demand Forecast'!$Q$4:$Q$50, MATCH(Information!$C$255, 'Maximum Demand Forecast'!$D$4:$D$50, 0)))</f>
        <v>14.217432419802103</v>
      </c>
      <c r="N255" s="108">
        <f>N253/IF($R$246="Summer",INDEX('Maximum Demand Forecast'!$AG$4:$AG$50, MATCH(Information!$C$255, 'Maximum Demand Forecast'!$T$4:$T$50, 0)),INDEX('Maximum Demand Forecast'!$Q$4:$Q$50, MATCH(Information!$C$255, 'Maximum Demand Forecast'!$D$4:$D$50, 0)))</f>
        <v>15.074033193808159</v>
      </c>
      <c r="O255" s="108">
        <f>O253/IF($R$246="Summer",INDEX('Maximum Demand Forecast'!$AG$4:$AG$50, MATCH(Information!$C$255, 'Maximum Demand Forecast'!$T$4:$T$50, 0)),INDEX('Maximum Demand Forecast'!$Q$4:$Q$50, MATCH(Information!$C$255, 'Maximum Demand Forecast'!$D$4:$D$50, 0)))</f>
        <v>15.833598227301877</v>
      </c>
      <c r="P255" s="108">
        <f>P253/IF($R$246="Summer",INDEX('Maximum Demand Forecast'!$AG$4:$AG$50, MATCH(Information!$C$255, 'Maximum Demand Forecast'!$T$4:$T$50, 0)),INDEX('Maximum Demand Forecast'!$Q$4:$Q$50, MATCH(Information!$C$255, 'Maximum Demand Forecast'!$D$4:$D$50, 0)))</f>
        <v>16.242950226873884</v>
      </c>
      <c r="Q255" s="112"/>
      <c r="R255" s="105"/>
    </row>
    <row r="256" spans="3:18" x14ac:dyDescent="0.25">
      <c r="C256" s="71" t="s">
        <v>66</v>
      </c>
      <c r="D256" s="77" t="s">
        <v>181</v>
      </c>
      <c r="E256" s="114">
        <f>IFERROR(INDEX('Maximum Demand Forecast'!$AK$4:$AK$50,MATCH(Information!C246,'Maximum Demand Forecast'!$AJ$4:$AJ$50,0)),"")</f>
        <v>3</v>
      </c>
      <c r="F256" s="115" t="str">
        <f>IFERROR(INDEX('Maximum Demand Forecast'!$AK$4:$AK$50,MATCH(Information!D246,'Maximum Demand Forecast'!$AJ$4:$AJ$50,0)),"")</f>
        <v/>
      </c>
      <c r="G256" s="115"/>
      <c r="H256" s="115"/>
      <c r="I256" s="115"/>
      <c r="J256" s="115"/>
      <c r="K256" s="115"/>
      <c r="L256" s="115"/>
      <c r="M256" s="115"/>
      <c r="N256" s="115"/>
      <c r="O256" s="115"/>
      <c r="P256" s="115"/>
      <c r="Q256" s="116"/>
      <c r="R256" s="105"/>
    </row>
    <row r="257" spans="3:18" x14ac:dyDescent="0.25">
      <c r="C257" s="71" t="s">
        <v>66</v>
      </c>
      <c r="D257" s="77" t="s">
        <v>182</v>
      </c>
      <c r="E257" s="106">
        <f>INDEX('Maximum Demand Forecast'!AR4:AR50,MATCH(Information!C257,'Maximum Demand Forecast'!$AQ$4:$AQ$50,0))</f>
        <v>0</v>
      </c>
      <c r="F257" s="107">
        <f>INDEX('Maximum Demand Forecast'!AR4:AR50,MATCH(Information!C257,'Maximum Demand Forecast'!$AQ$4:$AQ$50,0))</f>
        <v>0</v>
      </c>
      <c r="G257" s="107">
        <f>INDEX('Maximum Demand Forecast'!AR4:AR50,MATCH(Information!C257,'Maximum Demand Forecast'!$AQ$4:$AQ$50,0))</f>
        <v>0</v>
      </c>
      <c r="H257" s="107">
        <f>INDEX('Maximum Demand Forecast'!AR4:AR50,MATCH(Information!C257,'Maximum Demand Forecast'!$AQ$4:$AQ$50,0))</f>
        <v>0</v>
      </c>
      <c r="I257" s="107">
        <f>INDEX('Maximum Demand Forecast'!AR4:AR50,MATCH(Information!C257,'Maximum Demand Forecast'!$AQ$4:$AQ$50,0))</f>
        <v>0</v>
      </c>
      <c r="J257" s="107">
        <f>INDEX('Maximum Demand Forecast'!AR4:AR50,MATCH(Information!C257,'Maximum Demand Forecast'!$AQ$4:$AQ$50,0))</f>
        <v>0</v>
      </c>
      <c r="K257" s="107">
        <f>INDEX('Maximum Demand Forecast'!AR4:AR50,MATCH(Information!C257,'Maximum Demand Forecast'!$AQ$4:$AQ$50,0))</f>
        <v>0</v>
      </c>
      <c r="L257" s="107">
        <f>INDEX('Maximum Demand Forecast'!AR4:AR50,MATCH(Information!C257,'Maximum Demand Forecast'!$AQ$4:$AQ$50,0))</f>
        <v>0</v>
      </c>
      <c r="M257" s="107">
        <f>INDEX('Maximum Demand Forecast'!AR4:AR50,MATCH(Information!C257,'Maximum Demand Forecast'!$AQ$4:$AQ$50,0))</f>
        <v>0</v>
      </c>
      <c r="N257" s="107">
        <f>INDEX('Maximum Demand Forecast'!AR4:AR50,MATCH(Information!C257,'Maximum Demand Forecast'!$AQ$4:$AQ$50,0))</f>
        <v>0</v>
      </c>
      <c r="O257" s="107">
        <f>INDEX('Maximum Demand Forecast'!AR4:AR50,MATCH(Information!C257,'Maximum Demand Forecast'!$AQ$4:$AQ$50,0))</f>
        <v>0</v>
      </c>
      <c r="P257" s="107">
        <f>INDEX('Maximum Demand Forecast'!AR4:AR50,MATCH(Information!C257,'Maximum Demand Forecast'!$AQ$4:$AQ$50,0))</f>
        <v>0</v>
      </c>
      <c r="Q257" s="104"/>
      <c r="R257" s="105"/>
    </row>
    <row r="258" spans="3:18" x14ac:dyDescent="0.25">
      <c r="C258" s="71" t="s">
        <v>66</v>
      </c>
      <c r="D258" s="77" t="s">
        <v>183</v>
      </c>
      <c r="E258" s="106">
        <f>INDEX('Maximum Demand Forecast'!$AS$4:$AS$50,MATCH(Information!C258,'Maximum Demand Forecast'!$AQ$4:$AQ$50,0))</f>
        <v>0</v>
      </c>
      <c r="F258" s="107">
        <f>INDEX('Maximum Demand Forecast'!$AS$4:$AS$50,MATCH(Information!C258,'Maximum Demand Forecast'!$AQ$4:$AQ$50,0))</f>
        <v>0</v>
      </c>
      <c r="G258" s="107">
        <f>INDEX('Maximum Demand Forecast'!$AS$4:$AS$50,MATCH(Information!C258,'Maximum Demand Forecast'!$AQ$4:$AQ$50,0))</f>
        <v>0</v>
      </c>
      <c r="H258" s="107">
        <f>INDEX('Maximum Demand Forecast'!$AS$4:$AS$50,MATCH(Information!C258,'Maximum Demand Forecast'!$AQ$4:$AQ$50,0))</f>
        <v>0</v>
      </c>
      <c r="I258" s="107">
        <f>INDEX('Maximum Demand Forecast'!$AS$4:$AS$50,MATCH(Information!C258,'Maximum Demand Forecast'!$AQ$4:$AQ$50,0))</f>
        <v>0</v>
      </c>
      <c r="J258" s="107">
        <f>INDEX('Maximum Demand Forecast'!$AS$4:$AS$50,MATCH(Information!C258,'Maximum Demand Forecast'!$AQ$4:$AQ$50,0))</f>
        <v>0</v>
      </c>
      <c r="K258" s="107">
        <f>INDEX('Maximum Demand Forecast'!$AS$4:$AS$50,MATCH(Information!C258,'Maximum Demand Forecast'!$AQ$4:$AQ$50,0))</f>
        <v>0</v>
      </c>
      <c r="L258" s="107">
        <f>INDEX('Maximum Demand Forecast'!$AS$4:$AS$50,MATCH(Information!C258,'Maximum Demand Forecast'!$AQ$4:$AQ$50,0))</f>
        <v>0</v>
      </c>
      <c r="M258" s="107">
        <f>INDEX('Maximum Demand Forecast'!$AS$4:$AS$50,MATCH(Information!C258,'Maximum Demand Forecast'!$AQ$4:$AQ$50,0))</f>
        <v>0</v>
      </c>
      <c r="N258" s="107">
        <f>INDEX('Maximum Demand Forecast'!$AS$4:$AS$50,MATCH(Information!C258,'Maximum Demand Forecast'!$AQ$4:$AQ$50,0))</f>
        <v>0</v>
      </c>
      <c r="O258" s="107">
        <f>INDEX('Maximum Demand Forecast'!$AS$4:$AS$50,MATCH(Information!C258,'Maximum Demand Forecast'!$AQ$4:$AQ$50,0))</f>
        <v>0</v>
      </c>
      <c r="P258" s="107">
        <f>INDEX('Maximum Demand Forecast'!$AS$4:$AS$50,MATCH(Information!C258,'Maximum Demand Forecast'!$AQ$4:$AQ$50,0))</f>
        <v>0</v>
      </c>
      <c r="Q258" s="104"/>
      <c r="R258" s="105"/>
    </row>
    <row r="259" spans="3:18" x14ac:dyDescent="0.25">
      <c r="C259" s="71" t="s">
        <v>66</v>
      </c>
      <c r="D259" s="77" t="s">
        <v>186</v>
      </c>
      <c r="E259" s="117">
        <f>INDEX('Maximum Demand Forecast'!$R$4:$R$50,MATCH(Information!$C$246,'Maximum Demand Forecast'!$D$4:$D$50,0))</f>
        <v>0.81510719767892903</v>
      </c>
      <c r="F259" s="118"/>
      <c r="G259" s="118"/>
      <c r="H259" s="118"/>
      <c r="I259" s="118"/>
      <c r="J259" s="118"/>
      <c r="K259" s="118"/>
      <c r="L259" s="118"/>
      <c r="M259" s="118"/>
      <c r="N259" s="118"/>
      <c r="O259" s="118"/>
      <c r="P259" s="118"/>
      <c r="Q259" s="104"/>
      <c r="R259" s="105"/>
    </row>
    <row r="260" spans="3:18" x14ac:dyDescent="0.25">
      <c r="C260" s="71" t="s">
        <v>66</v>
      </c>
      <c r="D260" s="77" t="s">
        <v>187</v>
      </c>
      <c r="E260" s="117">
        <f>INDEX('Maximum Demand Forecast'!$AH$4:$AH$50,MATCH(Information!$C$246,'Maximum Demand Forecast'!$D$4:$D$50,0))</f>
        <v>0.97224209166515396</v>
      </c>
      <c r="F260" s="118"/>
      <c r="G260" s="118"/>
      <c r="H260" s="118"/>
      <c r="I260" s="118"/>
      <c r="J260" s="118"/>
      <c r="K260" s="118"/>
      <c r="L260" s="118"/>
      <c r="M260" s="118"/>
      <c r="N260" s="118"/>
      <c r="O260" s="118"/>
      <c r="P260" s="118"/>
      <c r="Q260" s="104"/>
      <c r="R260" s="105"/>
    </row>
    <row r="261" spans="3:18" x14ac:dyDescent="0.25">
      <c r="C261" s="71" t="s">
        <v>66</v>
      </c>
      <c r="D261" s="77" t="s">
        <v>130</v>
      </c>
      <c r="E261" s="106">
        <v>2.1</v>
      </c>
      <c r="F261" s="107"/>
      <c r="G261" s="107"/>
      <c r="H261" s="107"/>
      <c r="I261" s="107"/>
      <c r="J261" s="107"/>
      <c r="K261" s="107"/>
      <c r="L261" s="107"/>
      <c r="M261" s="107"/>
      <c r="N261" s="107"/>
      <c r="O261" s="107"/>
      <c r="P261" s="107"/>
      <c r="Q261" s="104" t="str" cm="1">
        <f t="array" ref="Q261">IF(INDEX('Maximum Demand Forecast'!$AW$4:$AW$248,MATCH(1,('Maximum Demand Forecast'!$AV$4:$AV$248=Information!D261)*('Maximum Demand Forecast'!$AX$4:$AX$248=Information!E261)*('Maximum Demand Forecast'!$AU$4:$AU$248=Information!C261),0))=0,"",INDEX('Maximum Demand Forecast'!$AW$4:$AW$248,MATCH(1,('Maximum Demand Forecast'!$AV$4:$AV$248=Information!D261)*('Maximum Demand Forecast'!$AX$4:$AX$248=Information!E261)*('Maximum Demand Forecast'!$AU$4:$AU$248=Information!C261),0)))</f>
        <v>Scottsdale</v>
      </c>
      <c r="R261" s="105"/>
    </row>
    <row r="262" spans="3:18" x14ac:dyDescent="0.25">
      <c r="C262" s="71" t="s">
        <v>66</v>
      </c>
      <c r="D262" s="77" t="s">
        <v>131</v>
      </c>
      <c r="E262" s="106">
        <v>2.1</v>
      </c>
      <c r="F262" s="107"/>
      <c r="G262" s="107"/>
      <c r="H262" s="107"/>
      <c r="I262" s="107"/>
      <c r="J262" s="107"/>
      <c r="K262" s="107"/>
      <c r="L262" s="107"/>
      <c r="M262" s="107"/>
      <c r="N262" s="107"/>
      <c r="O262" s="107"/>
      <c r="P262" s="107"/>
      <c r="Q262" s="104" t="str" cm="1">
        <f t="array" ref="Q262">IF(INDEX('Maximum Demand Forecast'!$AW$4:$AW$248,MATCH(1,('Maximum Demand Forecast'!$AV$4:$AV$248=Information!D262)*('Maximum Demand Forecast'!$AX$4:$AX$248=Information!E262)*('Maximum Demand Forecast'!$AU$4:$AU$248=Information!C262),0))=0,"",INDEX('Maximum Demand Forecast'!$AW$4:$AW$248,MATCH(1,('Maximum Demand Forecast'!$AV$4:$AV$248=Information!D262)*('Maximum Demand Forecast'!$AX$4:$AX$248=Information!E262)*('Maximum Demand Forecast'!$AU$4:$AU$248=Information!C262),0)))</f>
        <v>Trevallyn</v>
      </c>
      <c r="R262" s="105"/>
    </row>
    <row r="263" spans="3:18" x14ac:dyDescent="0.25">
      <c r="C263" s="71" t="s">
        <v>66</v>
      </c>
      <c r="D263" s="77" t="s">
        <v>132</v>
      </c>
      <c r="E263" s="106">
        <v>2.1</v>
      </c>
      <c r="F263" s="107"/>
      <c r="G263" s="107"/>
      <c r="H263" s="107"/>
      <c r="I263" s="107"/>
      <c r="J263" s="107"/>
      <c r="K263" s="107"/>
      <c r="L263" s="107"/>
      <c r="M263" s="107"/>
      <c r="N263" s="107"/>
      <c r="O263" s="107"/>
      <c r="P263" s="107"/>
      <c r="Q263" s="104" t="str" cm="1">
        <f t="array" ref="Q263">IF(INDEX('Maximum Demand Forecast'!$AW$4:$AW$248,MATCH(1,('Maximum Demand Forecast'!$AV$4:$AV$248=Information!D263)*('Maximum Demand Forecast'!$AX$4:$AX$248=Information!E263)*('Maximum Demand Forecast'!$AU$4:$AU$248=Information!C263),0))=0,"",INDEX('Maximum Demand Forecast'!$AW$4:$AW$248,MATCH(1,('Maximum Demand Forecast'!$AV$4:$AV$248=Information!D263)*('Maximum Demand Forecast'!$AX$4:$AX$248=Information!E263)*('Maximum Demand Forecast'!$AU$4:$AU$248=Information!C263),0)))</f>
        <v>Mowbray</v>
      </c>
      <c r="R263" s="105"/>
    </row>
    <row r="264" spans="3:18" x14ac:dyDescent="0.25">
      <c r="C264" s="71" t="s">
        <v>66</v>
      </c>
      <c r="D264" s="77" t="s">
        <v>133</v>
      </c>
      <c r="E264" s="106"/>
      <c r="F264" s="107"/>
      <c r="G264" s="107"/>
      <c r="H264" s="107"/>
      <c r="I264" s="107"/>
      <c r="J264" s="107"/>
      <c r="K264" s="107"/>
      <c r="L264" s="107"/>
      <c r="M264" s="107"/>
      <c r="N264" s="107"/>
      <c r="O264" s="107"/>
      <c r="P264" s="107"/>
      <c r="Q264" s="104" t="str" cm="1">
        <f t="array" ref="Q264">IF(INDEX('Maximum Demand Forecast'!$AW$4:$AW$248,MATCH(1,('Maximum Demand Forecast'!$AV$4:$AV$248=Information!D264)*('Maximum Demand Forecast'!$AX$4:$AX$248=Information!E264)*('Maximum Demand Forecast'!$AU$4:$AU$248=Information!C264),0))=0,"",INDEX('Maximum Demand Forecast'!$AW$4:$AW$248,MATCH(1,('Maximum Demand Forecast'!$AV$4:$AV$248=Information!D264)*('Maximum Demand Forecast'!$AX$4:$AX$248=Information!E264)*('Maximum Demand Forecast'!$AU$4:$AU$248=Information!C264),0)))</f>
        <v/>
      </c>
      <c r="R264" s="105"/>
    </row>
    <row r="265" spans="3:18" x14ac:dyDescent="0.25">
      <c r="C265" s="71" t="s">
        <v>66</v>
      </c>
      <c r="D265" s="77" t="s">
        <v>134</v>
      </c>
      <c r="E265" s="106"/>
      <c r="F265" s="107"/>
      <c r="G265" s="107"/>
      <c r="H265" s="107"/>
      <c r="I265" s="107"/>
      <c r="J265" s="107"/>
      <c r="K265" s="107"/>
      <c r="L265" s="107"/>
      <c r="M265" s="107"/>
      <c r="N265" s="107"/>
      <c r="O265" s="107"/>
      <c r="P265" s="107"/>
      <c r="Q265" s="104" t="str" cm="1">
        <f t="array" ref="Q265">IF(INDEX('Maximum Demand Forecast'!$AW$4:$AW$248,MATCH(1,('Maximum Demand Forecast'!$AV$4:$AV$248=Information!D265)*('Maximum Demand Forecast'!$AX$4:$AX$248=Information!E265)*('Maximum Demand Forecast'!$AU$4:$AU$248=Information!C265),0))=0,"",INDEX('Maximum Demand Forecast'!$AW$4:$AW$248,MATCH(1,('Maximum Demand Forecast'!$AV$4:$AV$248=Information!D265)*('Maximum Demand Forecast'!$AX$4:$AX$248=Information!E265)*('Maximum Demand Forecast'!$AU$4:$AU$248=Information!C265),0)))</f>
        <v/>
      </c>
      <c r="R265" s="105"/>
    </row>
    <row r="266" spans="3:18" x14ac:dyDescent="0.25">
      <c r="C266" s="71" t="s">
        <v>66</v>
      </c>
      <c r="D266" s="77" t="s">
        <v>184</v>
      </c>
      <c r="E266" s="124">
        <f>INDEX('Distribution feeder max. demand'!$AS$5:$AS$64,MATCH(Information!$C266,'Distribution feeder max. demand'!$AR$5:$AR$64,0))</f>
        <v>18.704000000000001</v>
      </c>
      <c r="F266" s="115"/>
      <c r="G266" s="115"/>
      <c r="H266" s="115"/>
      <c r="I266" s="115"/>
      <c r="J266" s="115"/>
      <c r="K266" s="115"/>
      <c r="L266" s="115"/>
      <c r="M266" s="115"/>
      <c r="N266" s="115"/>
      <c r="O266" s="115"/>
      <c r="P266" s="115"/>
      <c r="Q266" s="104"/>
      <c r="R266" s="105"/>
    </row>
    <row r="267" spans="3:18" ht="15.75" thickBot="1" x14ac:dyDescent="0.3">
      <c r="C267" s="73" t="s">
        <v>66</v>
      </c>
      <c r="D267" s="78" t="s">
        <v>185</v>
      </c>
      <c r="E267" s="123">
        <f>INDEX('Distribution feeder max. demand'!$AT$5:$AT$64,MATCH(Information!$C266,'Distribution feeder max. demand'!$AR$5:$AR$64,0))</f>
        <v>1.2E-2</v>
      </c>
      <c r="F267" s="119"/>
      <c r="G267" s="119"/>
      <c r="H267" s="119"/>
      <c r="I267" s="119"/>
      <c r="J267" s="119"/>
      <c r="K267" s="119"/>
      <c r="L267" s="119"/>
      <c r="M267" s="119"/>
      <c r="N267" s="119"/>
      <c r="O267" s="119"/>
      <c r="P267" s="119"/>
      <c r="Q267" s="120"/>
      <c r="R267" s="121"/>
    </row>
    <row r="268" spans="3:18" ht="15.75" thickTop="1" x14ac:dyDescent="0.25">
      <c r="C268" s="71" t="s">
        <v>67</v>
      </c>
      <c r="D268" s="77" t="s">
        <v>171</v>
      </c>
      <c r="E268" s="102">
        <f>INDEX('Maximum Demand Forecast'!$BA$4:$BA$50,MATCH($C$268,'Maximum Demand Forecast'!$AZ$4:$AZ$50,0))</f>
        <v>100</v>
      </c>
      <c r="F268" s="103">
        <f>INDEX('Maximum Demand Forecast'!$BA$4:$BA$50,MATCH($C$268,'Maximum Demand Forecast'!$AZ$4:$AZ$50,0))</f>
        <v>100</v>
      </c>
      <c r="G268" s="103">
        <f>INDEX('Maximum Demand Forecast'!$BA$4:$BA$50,MATCH($C$268,'Maximum Demand Forecast'!$AZ$4:$AZ$50,0))</f>
        <v>100</v>
      </c>
      <c r="H268" s="103">
        <f>INDEX('Maximum Demand Forecast'!$BA$4:$BA$50,MATCH($C$268,'Maximum Demand Forecast'!$AZ$4:$AZ$50,0))</f>
        <v>100</v>
      </c>
      <c r="I268" s="103">
        <f>INDEX('Maximum Demand Forecast'!$BA$4:$BA$50,MATCH($C$268,'Maximum Demand Forecast'!$AZ$4:$AZ$50,0))</f>
        <v>100</v>
      </c>
      <c r="J268" s="103">
        <f>INDEX('Maximum Demand Forecast'!$BA$4:$BA$50,MATCH($C$268,'Maximum Demand Forecast'!$AZ$4:$AZ$50,0))</f>
        <v>100</v>
      </c>
      <c r="K268" s="103">
        <f>INDEX('Maximum Demand Forecast'!$BA$4:$BA$50,MATCH($C$268,'Maximum Demand Forecast'!$AZ$4:$AZ$50,0))</f>
        <v>100</v>
      </c>
      <c r="L268" s="103">
        <f>INDEX('Maximum Demand Forecast'!$BA$4:$BA$50,MATCH($C$268,'Maximum Demand Forecast'!$AZ$4:$AZ$50,0))</f>
        <v>100</v>
      </c>
      <c r="M268" s="103">
        <f>INDEX('Maximum Demand Forecast'!$BA$4:$BA$50,MATCH($C$268,'Maximum Demand Forecast'!$AZ$4:$AZ$50,0))</f>
        <v>100</v>
      </c>
      <c r="N268" s="103">
        <f>INDEX('Maximum Demand Forecast'!$BA$4:$BA$50,MATCH($C$268,'Maximum Demand Forecast'!$AZ$4:$AZ$50,0))</f>
        <v>100</v>
      </c>
      <c r="O268" s="103">
        <f>INDEX('Maximum Demand Forecast'!$BA$4:$BA$50,MATCH($C$268,'Maximum Demand Forecast'!$AZ$4:$AZ$50,0))</f>
        <v>100</v>
      </c>
      <c r="P268" s="103">
        <f>INDEX('Maximum Demand Forecast'!$BA$4:$BA$50,MATCH($C$268,'Maximum Demand Forecast'!$AZ$4:$AZ$50,0))</f>
        <v>100</v>
      </c>
      <c r="Q268" s="104"/>
      <c r="R268" s="122" t="str">
        <f>IF('Maximum Demand Forecast'!F16&gt;'Maximum Demand Forecast'!V16,"Summer","Winter")</f>
        <v>Winter</v>
      </c>
    </row>
    <row r="269" spans="3:18" x14ac:dyDescent="0.25">
      <c r="C269" s="71" t="s">
        <v>67</v>
      </c>
      <c r="D269" s="77" t="s">
        <v>172</v>
      </c>
      <c r="E269" s="106">
        <f>INDEX('Maximum Demand Forecast'!$AN$4:$AN$50,MATCH(Information!C268,'Maximum Demand Forecast'!$AM$4:$AM$50,0))</f>
        <v>50</v>
      </c>
      <c r="F269" s="107">
        <f>INDEX('Maximum Demand Forecast'!$AN$4:$AN$50,MATCH(Information!C268,'Maximum Demand Forecast'!$AM$4:$AM$50,0))</f>
        <v>50</v>
      </c>
      <c r="G269" s="107">
        <f>INDEX('Maximum Demand Forecast'!$AN$4:$AN$50,MATCH(Information!C268,'Maximum Demand Forecast'!$AM$4:$AM$50,0))</f>
        <v>50</v>
      </c>
      <c r="H269" s="107">
        <f>INDEX('Maximum Demand Forecast'!$AN$4:$AN$50,MATCH(Information!C268,'Maximum Demand Forecast'!$AM$4:$AM$50,0))</f>
        <v>50</v>
      </c>
      <c r="I269" s="107">
        <f>INDEX('Maximum Demand Forecast'!$AN$4:$AN$50,MATCH(Information!C268,'Maximum Demand Forecast'!$AM$4:$AM$50,0))</f>
        <v>50</v>
      </c>
      <c r="J269" s="107">
        <f>INDEX('Maximum Demand Forecast'!$AN$4:$AN$50,MATCH(Information!C268,'Maximum Demand Forecast'!$AM$4:$AM$50,0))</f>
        <v>50</v>
      </c>
      <c r="K269" s="107">
        <f>INDEX('Maximum Demand Forecast'!$AN$4:$AN$50,MATCH(Information!C268,'Maximum Demand Forecast'!$AM$4:$AM$50,0))</f>
        <v>50</v>
      </c>
      <c r="L269" s="107">
        <f>INDEX('Maximum Demand Forecast'!$AN$4:$AN$50,MATCH(Information!C268,'Maximum Demand Forecast'!$AM$4:$AM$50,0))</f>
        <v>50</v>
      </c>
      <c r="M269" s="107">
        <f>INDEX('Maximum Demand Forecast'!$AN$4:$AN$50,MATCH(Information!C268,'Maximum Demand Forecast'!$AM$4:$AM$50,0))</f>
        <v>50</v>
      </c>
      <c r="N269" s="107">
        <f>INDEX('Maximum Demand Forecast'!$AN$4:$AN$50,MATCH(Information!C268,'Maximum Demand Forecast'!$AM$4:$AM$50,0))</f>
        <v>50</v>
      </c>
      <c r="O269" s="107">
        <f>INDEX('Maximum Demand Forecast'!$AN$4:$AN$50,MATCH(Information!C268,'Maximum Demand Forecast'!$AM$4:$AM$50,0))</f>
        <v>50</v>
      </c>
      <c r="P269" s="107">
        <f>INDEX('Maximum Demand Forecast'!$AN$4:$AN$50,MATCH(Information!C268,'Maximum Demand Forecast'!$AM$4:$AM$50,0))</f>
        <v>50</v>
      </c>
      <c r="Q269" s="104"/>
      <c r="R269" s="105"/>
    </row>
    <row r="270" spans="3:18" x14ac:dyDescent="0.25">
      <c r="C270" s="71" t="s">
        <v>67</v>
      </c>
      <c r="D270" s="77" t="s">
        <v>173</v>
      </c>
      <c r="E270" s="106">
        <f>INDEX('Maximum Demand Forecast'!$AO$4:$AO$50,MATCH(Information!C270,'Maximum Demand Forecast'!$AM$4:$AM$50,0))</f>
        <v>60</v>
      </c>
      <c r="F270" s="107">
        <f>INDEX('Maximum Demand Forecast'!$AO$4:$AO$50,MATCH(Information!C270,'Maximum Demand Forecast'!$AM$4:$AM$50,0))</f>
        <v>60</v>
      </c>
      <c r="G270" s="107">
        <f>INDEX('Maximum Demand Forecast'!$AO$4:$AO$50,MATCH(Information!C270,'Maximum Demand Forecast'!$AM$4:$AM$50,0))</f>
        <v>60</v>
      </c>
      <c r="H270" s="107">
        <f>INDEX('Maximum Demand Forecast'!$AO$4:$AO$50,MATCH(Information!C270,'Maximum Demand Forecast'!$AM$4:$AM$50,0))</f>
        <v>60</v>
      </c>
      <c r="I270" s="107">
        <f>INDEX('Maximum Demand Forecast'!$AO$4:$AO$50,MATCH(Information!C270,'Maximum Demand Forecast'!$AM$4:$AM$50,0))</f>
        <v>60</v>
      </c>
      <c r="J270" s="107">
        <f>INDEX('Maximum Demand Forecast'!$AO$4:$AO$50,MATCH(Information!C270,'Maximum Demand Forecast'!$AM$4:$AM$50,0))</f>
        <v>60</v>
      </c>
      <c r="K270" s="107">
        <f>INDEX('Maximum Demand Forecast'!$AO$4:$AO$50,MATCH(Information!C270,'Maximum Demand Forecast'!$AM$4:$AM$50,0))</f>
        <v>60</v>
      </c>
      <c r="L270" s="107">
        <f>INDEX('Maximum Demand Forecast'!$AO$4:$AO$50,MATCH(Information!C270,'Maximum Demand Forecast'!$AM$4:$AM$50,0))</f>
        <v>60</v>
      </c>
      <c r="M270" s="107">
        <f>INDEX('Maximum Demand Forecast'!$AO$4:$AO$50,MATCH(Information!C270,'Maximum Demand Forecast'!$AM$4:$AM$50,0))</f>
        <v>60</v>
      </c>
      <c r="N270" s="107">
        <f>INDEX('Maximum Demand Forecast'!$AO$4:$AO$50,MATCH(Information!C270,'Maximum Demand Forecast'!$AM$4:$AM$50,0))</f>
        <v>60</v>
      </c>
      <c r="O270" s="107">
        <f>INDEX('Maximum Demand Forecast'!$AO$4:$AO$50,MATCH(Information!C270,'Maximum Demand Forecast'!$AM$4:$AM$50,0))</f>
        <v>60</v>
      </c>
      <c r="P270" s="107">
        <f>INDEX('Maximum Demand Forecast'!$AO$4:$AO$50,MATCH(Information!C270,'Maximum Demand Forecast'!$AM$4:$AM$50,0))</f>
        <v>60</v>
      </c>
      <c r="Q270" s="104"/>
      <c r="R270" s="105"/>
    </row>
    <row r="271" spans="3:18" x14ac:dyDescent="0.25">
      <c r="C271" s="71" t="s">
        <v>67</v>
      </c>
      <c r="D271" s="77" t="s">
        <v>174</v>
      </c>
      <c r="E271" s="108">
        <f>IF($R$268="Summer",INDEX('Maximum Demand Forecast'!E$4:E$50,MATCH(Information!$C$271,'Maximum Demand Forecast'!$D$4:$D$50,0)),INDEX('Maximum Demand Forecast'!U$4:U$50,MATCH(Information!$C$271,'Maximum Demand Forecast'!$T$4:$T$50,0)))</f>
        <v>57.216520261483097</v>
      </c>
      <c r="F271" s="111">
        <f>IF($R$268="Summer",INDEX('Maximum Demand Forecast'!F$4:F$50,MATCH(Information!$C$271,'Maximum Demand Forecast'!$D$4:$D$50,0)),INDEX('Maximum Demand Forecast'!V$4:V$50,MATCH(Information!$C$271,'Maximum Demand Forecast'!$T$4:$T$50,0)))</f>
        <v>58.183195541157303</v>
      </c>
      <c r="G271" s="111">
        <f>IF($R$268="Summer",INDEX('Maximum Demand Forecast'!G$4:G$50,MATCH(Information!$C$271,'Maximum Demand Forecast'!$D$4:$D$50,0)),INDEX('Maximum Demand Forecast'!W$4:W$50,MATCH(Information!$C$271,'Maximum Demand Forecast'!$T$4:$T$50,0)))</f>
        <v>56.962193991704545</v>
      </c>
      <c r="H271" s="111">
        <f>IF($R$268="Summer",INDEX('Maximum Demand Forecast'!H$4:H$50,MATCH(Information!$C$271,'Maximum Demand Forecast'!$D$4:$D$50,0)),INDEX('Maximum Demand Forecast'!X$4:X$50,MATCH(Information!$C$271,'Maximum Demand Forecast'!$T$4:$T$50,0)))</f>
        <v>57.418848821172368</v>
      </c>
      <c r="I271" s="111">
        <f>IF($R$268="Summer",INDEX('Maximum Demand Forecast'!I$4:I$50,MATCH(Information!$C$271,'Maximum Demand Forecast'!$D$4:$D$50,0)),INDEX('Maximum Demand Forecast'!Y$4:Y$50,MATCH(Information!$C$271,'Maximum Demand Forecast'!$T$4:$T$50,0)))</f>
        <v>57.823338912129323</v>
      </c>
      <c r="J271" s="111">
        <f>IF($R$268="Summer",INDEX('Maximum Demand Forecast'!J$4:J$50,MATCH(Information!$C$271,'Maximum Demand Forecast'!$D$4:$D$50,0)),INDEX('Maximum Demand Forecast'!Z$4:Z$50,MATCH(Information!$C$271,'Maximum Demand Forecast'!$T$4:$T$50,0)))</f>
        <v>57.786627441038696</v>
      </c>
      <c r="K271" s="111">
        <f>IF($R$268="Summer",INDEX('Maximum Demand Forecast'!K$4:K$50,MATCH(Information!$C$271,'Maximum Demand Forecast'!$D$4:$D$50,0)),INDEX('Maximum Demand Forecast'!AA$4:AA$50,MATCH(Information!$C$271,'Maximum Demand Forecast'!$T$4:$T$50,0)))</f>
        <v>57.871860000617808</v>
      </c>
      <c r="L271" s="111">
        <f>IF($R$268="Summer",INDEX('Maximum Demand Forecast'!L$4:L$50,MATCH(Information!$C$271,'Maximum Demand Forecast'!$D$4:$D$50,0)),INDEX('Maximum Demand Forecast'!AB$4:AB$50,MATCH(Information!$C$271,'Maximum Demand Forecast'!$T$4:$T$50,0)))</f>
        <v>58.130521316547878</v>
      </c>
      <c r="M271" s="111">
        <f>IF($R$268="Summer",INDEX('Maximum Demand Forecast'!M$4:M$50,MATCH(Information!$C$271,'Maximum Demand Forecast'!$D$4:$D$50,0)),INDEX('Maximum Demand Forecast'!AC$4:AC$50,MATCH(Information!$C$271,'Maximum Demand Forecast'!$T$4:$T$50,0)))</f>
        <v>58.900485198457901</v>
      </c>
      <c r="N271" s="111">
        <f>IF($R$268="Summer",INDEX('Maximum Demand Forecast'!N$4:N$50,MATCH(Information!$C$271,'Maximum Demand Forecast'!$D$4:$D$50,0)),INDEX('Maximum Demand Forecast'!AD$4:AD$50,MATCH(Information!$C$271,'Maximum Demand Forecast'!$T$4:$T$50,0)))</f>
        <v>61.332424829846531</v>
      </c>
      <c r="O271" s="111">
        <f>IF($R$268="Summer",INDEX('Maximum Demand Forecast'!O$4:O$50,MATCH(Information!$C$271,'Maximum Demand Forecast'!$D$4:$D$50,0)),INDEX('Maximum Demand Forecast'!AE$4:AE$50,MATCH(Information!$C$271,'Maximum Demand Forecast'!$T$4:$T$50,0)))</f>
        <v>63.318379818591772</v>
      </c>
      <c r="P271" s="111">
        <f>IF($R$268="Summer",INDEX('Maximum Demand Forecast'!P$4:P$50,MATCH(Information!$C$271,'Maximum Demand Forecast'!$D$4:$D$50,0)),INDEX('Maximum Demand Forecast'!AF$4:AF$50,MATCH(Information!$C$271,'Maximum Demand Forecast'!$T$4:$T$50,0)))</f>
        <v>64.63917621920649</v>
      </c>
      <c r="Q271" s="104"/>
      <c r="R271" s="105"/>
    </row>
    <row r="272" spans="3:18" x14ac:dyDescent="0.25">
      <c r="C272" s="71" t="s">
        <v>67</v>
      </c>
      <c r="D272" s="77" t="s">
        <v>175</v>
      </c>
      <c r="E272" s="109">
        <f t="shared" ref="E272:P272" si="36">SQRT(E273^2-E271^2)</f>
        <v>2.5394386537130069</v>
      </c>
      <c r="F272" s="110">
        <f t="shared" si="36"/>
        <v>2.582342566072152</v>
      </c>
      <c r="G272" s="110">
        <f t="shared" si="36"/>
        <v>2.5281509005051204</v>
      </c>
      <c r="H272" s="110">
        <f t="shared" si="36"/>
        <v>2.5484185945217082</v>
      </c>
      <c r="I272" s="110">
        <f t="shared" si="36"/>
        <v>2.5663710629229</v>
      </c>
      <c r="J272" s="110">
        <f t="shared" si="36"/>
        <v>2.564741699090586</v>
      </c>
      <c r="K272" s="110">
        <f t="shared" si="36"/>
        <v>2.5685245725572479</v>
      </c>
      <c r="L272" s="110">
        <f t="shared" si="36"/>
        <v>2.5800047279544933</v>
      </c>
      <c r="M272" s="110">
        <f t="shared" si="36"/>
        <v>2.6141780057902504</v>
      </c>
      <c r="N272" s="110">
        <f t="shared" si="36"/>
        <v>2.7221146904263609</v>
      </c>
      <c r="O272" s="110">
        <f t="shared" si="36"/>
        <v>2.8102572555439513</v>
      </c>
      <c r="P272" s="110">
        <f t="shared" si="36"/>
        <v>2.8688781122140989</v>
      </c>
      <c r="Q272" s="104"/>
      <c r="R272" s="105"/>
    </row>
    <row r="273" spans="3:18" x14ac:dyDescent="0.25">
      <c r="C273" s="71" t="s">
        <v>67</v>
      </c>
      <c r="D273" s="77" t="s">
        <v>176</v>
      </c>
      <c r="E273" s="108">
        <f t="shared" ref="E273:P273" si="37">E271/$E$274</f>
        <v>57.272846441474144</v>
      </c>
      <c r="F273" s="111">
        <f t="shared" si="37"/>
        <v>58.240473354095393</v>
      </c>
      <c r="G273" s="111">
        <f t="shared" si="37"/>
        <v>57.018269802970224</v>
      </c>
      <c r="H273" s="111">
        <f t="shared" si="37"/>
        <v>57.475374181309611</v>
      </c>
      <c r="I273" s="111">
        <f t="shared" si="37"/>
        <v>57.880262468129644</v>
      </c>
      <c r="J273" s="111">
        <f t="shared" si="37"/>
        <v>57.843514856831277</v>
      </c>
      <c r="K273" s="111">
        <f t="shared" si="37"/>
        <v>57.928831322675045</v>
      </c>
      <c r="L273" s="111">
        <f t="shared" si="37"/>
        <v>58.187747274919438</v>
      </c>
      <c r="M273" s="111">
        <f t="shared" si="37"/>
        <v>58.958469139384171</v>
      </c>
      <c r="N273" s="111">
        <f t="shared" si="37"/>
        <v>61.392802867246665</v>
      </c>
      <c r="O273" s="111">
        <f t="shared" si="37"/>
        <v>63.380712907743373</v>
      </c>
      <c r="P273" s="111">
        <f t="shared" si="37"/>
        <v>64.702809551984458</v>
      </c>
      <c r="Q273" s="104"/>
      <c r="R273" s="105"/>
    </row>
    <row r="274" spans="3:18" x14ac:dyDescent="0.25">
      <c r="C274" s="71" t="s">
        <v>67</v>
      </c>
      <c r="D274" s="77" t="s">
        <v>177</v>
      </c>
      <c r="E274" s="108">
        <f>IF($R$268="Summer",INDEX('Maximum Demand Forecast'!$Q$4:$Q$50,MATCH(Information!$C$274,'Maximum Demand Forecast'!$D$4:$D$50,0)),INDEX('Maximum Demand Forecast'!$AG$4:$AG$50,MATCH(Information!$C$274,'Maximum Demand Forecast'!$T$4:$T$50,0)))</f>
        <v>0.99901652906236105</v>
      </c>
      <c r="F274" s="111">
        <f>IF($R$268="Summer",INDEX('Maximum Demand Forecast'!$Q$4:$Q$50,MATCH(Information!$C$274,'Maximum Demand Forecast'!$D$4:$D$50,0)),INDEX('Maximum Demand Forecast'!$AG$4:$AG$50,MATCH(Information!$C$274,'Maximum Demand Forecast'!$T$4:$T$50,0)))</f>
        <v>0.99901652906236105</v>
      </c>
      <c r="G274" s="111">
        <f>IF($R$268="Summer",INDEX('Maximum Demand Forecast'!$Q$4:$Q$50,MATCH(Information!$C$274,'Maximum Demand Forecast'!$D$4:$D$50,0)),INDEX('Maximum Demand Forecast'!$AG$4:$AG$50,MATCH(Information!$C$274,'Maximum Demand Forecast'!$T$4:$T$50,0)))</f>
        <v>0.99901652906236105</v>
      </c>
      <c r="H274" s="111">
        <f>IF($R$268="Summer",INDEX('Maximum Demand Forecast'!$Q$4:$Q$50,MATCH(Information!$C$274,'Maximum Demand Forecast'!$D$4:$D$50,0)),INDEX('Maximum Demand Forecast'!$AG$4:$AG$50,MATCH(Information!$C$274,'Maximum Demand Forecast'!$T$4:$T$50,0)))</f>
        <v>0.99901652906236105</v>
      </c>
      <c r="I274" s="111">
        <f>IF($R$268="Summer",INDEX('Maximum Demand Forecast'!$Q$4:$Q$50,MATCH(Information!$C$274,'Maximum Demand Forecast'!$D$4:$D$50,0)),INDEX('Maximum Demand Forecast'!$AG$4:$AG$50,MATCH(Information!$C$274,'Maximum Demand Forecast'!$T$4:$T$50,0)))</f>
        <v>0.99901652906236105</v>
      </c>
      <c r="J274" s="111">
        <f>IF($R$268="Summer",INDEX('Maximum Demand Forecast'!$Q$4:$Q$50,MATCH(Information!$C$274,'Maximum Demand Forecast'!$D$4:$D$50,0)),INDEX('Maximum Demand Forecast'!$AG$4:$AG$50,MATCH(Information!$C$274,'Maximum Demand Forecast'!$T$4:$T$50,0)))</f>
        <v>0.99901652906236105</v>
      </c>
      <c r="K274" s="111">
        <f>IF($R$268="Summer",INDEX('Maximum Demand Forecast'!$Q$4:$Q$50,MATCH(Information!$C$274,'Maximum Demand Forecast'!$D$4:$D$50,0)),INDEX('Maximum Demand Forecast'!$AG$4:$AG$50,MATCH(Information!$C$274,'Maximum Demand Forecast'!$T$4:$T$50,0)))</f>
        <v>0.99901652906236105</v>
      </c>
      <c r="L274" s="111">
        <f>IF($R$268="Summer",INDEX('Maximum Demand Forecast'!$Q$4:$Q$50,MATCH(Information!$C$274,'Maximum Demand Forecast'!$D$4:$D$50,0)),INDEX('Maximum Demand Forecast'!$AG$4:$AG$50,MATCH(Information!$C$274,'Maximum Demand Forecast'!$T$4:$T$50,0)))</f>
        <v>0.99901652906236105</v>
      </c>
      <c r="M274" s="111">
        <f>IF($R$268="Summer",INDEX('Maximum Demand Forecast'!$Q$4:$Q$50,MATCH(Information!$C$274,'Maximum Demand Forecast'!$D$4:$D$50,0)),INDEX('Maximum Demand Forecast'!$AG$4:$AG$50,MATCH(Information!$C$274,'Maximum Demand Forecast'!$T$4:$T$50,0)))</f>
        <v>0.99901652906236105</v>
      </c>
      <c r="N274" s="111">
        <f>IF($R$268="Summer",INDEX('Maximum Demand Forecast'!$Q$4:$Q$50,MATCH(Information!$C$274,'Maximum Demand Forecast'!$D$4:$D$50,0)),INDEX('Maximum Demand Forecast'!$AG$4:$AG$50,MATCH(Information!$C$274,'Maximum Demand Forecast'!$T$4:$T$50,0)))</f>
        <v>0.99901652906236105</v>
      </c>
      <c r="O274" s="111">
        <f>IF($R$268="Summer",INDEX('Maximum Demand Forecast'!$Q$4:$Q$50,MATCH(Information!$C$274,'Maximum Demand Forecast'!$D$4:$D$50,0)),INDEX('Maximum Demand Forecast'!$AG$4:$AG$50,MATCH(Information!$C$274,'Maximum Demand Forecast'!$T$4:$T$50,0)))</f>
        <v>0.99901652906236105</v>
      </c>
      <c r="P274" s="111">
        <f>IF($R$268="Summer",INDEX('Maximum Demand Forecast'!$Q$4:$Q$50,MATCH(Information!$C$274,'Maximum Demand Forecast'!$D$4:$D$50,0)),INDEX('Maximum Demand Forecast'!$AG$4:$AG$50,MATCH(Information!$C$274,'Maximum Demand Forecast'!$T$4:$T$50,0)))</f>
        <v>0.99901652906236105</v>
      </c>
      <c r="Q274" s="104"/>
      <c r="R274" s="105"/>
    </row>
    <row r="275" spans="3:18" x14ac:dyDescent="0.25">
      <c r="C275" s="71" t="s">
        <v>67</v>
      </c>
      <c r="D275" s="77" t="s">
        <v>178</v>
      </c>
      <c r="E275" s="108">
        <f>IF($R$268="Summer",INDEX('Maximum Demand Forecast'!U$4:U$50,MATCH(Information!$C$268,'Maximum Demand Forecast'!$T$4:$T$50,0)),INDEX('Maximum Demand Forecast'!E$4:E$50,MATCH(Information!$C$268,'Maximum Demand Forecast'!$T$4:$T$50,0)))</f>
        <v>34.422561884305701</v>
      </c>
      <c r="F275" s="111">
        <f>IF($R$268="Summer",INDEX('Maximum Demand Forecast'!V$4:V$50,MATCH(Information!$C$268,'Maximum Demand Forecast'!$T$4:$T$50,0)),INDEX('Maximum Demand Forecast'!F$4:F$50,MATCH(Information!$C$268,'Maximum Demand Forecast'!$T$4:$T$50,0)))</f>
        <v>33.558199999999999</v>
      </c>
      <c r="G275" s="111">
        <f>IF($R$268="Summer",INDEX('Maximum Demand Forecast'!W$4:W$50,MATCH(Information!$C$268,'Maximum Demand Forecast'!$T$4:$T$50,0)),INDEX('Maximum Demand Forecast'!G$4:G$50,MATCH(Information!$C$268,'Maximum Demand Forecast'!$T$4:$T$50,0)))</f>
        <v>35.345319935762078</v>
      </c>
      <c r="H275" s="111">
        <f>IF($R$268="Summer",INDEX('Maximum Demand Forecast'!X$4:X$50,MATCH(Information!$C$268,'Maximum Demand Forecast'!$T$4:$T$50,0)),INDEX('Maximum Demand Forecast'!H$4:H$50,MATCH(Information!$C$268,'Maximum Demand Forecast'!$T$4:$T$50,0)))</f>
        <v>35.236682320087624</v>
      </c>
      <c r="I275" s="111">
        <f>IF($R$268="Summer",INDEX('Maximum Demand Forecast'!Y$4:Y$50,MATCH(Information!$C$268,'Maximum Demand Forecast'!$T$4:$T$50,0)),INDEX('Maximum Demand Forecast'!I$4:I$50,MATCH(Information!$C$268,'Maximum Demand Forecast'!$T$4:$T$50,0)))</f>
        <v>36.054189242364721</v>
      </c>
      <c r="J275" s="111">
        <f>IF($R$268="Summer",INDEX('Maximum Demand Forecast'!Z$4:Z$50,MATCH(Information!$C$268,'Maximum Demand Forecast'!$T$4:$T$50,0)),INDEX('Maximum Demand Forecast'!J$4:J$50,MATCH(Information!$C$268,'Maximum Demand Forecast'!$T$4:$T$50,0)))</f>
        <v>35.615942265946693</v>
      </c>
      <c r="K275" s="111">
        <f>IF($R$268="Summer",INDEX('Maximum Demand Forecast'!AA$4:AA$50,MATCH(Information!$C$268,'Maximum Demand Forecast'!$T$4:$T$50,0)),INDEX('Maximum Demand Forecast'!K$4:K$50,MATCH(Information!$C$268,'Maximum Demand Forecast'!$T$4:$T$50,0)))</f>
        <v>35.639750542067794</v>
      </c>
      <c r="L275" s="111">
        <f>IF($R$268="Summer",INDEX('Maximum Demand Forecast'!AB$4:AB$50,MATCH(Information!$C$268,'Maximum Demand Forecast'!$T$4:$T$50,0)),INDEX('Maximum Demand Forecast'!L$4:L$50,MATCH(Information!$C$268,'Maximum Demand Forecast'!$T$4:$T$50,0)))</f>
        <v>35.570801238666867</v>
      </c>
      <c r="M275" s="111">
        <f>IF($R$268="Summer",INDEX('Maximum Demand Forecast'!AC$4:AC$50,MATCH(Information!$C$268,'Maximum Demand Forecast'!$T$4:$T$50,0)),INDEX('Maximum Demand Forecast'!M$4:M$50,MATCH(Information!$C$268,'Maximum Demand Forecast'!$T$4:$T$50,0)))</f>
        <v>36.38089518543628</v>
      </c>
      <c r="N275" s="111">
        <f>IF($R$268="Summer",INDEX('Maximum Demand Forecast'!AD$4:AD$50,MATCH(Information!$C$268,'Maximum Demand Forecast'!$T$4:$T$50,0)),INDEX('Maximum Demand Forecast'!N$4:N$50,MATCH(Information!$C$268,'Maximum Demand Forecast'!$T$4:$T$50,0)))</f>
        <v>38.572845324863195</v>
      </c>
      <c r="O275" s="111">
        <f>IF($R$268="Summer",INDEX('Maximum Demand Forecast'!AE$4:AE$50,MATCH(Information!$C$268,'Maximum Demand Forecast'!$T$4:$T$50,0)),INDEX('Maximum Demand Forecast'!O$4:O$50,MATCH(Information!$C$268,'Maximum Demand Forecast'!$T$4:$T$50,0)))</f>
        <v>40.516491340128866</v>
      </c>
      <c r="P275" s="111">
        <f>IF($R$268="Summer",INDEX('Maximum Demand Forecast'!AF$4:AF$50,MATCH(Information!$C$268,'Maximum Demand Forecast'!$T$4:$T$50,0)),INDEX('Maximum Demand Forecast'!P$4:P$50,MATCH(Information!$C$268,'Maximum Demand Forecast'!$T$4:$T$50,0)))</f>
        <v>41.563979504703184</v>
      </c>
      <c r="Q275" s="112"/>
      <c r="R275" s="105">
        <f>IF($R$16="Summer",INDEX('Maximum Demand Forecast'!V$4:V$50,MATCH(Information!$C$16,'Maximum Demand Forecast'!$T$4:$T$50,0)),INDEX('Maximum Demand Forecast'!F$4:F$50,MATCH(Information!$C$16,'Maximum Demand Forecast'!$T$4:$T$50,0)))</f>
        <v>0.3236</v>
      </c>
    </row>
    <row r="276" spans="3:18" x14ac:dyDescent="0.25">
      <c r="C276" s="71" t="s">
        <v>67</v>
      </c>
      <c r="D276" s="77" t="s">
        <v>179</v>
      </c>
      <c r="E276" s="113">
        <f t="shared" ref="E276:P276" si="38">IF(E277^2-E275^2&gt;0,SQRT(E277^2-E275^2),0)</f>
        <v>0.58365578941032947</v>
      </c>
      <c r="F276" s="113">
        <f t="shared" si="38"/>
        <v>0.56900000000069084</v>
      </c>
      <c r="G276" s="113">
        <f t="shared" si="38"/>
        <v>0.59930172188818309</v>
      </c>
      <c r="H276" s="113">
        <f t="shared" si="38"/>
        <v>0.59745970404110404</v>
      </c>
      <c r="I276" s="113">
        <f t="shared" si="38"/>
        <v>0.61132103864112963</v>
      </c>
      <c r="J276" s="113">
        <f t="shared" si="38"/>
        <v>0.60389029058015065</v>
      </c>
      <c r="K276" s="113">
        <f t="shared" si="38"/>
        <v>0.60429397460072376</v>
      </c>
      <c r="L276" s="113">
        <f t="shared" si="38"/>
        <v>0.60312489659222668</v>
      </c>
      <c r="M276" s="113">
        <f t="shared" si="38"/>
        <v>0.61686053961560827</v>
      </c>
      <c r="N276" s="113">
        <f t="shared" si="38"/>
        <v>0.65402640755042984</v>
      </c>
      <c r="O276" s="113">
        <f t="shared" si="38"/>
        <v>0.6869821257560017</v>
      </c>
      <c r="P276" s="113">
        <f t="shared" si="38"/>
        <v>0.70474293431072488</v>
      </c>
      <c r="Q276" s="112"/>
      <c r="R276" s="105"/>
    </row>
    <row r="277" spans="3:18" x14ac:dyDescent="0.25">
      <c r="C277" s="71" t="s">
        <v>67</v>
      </c>
      <c r="D277" s="77" t="s">
        <v>180</v>
      </c>
      <c r="E277" s="108">
        <f>E275/IF($R$268="Summer",INDEX('Maximum Demand Forecast'!$AG$4:$AG$50, MATCH(Information!$C$277, 'Maximum Demand Forecast'!$T$4:$T$50, 0)),INDEX('Maximum Demand Forecast'!$Q$4:$Q$50, MATCH(Information!$C$277, 'Maximum Demand Forecast'!$D$4:$D$50, 0)))</f>
        <v>34.42750965084997</v>
      </c>
      <c r="F277" s="108">
        <f>F275/IF($R$268="Summer",INDEX('Maximum Demand Forecast'!$AG$4:$AG$50, MATCH(Information!$C$277, 'Maximum Demand Forecast'!$T$4:$T$50, 0)),INDEX('Maximum Demand Forecast'!$Q$4:$Q$50, MATCH(Information!$C$277, 'Maximum Demand Forecast'!$D$4:$D$50, 0)))</f>
        <v>33.563023526494163</v>
      </c>
      <c r="G277" s="108">
        <f>G275/IF($R$268="Summer",INDEX('Maximum Demand Forecast'!$AG$4:$AG$50, MATCH(Information!$C$277, 'Maximum Demand Forecast'!$T$4:$T$50, 0)),INDEX('Maximum Demand Forecast'!$Q$4:$Q$50, MATCH(Information!$C$277, 'Maximum Demand Forecast'!$D$4:$D$50, 0)))</f>
        <v>35.350400335996738</v>
      </c>
      <c r="H277" s="108">
        <f>H275/IF($R$268="Summer",INDEX('Maximum Demand Forecast'!$AG$4:$AG$50, MATCH(Information!$C$277, 'Maximum Demand Forecast'!$T$4:$T$50, 0)),INDEX('Maximum Demand Forecast'!$Q$4:$Q$50, MATCH(Information!$C$277, 'Maximum Demand Forecast'!$D$4:$D$50, 0)))</f>
        <v>35.24174710516958</v>
      </c>
      <c r="I277" s="108">
        <f>I275/IF($R$268="Summer",INDEX('Maximum Demand Forecast'!$AG$4:$AG$50, MATCH(Information!$C$277, 'Maximum Demand Forecast'!$T$4:$T$50, 0)),INDEX('Maximum Demand Forecast'!$Q$4:$Q$50, MATCH(Information!$C$277, 'Maximum Demand Forecast'!$D$4:$D$50, 0)))</f>
        <v>36.059371532744898</v>
      </c>
      <c r="J277" s="108">
        <f>J275/IF($R$268="Summer",INDEX('Maximum Demand Forecast'!$AG$4:$AG$50, MATCH(Information!$C$277, 'Maximum Demand Forecast'!$T$4:$T$50, 0)),INDEX('Maximum Demand Forecast'!$Q$4:$Q$50, MATCH(Information!$C$277, 'Maximum Demand Forecast'!$D$4:$D$50, 0)))</f>
        <v>35.621061564393401</v>
      </c>
      <c r="K277" s="108">
        <f>K275/IF($R$268="Summer",INDEX('Maximum Demand Forecast'!$AG$4:$AG$50, MATCH(Information!$C$277, 'Maximum Demand Forecast'!$T$4:$T$50, 0)),INDEX('Maximum Demand Forecast'!$Q$4:$Q$50, MATCH(Information!$C$277, 'Maximum Demand Forecast'!$D$4:$D$50, 0)))</f>
        <v>35.644873262624465</v>
      </c>
      <c r="L277" s="108">
        <f>L275/IF($R$268="Summer",INDEX('Maximum Demand Forecast'!$AG$4:$AG$50, MATCH(Information!$C$277, 'Maximum Demand Forecast'!$T$4:$T$50, 0)),INDEX('Maximum Demand Forecast'!$Q$4:$Q$50, MATCH(Information!$C$277, 'Maximum Demand Forecast'!$D$4:$D$50, 0)))</f>
        <v>35.575914048716072</v>
      </c>
      <c r="M277" s="108">
        <f>M275/IF($R$268="Summer",INDEX('Maximum Demand Forecast'!$AG$4:$AG$50, MATCH(Information!$C$277, 'Maximum Demand Forecast'!$T$4:$T$50, 0)),INDEX('Maximum Demand Forecast'!$Q$4:$Q$50, MATCH(Information!$C$277, 'Maximum Demand Forecast'!$D$4:$D$50, 0)))</f>
        <v>36.386124435271142</v>
      </c>
      <c r="N277" s="108">
        <f>N275/IF($R$268="Summer",INDEX('Maximum Demand Forecast'!$AG$4:$AG$50, MATCH(Information!$C$277, 'Maximum Demand Forecast'!$T$4:$T$50, 0)),INDEX('Maximum Demand Forecast'!$Q$4:$Q$50, MATCH(Information!$C$277, 'Maximum Demand Forecast'!$D$4:$D$50, 0)))</f>
        <v>38.578389637173736</v>
      </c>
      <c r="O277" s="108">
        <f>O275/IF($R$268="Summer",INDEX('Maximum Demand Forecast'!$AG$4:$AG$50, MATCH(Information!$C$277, 'Maximum Demand Forecast'!$T$4:$T$50, 0)),INDEX('Maximum Demand Forecast'!$Q$4:$Q$50, MATCH(Information!$C$277, 'Maximum Demand Forecast'!$D$4:$D$50, 0)))</f>
        <v>40.522315024636065</v>
      </c>
      <c r="P277" s="108">
        <f>P275/IF($R$268="Summer",INDEX('Maximum Demand Forecast'!$AG$4:$AG$50, MATCH(Information!$C$277, 'Maximum Demand Forecast'!$T$4:$T$50, 0)),INDEX('Maximum Demand Forecast'!$Q$4:$Q$50, MATCH(Information!$C$277, 'Maximum Demand Forecast'!$D$4:$D$50, 0)))</f>
        <v>41.569953751127116</v>
      </c>
      <c r="Q277" s="112"/>
      <c r="R277" s="105"/>
    </row>
    <row r="278" spans="3:18" x14ac:dyDescent="0.25">
      <c r="C278" s="71" t="s">
        <v>67</v>
      </c>
      <c r="D278" s="77" t="s">
        <v>181</v>
      </c>
      <c r="E278" s="114">
        <f>IFERROR(INDEX('Maximum Demand Forecast'!$AK$4:$AK$50,MATCH(Information!C268,'Maximum Demand Forecast'!$AJ$4:$AJ$50,0)),"")</f>
        <v>4</v>
      </c>
      <c r="F278" s="115" t="str">
        <f>IFERROR(INDEX('Maximum Demand Forecast'!$AK$4:$AK$50,MATCH(Information!D268,'Maximum Demand Forecast'!$AJ$4:$AJ$50,0)),"")</f>
        <v/>
      </c>
      <c r="G278" s="115"/>
      <c r="H278" s="115"/>
      <c r="I278" s="115"/>
      <c r="J278" s="115"/>
      <c r="K278" s="115"/>
      <c r="L278" s="115"/>
      <c r="M278" s="115"/>
      <c r="N278" s="115"/>
      <c r="O278" s="115"/>
      <c r="P278" s="115"/>
      <c r="Q278" s="116"/>
      <c r="R278" s="105"/>
    </row>
    <row r="279" spans="3:18" x14ac:dyDescent="0.25">
      <c r="C279" s="71" t="s">
        <v>67</v>
      </c>
      <c r="D279" s="77" t="s">
        <v>182</v>
      </c>
      <c r="E279" s="106">
        <f>INDEX('Maximum Demand Forecast'!AR4:AR50,MATCH(Information!C279,'Maximum Demand Forecast'!$AQ$4:$AQ$50,0))</f>
        <v>1451</v>
      </c>
      <c r="F279" s="107">
        <f>INDEX('Maximum Demand Forecast'!AR4:AR50,MATCH(Information!C279,'Maximum Demand Forecast'!$AQ$4:$AQ$50,0))</f>
        <v>1451</v>
      </c>
      <c r="G279" s="107">
        <f>INDEX('Maximum Demand Forecast'!AR4:AR50,MATCH(Information!C279,'Maximum Demand Forecast'!$AQ$4:$AQ$50,0))</f>
        <v>1451</v>
      </c>
      <c r="H279" s="107">
        <f>INDEX('Maximum Demand Forecast'!AR4:AR50,MATCH(Information!C279,'Maximum Demand Forecast'!$AQ$4:$AQ$50,0))</f>
        <v>1451</v>
      </c>
      <c r="I279" s="107">
        <f>INDEX('Maximum Demand Forecast'!AR4:AR50,MATCH(Information!C279,'Maximum Demand Forecast'!$AQ$4:$AQ$50,0))</f>
        <v>1451</v>
      </c>
      <c r="J279" s="107">
        <f>INDEX('Maximum Demand Forecast'!AR4:AR50,MATCH(Information!C279,'Maximum Demand Forecast'!$AQ$4:$AQ$50,0))</f>
        <v>1451</v>
      </c>
      <c r="K279" s="107">
        <f>INDEX('Maximum Demand Forecast'!AR4:AR50,MATCH(Information!C279,'Maximum Demand Forecast'!$AQ$4:$AQ$50,0))</f>
        <v>1451</v>
      </c>
      <c r="L279" s="107">
        <f>INDEX('Maximum Demand Forecast'!AR4:AR50,MATCH(Information!C279,'Maximum Demand Forecast'!$AQ$4:$AQ$50,0))</f>
        <v>1451</v>
      </c>
      <c r="M279" s="107">
        <f>INDEX('Maximum Demand Forecast'!AR4:AR50,MATCH(Information!C279,'Maximum Demand Forecast'!$AQ$4:$AQ$50,0))</f>
        <v>1451</v>
      </c>
      <c r="N279" s="107">
        <f>INDEX('Maximum Demand Forecast'!AR4:AR50,MATCH(Information!C279,'Maximum Demand Forecast'!$AQ$4:$AQ$50,0))</f>
        <v>1451</v>
      </c>
      <c r="O279" s="107">
        <f>INDEX('Maximum Demand Forecast'!AR4:AR50,MATCH(Information!C279,'Maximum Demand Forecast'!$AQ$4:$AQ$50,0))</f>
        <v>1451</v>
      </c>
      <c r="P279" s="107">
        <f>INDEX('Maximum Demand Forecast'!AR4:AR50,MATCH(Information!C279,'Maximum Demand Forecast'!$AQ$4:$AQ$50,0))</f>
        <v>1451</v>
      </c>
      <c r="Q279" s="104"/>
      <c r="R279" s="105"/>
    </row>
    <row r="280" spans="3:18" x14ac:dyDescent="0.25">
      <c r="C280" s="71" t="s">
        <v>67</v>
      </c>
      <c r="D280" s="77" t="s">
        <v>183</v>
      </c>
      <c r="E280" s="106">
        <f>INDEX('Maximum Demand Forecast'!$AS$4:$AS$50,MATCH(Information!C280,'Maximum Demand Forecast'!$AQ$4:$AQ$50,0))</f>
        <v>464</v>
      </c>
      <c r="F280" s="107">
        <f>INDEX('Maximum Demand Forecast'!$AS$4:$AS$50,MATCH(Information!C280,'Maximum Demand Forecast'!$AQ$4:$AQ$50,0))</f>
        <v>464</v>
      </c>
      <c r="G280" s="107">
        <f>INDEX('Maximum Demand Forecast'!$AS$4:$AS$50,MATCH(Information!C280,'Maximum Demand Forecast'!$AQ$4:$AQ$50,0))</f>
        <v>464</v>
      </c>
      <c r="H280" s="107">
        <f>INDEX('Maximum Demand Forecast'!$AS$4:$AS$50,MATCH(Information!C280,'Maximum Demand Forecast'!$AQ$4:$AQ$50,0))</f>
        <v>464</v>
      </c>
      <c r="I280" s="107">
        <f>INDEX('Maximum Demand Forecast'!$AS$4:$AS$50,MATCH(Information!C280,'Maximum Demand Forecast'!$AQ$4:$AQ$50,0))</f>
        <v>464</v>
      </c>
      <c r="J280" s="107">
        <f>INDEX('Maximum Demand Forecast'!$AS$4:$AS$50,MATCH(Information!C280,'Maximum Demand Forecast'!$AQ$4:$AQ$50,0))</f>
        <v>464</v>
      </c>
      <c r="K280" s="107">
        <f>INDEX('Maximum Demand Forecast'!$AS$4:$AS$50,MATCH(Information!C280,'Maximum Demand Forecast'!$AQ$4:$AQ$50,0))</f>
        <v>464</v>
      </c>
      <c r="L280" s="107">
        <f>INDEX('Maximum Demand Forecast'!$AS$4:$AS$50,MATCH(Information!C280,'Maximum Demand Forecast'!$AQ$4:$AQ$50,0))</f>
        <v>464</v>
      </c>
      <c r="M280" s="107">
        <f>INDEX('Maximum Demand Forecast'!$AS$4:$AS$50,MATCH(Information!C280,'Maximum Demand Forecast'!$AQ$4:$AQ$50,0))</f>
        <v>464</v>
      </c>
      <c r="N280" s="107">
        <f>INDEX('Maximum Demand Forecast'!$AS$4:$AS$50,MATCH(Information!C280,'Maximum Demand Forecast'!$AQ$4:$AQ$50,0))</f>
        <v>464</v>
      </c>
      <c r="O280" s="107">
        <f>INDEX('Maximum Demand Forecast'!$AS$4:$AS$50,MATCH(Information!C280,'Maximum Demand Forecast'!$AQ$4:$AQ$50,0))</f>
        <v>464</v>
      </c>
      <c r="P280" s="107">
        <f>INDEX('Maximum Demand Forecast'!$AS$4:$AS$50,MATCH(Information!C280,'Maximum Demand Forecast'!$AQ$4:$AQ$50,0))</f>
        <v>464</v>
      </c>
      <c r="Q280" s="104"/>
      <c r="R280" s="105"/>
    </row>
    <row r="281" spans="3:18" x14ac:dyDescent="0.25">
      <c r="C281" s="71" t="s">
        <v>67</v>
      </c>
      <c r="D281" s="77" t="s">
        <v>186</v>
      </c>
      <c r="E281" s="117">
        <f>INDEX('Maximum Demand Forecast'!$R$4:$R$50,MATCH(Information!$C$268,'Maximum Demand Forecast'!$D$4:$D$50,0))</f>
        <v>0.97116651071869098</v>
      </c>
      <c r="F281" s="118"/>
      <c r="G281" s="118"/>
      <c r="H281" s="118"/>
      <c r="I281" s="118"/>
      <c r="J281" s="118"/>
      <c r="K281" s="118"/>
      <c r="L281" s="118"/>
      <c r="M281" s="118"/>
      <c r="N281" s="118"/>
      <c r="O281" s="118"/>
      <c r="P281" s="118"/>
      <c r="Q281" s="104"/>
      <c r="R281" s="105"/>
    </row>
    <row r="282" spans="3:18" x14ac:dyDescent="0.25">
      <c r="C282" s="71" t="s">
        <v>67</v>
      </c>
      <c r="D282" s="77" t="s">
        <v>187</v>
      </c>
      <c r="E282" s="117">
        <f>INDEX('Maximum Demand Forecast'!$AH$4:$AH$50,MATCH(Information!$C$268,'Maximum Demand Forecast'!$D$4:$D$50,0))</f>
        <v>1</v>
      </c>
      <c r="F282" s="118"/>
      <c r="G282" s="118"/>
      <c r="H282" s="118"/>
      <c r="I282" s="118"/>
      <c r="J282" s="118"/>
      <c r="K282" s="118"/>
      <c r="L282" s="118"/>
      <c r="M282" s="118"/>
      <c r="N282" s="118"/>
      <c r="O282" s="118"/>
      <c r="P282" s="118"/>
      <c r="Q282" s="104"/>
      <c r="R282" s="105"/>
    </row>
    <row r="283" spans="3:18" x14ac:dyDescent="0.25">
      <c r="C283" s="71" t="s">
        <v>67</v>
      </c>
      <c r="D283" s="77" t="s">
        <v>130</v>
      </c>
      <c r="E283" s="106">
        <v>26.7</v>
      </c>
      <c r="F283" s="107"/>
      <c r="G283" s="107"/>
      <c r="H283" s="107"/>
      <c r="I283" s="107"/>
      <c r="J283" s="107"/>
      <c r="K283" s="107"/>
      <c r="L283" s="107"/>
      <c r="M283" s="107"/>
      <c r="N283" s="107"/>
      <c r="O283" s="107"/>
      <c r="P283" s="107"/>
      <c r="Q283" s="104" t="str" cm="1">
        <f t="array" ref="Q283">IF(INDEX('Maximum Demand Forecast'!$AW$4:$AW$248,MATCH(1,('Maximum Demand Forecast'!$AV$4:$AV$248=Information!D283)*('Maximum Demand Forecast'!$AX$4:$AX$248=Information!E283)*('Maximum Demand Forecast'!$AU$4:$AU$248=Information!C283),0))=0,"",INDEX('Maximum Demand Forecast'!$AW$4:$AW$248,MATCH(1,('Maximum Demand Forecast'!$AV$4:$AV$248=Information!D283)*('Maximum Demand Forecast'!$AX$4:$AX$248=Information!E283)*('Maximum Demand Forecast'!$AU$4:$AU$248=Information!C283),0)))</f>
        <v>Trevallyn</v>
      </c>
      <c r="R283" s="105"/>
    </row>
    <row r="284" spans="3:18" x14ac:dyDescent="0.25">
      <c r="C284" s="71" t="s">
        <v>67</v>
      </c>
      <c r="D284" s="77" t="s">
        <v>131</v>
      </c>
      <c r="E284" s="106">
        <v>13.4</v>
      </c>
      <c r="F284" s="107"/>
      <c r="G284" s="107"/>
      <c r="H284" s="107"/>
      <c r="I284" s="107"/>
      <c r="J284" s="107"/>
      <c r="K284" s="107"/>
      <c r="L284" s="107"/>
      <c r="M284" s="107"/>
      <c r="N284" s="107"/>
      <c r="O284" s="107"/>
      <c r="P284" s="107"/>
      <c r="Q284" s="104" t="str" cm="1">
        <f t="array" ref="Q284">IF(INDEX('Maximum Demand Forecast'!$AW$4:$AW$248,MATCH(1,('Maximum Demand Forecast'!$AV$4:$AV$248=Information!D284)*('Maximum Demand Forecast'!$AX$4:$AX$248=Information!E284)*('Maximum Demand Forecast'!$AU$4:$AU$248=Information!C284),0))=0,"",INDEX('Maximum Demand Forecast'!$AW$4:$AW$248,MATCH(1,('Maximum Demand Forecast'!$AV$4:$AV$248=Information!D284)*('Maximum Demand Forecast'!$AX$4:$AX$248=Information!E284)*('Maximum Demand Forecast'!$AU$4:$AU$248=Information!C284),0)))</f>
        <v>Norwood</v>
      </c>
      <c r="R284" s="105"/>
    </row>
    <row r="285" spans="3:18" x14ac:dyDescent="0.25">
      <c r="C285" s="71" t="s">
        <v>67</v>
      </c>
      <c r="D285" s="77" t="s">
        <v>132</v>
      </c>
      <c r="E285" s="106">
        <v>5.3</v>
      </c>
      <c r="F285" s="107"/>
      <c r="G285" s="107"/>
      <c r="H285" s="107"/>
      <c r="I285" s="107"/>
      <c r="J285" s="107"/>
      <c r="K285" s="107"/>
      <c r="L285" s="107"/>
      <c r="M285" s="107"/>
      <c r="N285" s="107"/>
      <c r="O285" s="107"/>
      <c r="P285" s="107"/>
      <c r="Q285" s="104" t="str" cm="1">
        <f t="array" ref="Q285">IF(INDEX('Maximum Demand Forecast'!$AW$4:$AW$248,MATCH(1,('Maximum Demand Forecast'!$AV$4:$AV$248=Information!D285)*('Maximum Demand Forecast'!$AX$4:$AX$248=Information!E285)*('Maximum Demand Forecast'!$AU$4:$AU$248=Information!C285),0))=0,"",INDEX('Maximum Demand Forecast'!$AW$4:$AW$248,MATCH(1,('Maximum Demand Forecast'!$AV$4:$AV$248=Information!D285)*('Maximum Demand Forecast'!$AX$4:$AX$248=Information!E285)*('Maximum Demand Forecast'!$AU$4:$AU$248=Information!C285),0)))</f>
        <v>Palmerston</v>
      </c>
      <c r="R285" s="105"/>
    </row>
    <row r="286" spans="3:18" x14ac:dyDescent="0.25">
      <c r="C286" s="71" t="s">
        <v>67</v>
      </c>
      <c r="D286" s="77" t="s">
        <v>133</v>
      </c>
      <c r="E286" s="106"/>
      <c r="F286" s="107"/>
      <c r="G286" s="107"/>
      <c r="H286" s="107"/>
      <c r="I286" s="107"/>
      <c r="J286" s="107"/>
      <c r="K286" s="107"/>
      <c r="L286" s="107"/>
      <c r="M286" s="107"/>
      <c r="N286" s="107"/>
      <c r="O286" s="107"/>
      <c r="P286" s="107"/>
      <c r="Q286" s="104" t="str" cm="1">
        <f t="array" ref="Q286">IF(INDEX('Maximum Demand Forecast'!$AW$4:$AW$248,MATCH(1,('Maximum Demand Forecast'!$AV$4:$AV$248=Information!D286)*('Maximum Demand Forecast'!$AX$4:$AX$248=Information!E286)*('Maximum Demand Forecast'!$AU$4:$AU$248=Information!C286),0))=0,"",INDEX('Maximum Demand Forecast'!$AW$4:$AW$248,MATCH(1,('Maximum Demand Forecast'!$AV$4:$AV$248=Information!D286)*('Maximum Demand Forecast'!$AX$4:$AX$248=Information!E286)*('Maximum Demand Forecast'!$AU$4:$AU$248=Information!C286),0)))</f>
        <v/>
      </c>
      <c r="R286" s="105"/>
    </row>
    <row r="287" spans="3:18" x14ac:dyDescent="0.25">
      <c r="C287" s="71" t="s">
        <v>67</v>
      </c>
      <c r="D287" s="77" t="s">
        <v>134</v>
      </c>
      <c r="E287" s="106"/>
      <c r="F287" s="107"/>
      <c r="G287" s="107"/>
      <c r="H287" s="107"/>
      <c r="I287" s="107"/>
      <c r="J287" s="107"/>
      <c r="K287" s="107"/>
      <c r="L287" s="107"/>
      <c r="M287" s="107"/>
      <c r="N287" s="107"/>
      <c r="O287" s="107"/>
      <c r="P287" s="107"/>
      <c r="Q287" s="104" t="str" cm="1">
        <f t="array" ref="Q287">IF(INDEX('Maximum Demand Forecast'!$AW$4:$AW$248,MATCH(1,('Maximum Demand Forecast'!$AV$4:$AV$248=Information!D287)*('Maximum Demand Forecast'!$AX$4:$AX$248=Information!E287)*('Maximum Demand Forecast'!$AU$4:$AU$248=Information!C287),0))=0,"",INDEX('Maximum Demand Forecast'!$AW$4:$AW$248,MATCH(1,('Maximum Demand Forecast'!$AV$4:$AV$248=Information!D287)*('Maximum Demand Forecast'!$AX$4:$AX$248=Information!E287)*('Maximum Demand Forecast'!$AU$4:$AU$248=Information!C287),0)))</f>
        <v/>
      </c>
      <c r="R287" s="105"/>
    </row>
    <row r="288" spans="3:18" x14ac:dyDescent="0.25">
      <c r="C288" s="71" t="s">
        <v>67</v>
      </c>
      <c r="D288" s="77" t="s">
        <v>184</v>
      </c>
      <c r="E288" s="124">
        <f>INDEX('Distribution feeder max. demand'!$AS$5:$AS$64,MATCH(Information!$C288,'Distribution feeder max. demand'!$AR$5:$AR$64,0))</f>
        <v>32.642000000000003</v>
      </c>
      <c r="F288" s="115"/>
      <c r="G288" s="115"/>
      <c r="H288" s="115"/>
      <c r="I288" s="115"/>
      <c r="J288" s="115"/>
      <c r="K288" s="115"/>
      <c r="L288" s="115"/>
      <c r="M288" s="115"/>
      <c r="N288" s="115"/>
      <c r="O288" s="115"/>
      <c r="P288" s="115"/>
      <c r="Q288" s="104"/>
      <c r="R288" s="105"/>
    </row>
    <row r="289" spans="3:18" ht="15.75" thickBot="1" x14ac:dyDescent="0.3">
      <c r="C289" s="73" t="s">
        <v>67</v>
      </c>
      <c r="D289" s="78" t="s">
        <v>185</v>
      </c>
      <c r="E289" s="123">
        <f>INDEX('Distribution feeder max. demand'!$AT$5:$AT$64,MATCH(Information!$C288,'Distribution feeder max. demand'!$AR$5:$AR$64,0))</f>
        <v>4.2999999999999997E-2</v>
      </c>
      <c r="F289" s="119"/>
      <c r="G289" s="119"/>
      <c r="H289" s="119"/>
      <c r="I289" s="119"/>
      <c r="J289" s="119"/>
      <c r="K289" s="119"/>
      <c r="L289" s="119"/>
      <c r="M289" s="119"/>
      <c r="N289" s="119"/>
      <c r="O289" s="119"/>
      <c r="P289" s="119"/>
      <c r="Q289" s="120"/>
      <c r="R289" s="121"/>
    </row>
    <row r="290" spans="3:18" ht="15.75" thickTop="1" x14ac:dyDescent="0.25">
      <c r="C290" s="71" t="s">
        <v>65</v>
      </c>
      <c r="D290" s="77" t="s">
        <v>171</v>
      </c>
      <c r="E290" s="102">
        <f>INDEX('Maximum Demand Forecast'!$BA$4:$BA$50,MATCH($C$290,'Maximum Demand Forecast'!$AZ$4:$AZ$50,0))</f>
        <v>25</v>
      </c>
      <c r="F290" s="103">
        <f>INDEX('Maximum Demand Forecast'!$BA$4:$BA$50,MATCH($C$290,'Maximum Demand Forecast'!$AZ$4:$AZ$50,0))</f>
        <v>25</v>
      </c>
      <c r="G290" s="103">
        <f>INDEX('Maximum Demand Forecast'!$BA$4:$BA$50,MATCH($C$290,'Maximum Demand Forecast'!$AZ$4:$AZ$50,0))</f>
        <v>25</v>
      </c>
      <c r="H290" s="103">
        <f>INDEX('Maximum Demand Forecast'!$BA$4:$BA$50,MATCH($C$290,'Maximum Demand Forecast'!$AZ$4:$AZ$50,0))</f>
        <v>25</v>
      </c>
      <c r="I290" s="103">
        <f>INDEX('Maximum Demand Forecast'!$BA$4:$BA$50,MATCH($C$290,'Maximum Demand Forecast'!$AZ$4:$AZ$50,0))</f>
        <v>25</v>
      </c>
      <c r="J290" s="103">
        <f>INDEX('Maximum Demand Forecast'!$BA$4:$BA$50,MATCH($C$290,'Maximum Demand Forecast'!$AZ$4:$AZ$50,0))</f>
        <v>25</v>
      </c>
      <c r="K290" s="103">
        <f>INDEX('Maximum Demand Forecast'!$BA$4:$BA$50,MATCH($C$290,'Maximum Demand Forecast'!$AZ$4:$AZ$50,0))</f>
        <v>25</v>
      </c>
      <c r="L290" s="103">
        <f>INDEX('Maximum Demand Forecast'!$BA$4:$BA$50,MATCH($C$290,'Maximum Demand Forecast'!$AZ$4:$AZ$50,0))</f>
        <v>25</v>
      </c>
      <c r="M290" s="103">
        <f>INDEX('Maximum Demand Forecast'!$BA$4:$BA$50,MATCH($C$290,'Maximum Demand Forecast'!$AZ$4:$AZ$50,0))</f>
        <v>25</v>
      </c>
      <c r="N290" s="103">
        <f>INDEX('Maximum Demand Forecast'!$BA$4:$BA$50,MATCH($C$290,'Maximum Demand Forecast'!$AZ$4:$AZ$50,0))</f>
        <v>25</v>
      </c>
      <c r="O290" s="103">
        <f>INDEX('Maximum Demand Forecast'!$BA$4:$BA$50,MATCH($C$290,'Maximum Demand Forecast'!$AZ$4:$AZ$50,0))</f>
        <v>25</v>
      </c>
      <c r="P290" s="103">
        <f>INDEX('Maximum Demand Forecast'!$BA$4:$BA$50,MATCH($C$290,'Maximum Demand Forecast'!$AZ$4:$AZ$50,0))</f>
        <v>25</v>
      </c>
      <c r="Q290" s="104"/>
      <c r="R290" s="122" t="str">
        <f>IF('Maximum Demand Forecast'!F17&gt;'Maximum Demand Forecast'!V17,"Summer","Winter")</f>
        <v>Summer</v>
      </c>
    </row>
    <row r="291" spans="3:18" x14ac:dyDescent="0.25">
      <c r="C291" s="71" t="s">
        <v>65</v>
      </c>
      <c r="D291" s="77" t="s">
        <v>172</v>
      </c>
      <c r="E291" s="106">
        <f>INDEX('Maximum Demand Forecast'!$AN$4:$AN$50,MATCH(Information!C290,'Maximum Demand Forecast'!$AM$4:$AM$50,0))</f>
        <v>0</v>
      </c>
      <c r="F291" s="107">
        <f>INDEX('Maximum Demand Forecast'!$AN$4:$AN$50,MATCH(Information!C290,'Maximum Demand Forecast'!$AM$4:$AM$50,0))</f>
        <v>0</v>
      </c>
      <c r="G291" s="107">
        <f>INDEX('Maximum Demand Forecast'!$AN$4:$AN$50,MATCH(Information!C290,'Maximum Demand Forecast'!$AM$4:$AM$50,0))</f>
        <v>0</v>
      </c>
      <c r="H291" s="107">
        <f>INDEX('Maximum Demand Forecast'!$AN$4:$AN$50,MATCH(Information!C290,'Maximum Demand Forecast'!$AM$4:$AM$50,0))</f>
        <v>0</v>
      </c>
      <c r="I291" s="107">
        <f>INDEX('Maximum Demand Forecast'!$AN$4:$AN$50,MATCH(Information!C290,'Maximum Demand Forecast'!$AM$4:$AM$50,0))</f>
        <v>0</v>
      </c>
      <c r="J291" s="107">
        <f>INDEX('Maximum Demand Forecast'!$AN$4:$AN$50,MATCH(Information!C290,'Maximum Demand Forecast'!$AM$4:$AM$50,0))</f>
        <v>0</v>
      </c>
      <c r="K291" s="107">
        <f>INDEX('Maximum Demand Forecast'!$AN$4:$AN$50,MATCH(Information!C290,'Maximum Demand Forecast'!$AM$4:$AM$50,0))</f>
        <v>0</v>
      </c>
      <c r="L291" s="107">
        <f>INDEX('Maximum Demand Forecast'!$AN$4:$AN$50,MATCH(Information!C290,'Maximum Demand Forecast'!$AM$4:$AM$50,0))</f>
        <v>0</v>
      </c>
      <c r="M291" s="107">
        <f>INDEX('Maximum Demand Forecast'!$AN$4:$AN$50,MATCH(Information!C290,'Maximum Demand Forecast'!$AM$4:$AM$50,0))</f>
        <v>0</v>
      </c>
      <c r="N291" s="107">
        <f>INDEX('Maximum Demand Forecast'!$AN$4:$AN$50,MATCH(Information!C290,'Maximum Demand Forecast'!$AM$4:$AM$50,0))</f>
        <v>0</v>
      </c>
      <c r="O291" s="107">
        <f>INDEX('Maximum Demand Forecast'!$AN$4:$AN$50,MATCH(Information!C290,'Maximum Demand Forecast'!$AM$4:$AM$50,0))</f>
        <v>0</v>
      </c>
      <c r="P291" s="107">
        <f>INDEX('Maximum Demand Forecast'!$AN$4:$AN$50,MATCH(Information!C290,'Maximum Demand Forecast'!$AM$4:$AM$50,0))</f>
        <v>0</v>
      </c>
      <c r="Q291" s="104"/>
      <c r="R291" s="105"/>
    </row>
    <row r="292" spans="3:18" x14ac:dyDescent="0.25">
      <c r="C292" s="71" t="s">
        <v>65</v>
      </c>
      <c r="D292" s="77" t="s">
        <v>173</v>
      </c>
      <c r="E292" s="106">
        <f>INDEX('Maximum Demand Forecast'!$AO$4:$AO$50,MATCH(Information!C292,'Maximum Demand Forecast'!$AM$4:$AM$50,0))</f>
        <v>0</v>
      </c>
      <c r="F292" s="107">
        <f>INDEX('Maximum Demand Forecast'!$AO$4:$AO$50,MATCH(Information!C292,'Maximum Demand Forecast'!$AM$4:$AM$50,0))</f>
        <v>0</v>
      </c>
      <c r="G292" s="107">
        <f>INDEX('Maximum Demand Forecast'!$AO$4:$AO$50,MATCH(Information!C292,'Maximum Demand Forecast'!$AM$4:$AM$50,0))</f>
        <v>0</v>
      </c>
      <c r="H292" s="107">
        <f>INDEX('Maximum Demand Forecast'!$AO$4:$AO$50,MATCH(Information!C292,'Maximum Demand Forecast'!$AM$4:$AM$50,0))</f>
        <v>0</v>
      </c>
      <c r="I292" s="107">
        <f>INDEX('Maximum Demand Forecast'!$AO$4:$AO$50,MATCH(Information!C292,'Maximum Demand Forecast'!$AM$4:$AM$50,0))</f>
        <v>0</v>
      </c>
      <c r="J292" s="107">
        <f>INDEX('Maximum Demand Forecast'!$AO$4:$AO$50,MATCH(Information!C292,'Maximum Demand Forecast'!$AM$4:$AM$50,0))</f>
        <v>0</v>
      </c>
      <c r="K292" s="107">
        <f>INDEX('Maximum Demand Forecast'!$AO$4:$AO$50,MATCH(Information!C292,'Maximum Demand Forecast'!$AM$4:$AM$50,0))</f>
        <v>0</v>
      </c>
      <c r="L292" s="107">
        <f>INDEX('Maximum Demand Forecast'!$AO$4:$AO$50,MATCH(Information!C292,'Maximum Demand Forecast'!$AM$4:$AM$50,0))</f>
        <v>0</v>
      </c>
      <c r="M292" s="107">
        <f>INDEX('Maximum Demand Forecast'!$AO$4:$AO$50,MATCH(Information!C292,'Maximum Demand Forecast'!$AM$4:$AM$50,0))</f>
        <v>0</v>
      </c>
      <c r="N292" s="107">
        <f>INDEX('Maximum Demand Forecast'!$AO$4:$AO$50,MATCH(Information!C292,'Maximum Demand Forecast'!$AM$4:$AM$50,0))</f>
        <v>0</v>
      </c>
      <c r="O292" s="107">
        <f>INDEX('Maximum Demand Forecast'!$AO$4:$AO$50,MATCH(Information!C292,'Maximum Demand Forecast'!$AM$4:$AM$50,0))</f>
        <v>0</v>
      </c>
      <c r="P292" s="107">
        <f>INDEX('Maximum Demand Forecast'!$AO$4:$AO$50,MATCH(Information!C292,'Maximum Demand Forecast'!$AM$4:$AM$50,0))</f>
        <v>0</v>
      </c>
      <c r="Q292" s="104"/>
      <c r="R292" s="105"/>
    </row>
    <row r="293" spans="3:18" x14ac:dyDescent="0.25">
      <c r="C293" s="71" t="s">
        <v>65</v>
      </c>
      <c r="D293" s="77" t="s">
        <v>174</v>
      </c>
      <c r="E293" s="108">
        <f>IF($R$290="Summer",INDEX('Maximum Demand Forecast'!E$4:E$50,MATCH(Information!$C$293,'Maximum Demand Forecast'!$D$4:$D$50,0)),INDEX('Maximum Demand Forecast'!U$4:U$50,MATCH(Information!$C$293,'Maximum Demand Forecast'!$T$4:$T$50,0)))</f>
        <v>0.57437506465489196</v>
      </c>
      <c r="F293" s="111">
        <f>IF($R$290="Summer",INDEX('Maximum Demand Forecast'!F$4:F$50,MATCH(Information!$C$293,'Maximum Demand Forecast'!$D$4:$D$50,0)),INDEX('Maximum Demand Forecast'!V$4:V$50,MATCH(Information!$C$293,'Maximum Demand Forecast'!$T$4:$T$50,0)))</f>
        <v>0.64019999999999999</v>
      </c>
      <c r="G293" s="111">
        <f>IF($R$290="Summer",INDEX('Maximum Demand Forecast'!G$4:G$50,MATCH(Information!$C$293,'Maximum Demand Forecast'!$D$4:$D$50,0)),INDEX('Maximum Demand Forecast'!W$4:W$50,MATCH(Information!$C$293,'Maximum Demand Forecast'!$T$4:$T$50,0)))</f>
        <v>0.65832294675872383</v>
      </c>
      <c r="H293" s="111">
        <f>IF($R$290="Summer",INDEX('Maximum Demand Forecast'!H$4:H$50,MATCH(Information!$C$293,'Maximum Demand Forecast'!$D$4:$D$50,0)),INDEX('Maximum Demand Forecast'!X$4:X$50,MATCH(Information!$C$293,'Maximum Demand Forecast'!$T$4:$T$50,0)))</f>
        <v>0.65629952087349674</v>
      </c>
      <c r="I293" s="111">
        <f>IF($R$290="Summer",INDEX('Maximum Demand Forecast'!I$4:I$50,MATCH(Information!$C$293,'Maximum Demand Forecast'!$D$4:$D$50,0)),INDEX('Maximum Demand Forecast'!Y$4:Y$50,MATCH(Information!$C$293,'Maximum Demand Forecast'!$T$4:$T$50,0)))</f>
        <v>0.64524483896651574</v>
      </c>
      <c r="J293" s="111">
        <f>IF($R$290="Summer",INDEX('Maximum Demand Forecast'!J$4:J$50,MATCH(Information!$C$293,'Maximum Demand Forecast'!$D$4:$D$50,0)),INDEX('Maximum Demand Forecast'!Z$4:Z$50,MATCH(Information!$C$293,'Maximum Demand Forecast'!$T$4:$T$50,0)))</f>
        <v>0.63740173929713972</v>
      </c>
      <c r="K293" s="111">
        <f>IF($R$290="Summer",INDEX('Maximum Demand Forecast'!K$4:K$50,MATCH(Information!$C$293,'Maximum Demand Forecast'!$D$4:$D$50,0)),INDEX('Maximum Demand Forecast'!AA$4:AA$50,MATCH(Information!$C$293,'Maximum Demand Forecast'!$T$4:$T$50,0)))</f>
        <v>0.63782782479828815</v>
      </c>
      <c r="L293" s="111">
        <f>IF($R$290="Summer",INDEX('Maximum Demand Forecast'!L$4:L$50,MATCH(Information!$C$293,'Maximum Demand Forecast'!$D$4:$D$50,0)),INDEX('Maximum Demand Forecast'!AB$4:AB$50,MATCH(Information!$C$293,'Maximum Demand Forecast'!$T$4:$T$50,0)))</f>
        <v>0.63659387159882164</v>
      </c>
      <c r="M293" s="111">
        <f>IF($R$290="Summer",INDEX('Maximum Demand Forecast'!M$4:M$50,MATCH(Information!$C$293,'Maximum Demand Forecast'!$D$4:$D$50,0)),INDEX('Maximum Demand Forecast'!AC$4:AC$50,MATCH(Information!$C$293,'Maximum Demand Forecast'!$T$4:$T$50,0)))</f>
        <v>0.65109174131147018</v>
      </c>
      <c r="N293" s="111">
        <f>IF($R$290="Summer",INDEX('Maximum Demand Forecast'!N$4:N$50,MATCH(Information!$C$293,'Maximum Demand Forecast'!$D$4:$D$50,0)),INDEX('Maximum Demand Forecast'!AD$4:AD$50,MATCH(Information!$C$293,'Maximum Demand Forecast'!$T$4:$T$50,0)))</f>
        <v>0.69032004028193372</v>
      </c>
      <c r="O293" s="111">
        <f>IF($R$290="Summer",INDEX('Maximum Demand Forecast'!O$4:O$50,MATCH(Information!$C$293,'Maximum Demand Forecast'!$D$4:$D$50,0)),INDEX('Maximum Demand Forecast'!AE$4:AE$50,MATCH(Information!$C$293,'Maximum Demand Forecast'!$T$4:$T$50,0)))</f>
        <v>0.72510455732369739</v>
      </c>
      <c r="P293" s="111">
        <f>IF($R$290="Summer",INDEX('Maximum Demand Forecast'!P$4:P$50,MATCH(Information!$C$293,'Maximum Demand Forecast'!$D$4:$D$50,0)),INDEX('Maximum Demand Forecast'!AF$4:AF$50,MATCH(Information!$C$293,'Maximum Demand Forecast'!$T$4:$T$50,0)))</f>
        <v>0.74385095951087787</v>
      </c>
      <c r="Q293" s="104"/>
      <c r="R293" s="105"/>
    </row>
    <row r="294" spans="3:18" x14ac:dyDescent="0.25">
      <c r="C294" s="71" t="s">
        <v>65</v>
      </c>
      <c r="D294" s="77" t="s">
        <v>175</v>
      </c>
      <c r="E294" s="109">
        <f t="shared" ref="E294:P294" si="39">SQRT(E295^2-E293^2)</f>
        <v>0.77374162649275913</v>
      </c>
      <c r="F294" s="110">
        <f t="shared" si="39"/>
        <v>0.86241450885109472</v>
      </c>
      <c r="G294" s="110">
        <f t="shared" si="39"/>
        <v>0.88682796125324936</v>
      </c>
      <c r="H294" s="110">
        <f t="shared" si="39"/>
        <v>0.88410220080182045</v>
      </c>
      <c r="I294" s="110">
        <f t="shared" si="39"/>
        <v>0.86921042000314186</v>
      </c>
      <c r="J294" s="110">
        <f t="shared" si="39"/>
        <v>0.85864496709899463</v>
      </c>
      <c r="K294" s="110">
        <f t="shared" si="39"/>
        <v>0.85921894760227702</v>
      </c>
      <c r="L294" s="110">
        <f t="shared" si="39"/>
        <v>0.85755668714856992</v>
      </c>
      <c r="M294" s="110">
        <f t="shared" si="39"/>
        <v>0.87708679209643159</v>
      </c>
      <c r="N294" s="110">
        <f t="shared" si="39"/>
        <v>0.92993130035896865</v>
      </c>
      <c r="O294" s="110">
        <f t="shared" si="39"/>
        <v>0.97678958242737712</v>
      </c>
      <c r="P294" s="110">
        <f t="shared" si="39"/>
        <v>1.0020428926975777</v>
      </c>
      <c r="Q294" s="104"/>
      <c r="R294" s="105"/>
    </row>
    <row r="295" spans="3:18" x14ac:dyDescent="0.25">
      <c r="C295" s="71" t="s">
        <v>65</v>
      </c>
      <c r="D295" s="77" t="s">
        <v>176</v>
      </c>
      <c r="E295" s="108">
        <f t="shared" ref="E295:P295" si="40">E293/$E$296</f>
        <v>0.96363002208574411</v>
      </c>
      <c r="F295" s="111">
        <f t="shared" si="40"/>
        <v>1.074064627979562</v>
      </c>
      <c r="G295" s="111">
        <f t="shared" si="40"/>
        <v>1.1044695265554791</v>
      </c>
      <c r="H295" s="111">
        <f t="shared" si="40"/>
        <v>1.1010748215091488</v>
      </c>
      <c r="I295" s="111">
        <f t="shared" si="40"/>
        <v>1.0825283628870714</v>
      </c>
      <c r="J295" s="111">
        <f t="shared" si="40"/>
        <v>1.0693699812429056</v>
      </c>
      <c r="K295" s="111">
        <f t="shared" si="40"/>
        <v>1.0700848256122877</v>
      </c>
      <c r="L295" s="111">
        <f t="shared" si="40"/>
        <v>1.0680146202325169</v>
      </c>
      <c r="M295" s="111">
        <f t="shared" si="40"/>
        <v>1.0923377208876435</v>
      </c>
      <c r="N295" s="111">
        <f t="shared" si="40"/>
        <v>1.1581511047364126</v>
      </c>
      <c r="O295" s="111">
        <f t="shared" si="40"/>
        <v>1.2165091480914745</v>
      </c>
      <c r="P295" s="111">
        <f t="shared" si="40"/>
        <v>1.2479600188992366</v>
      </c>
      <c r="Q295" s="104"/>
      <c r="R295" s="105"/>
    </row>
    <row r="296" spans="3:18" x14ac:dyDescent="0.25">
      <c r="C296" s="71" t="s">
        <v>65</v>
      </c>
      <c r="D296" s="77" t="s">
        <v>177</v>
      </c>
      <c r="E296" s="108">
        <f>IF($R$290="Summer",INDEX('Maximum Demand Forecast'!$Q$4:$Q$50,MATCH(Information!$C$296,'Maximum Demand Forecast'!$D$4:$D$50,0)),INDEX('Maximum Demand Forecast'!$AG$4:$AG$50,MATCH(Information!$C$296,'Maximum Demand Forecast'!$T$4:$T$50,0)))</f>
        <v>0.59605351793801198</v>
      </c>
      <c r="F296" s="111">
        <f>IF($R$290="Summer",INDEX('Maximum Demand Forecast'!$Q$4:$Q$50,MATCH(Information!$C$296,'Maximum Demand Forecast'!$D$4:$D$50,0)),INDEX('Maximum Demand Forecast'!$AG$4:$AG$50,MATCH(Information!$C$296,'Maximum Demand Forecast'!$T$4:$T$50,0)))</f>
        <v>0.59605351793801198</v>
      </c>
      <c r="G296" s="111">
        <f>IF($R$290="Summer",INDEX('Maximum Demand Forecast'!$Q$4:$Q$50,MATCH(Information!$C$296,'Maximum Demand Forecast'!$D$4:$D$50,0)),INDEX('Maximum Demand Forecast'!$AG$4:$AG$50,MATCH(Information!$C$296,'Maximum Demand Forecast'!$T$4:$T$50,0)))</f>
        <v>0.59605351793801198</v>
      </c>
      <c r="H296" s="111">
        <f>IF($R$290="Summer",INDEX('Maximum Demand Forecast'!$Q$4:$Q$50,MATCH(Information!$C$296,'Maximum Demand Forecast'!$D$4:$D$50,0)),INDEX('Maximum Demand Forecast'!$AG$4:$AG$50,MATCH(Information!$C$296,'Maximum Demand Forecast'!$T$4:$T$50,0)))</f>
        <v>0.59605351793801198</v>
      </c>
      <c r="I296" s="111">
        <f>IF($R$290="Summer",INDEX('Maximum Demand Forecast'!$Q$4:$Q$50,MATCH(Information!$C$296,'Maximum Demand Forecast'!$D$4:$D$50,0)),INDEX('Maximum Demand Forecast'!$AG$4:$AG$50,MATCH(Information!$C$296,'Maximum Demand Forecast'!$T$4:$T$50,0)))</f>
        <v>0.59605351793801198</v>
      </c>
      <c r="J296" s="111">
        <f>IF($R$290="Summer",INDEX('Maximum Demand Forecast'!$Q$4:$Q$50,MATCH(Information!$C$296,'Maximum Demand Forecast'!$D$4:$D$50,0)),INDEX('Maximum Demand Forecast'!$AG$4:$AG$50,MATCH(Information!$C$296,'Maximum Demand Forecast'!$T$4:$T$50,0)))</f>
        <v>0.59605351793801198</v>
      </c>
      <c r="K296" s="111">
        <f>IF($R$290="Summer",INDEX('Maximum Demand Forecast'!$Q$4:$Q$50,MATCH(Information!$C$296,'Maximum Demand Forecast'!$D$4:$D$50,0)),INDEX('Maximum Demand Forecast'!$AG$4:$AG$50,MATCH(Information!$C$296,'Maximum Demand Forecast'!$T$4:$T$50,0)))</f>
        <v>0.59605351793801198</v>
      </c>
      <c r="L296" s="111">
        <f>IF($R$290="Summer",INDEX('Maximum Demand Forecast'!$Q$4:$Q$50,MATCH(Information!$C$296,'Maximum Demand Forecast'!$D$4:$D$50,0)),INDEX('Maximum Demand Forecast'!$AG$4:$AG$50,MATCH(Information!$C$296,'Maximum Demand Forecast'!$T$4:$T$50,0)))</f>
        <v>0.59605351793801198</v>
      </c>
      <c r="M296" s="111">
        <f>IF($R$290="Summer",INDEX('Maximum Demand Forecast'!$Q$4:$Q$50,MATCH(Information!$C$296,'Maximum Demand Forecast'!$D$4:$D$50,0)),INDEX('Maximum Demand Forecast'!$AG$4:$AG$50,MATCH(Information!$C$296,'Maximum Demand Forecast'!$T$4:$T$50,0)))</f>
        <v>0.59605351793801198</v>
      </c>
      <c r="N296" s="111">
        <f>IF($R$290="Summer",INDEX('Maximum Demand Forecast'!$Q$4:$Q$50,MATCH(Information!$C$296,'Maximum Demand Forecast'!$D$4:$D$50,0)),INDEX('Maximum Demand Forecast'!$AG$4:$AG$50,MATCH(Information!$C$296,'Maximum Demand Forecast'!$T$4:$T$50,0)))</f>
        <v>0.59605351793801198</v>
      </c>
      <c r="O296" s="111">
        <f>IF($R$290="Summer",INDEX('Maximum Demand Forecast'!$Q$4:$Q$50,MATCH(Information!$C$296,'Maximum Demand Forecast'!$D$4:$D$50,0)),INDEX('Maximum Demand Forecast'!$AG$4:$AG$50,MATCH(Information!$C$296,'Maximum Demand Forecast'!$T$4:$T$50,0)))</f>
        <v>0.59605351793801198</v>
      </c>
      <c r="P296" s="111">
        <f>IF($R$290="Summer",INDEX('Maximum Demand Forecast'!$Q$4:$Q$50,MATCH(Information!$C$296,'Maximum Demand Forecast'!$D$4:$D$50,0)),INDEX('Maximum Demand Forecast'!$AG$4:$AG$50,MATCH(Information!$C$296,'Maximum Demand Forecast'!$T$4:$T$50,0)))</f>
        <v>0.59605351793801198</v>
      </c>
      <c r="Q296" s="104"/>
      <c r="R296" s="105"/>
    </row>
    <row r="297" spans="3:18" x14ac:dyDescent="0.25">
      <c r="C297" s="71" t="s">
        <v>65</v>
      </c>
      <c r="D297" s="77" t="s">
        <v>178</v>
      </c>
      <c r="E297" s="108">
        <f>IF($R$290="Summer",INDEX('Maximum Demand Forecast'!U$4:U$50,MATCH(Information!$C$290,'Maximum Demand Forecast'!$T$4:$T$50,0)),INDEX('Maximum Demand Forecast'!E$4:E$50,MATCH(Information!$C$290,'Maximum Demand Forecast'!$T$4:$T$50,0)))</f>
        <v>0.621037443096912</v>
      </c>
      <c r="F297" s="111">
        <f>IF($R$290="Summer",INDEX('Maximum Demand Forecast'!V$4:V$50,MATCH(Information!$C$290,'Maximum Demand Forecast'!$T$4:$T$50,0)),INDEX('Maximum Demand Forecast'!F$4:F$50,MATCH(Information!$C$290,'Maximum Demand Forecast'!$T$4:$T$50,0)))</f>
        <v>0.62763887474069402</v>
      </c>
      <c r="G297" s="111">
        <f>IF($R$290="Summer",INDEX('Maximum Demand Forecast'!W$4:W$50,MATCH(Information!$C$290,'Maximum Demand Forecast'!$T$4:$T$50,0)),INDEX('Maximum Demand Forecast'!G$4:G$50,MATCH(Information!$C$290,'Maximum Demand Forecast'!$T$4:$T$50,0)))</f>
        <v>0.60598857984555754</v>
      </c>
      <c r="H297" s="111">
        <f>IF($R$290="Summer",INDEX('Maximum Demand Forecast'!X$4:X$50,MATCH(Information!$C$290,'Maximum Demand Forecast'!$T$4:$T$50,0)),INDEX('Maximum Demand Forecast'!H$4:H$50,MATCH(Information!$C$290,'Maximum Demand Forecast'!$T$4:$T$50,0)))</f>
        <v>0.61084667241883739</v>
      </c>
      <c r="I297" s="111">
        <f>IF($R$290="Summer",INDEX('Maximum Demand Forecast'!Y$4:Y$50,MATCH(Information!$C$290,'Maximum Demand Forecast'!$T$4:$T$50,0)),INDEX('Maximum Demand Forecast'!I$4:I$50,MATCH(Information!$C$290,'Maximum Demand Forecast'!$T$4:$T$50,0)))</f>
        <v>0.60089073597389131</v>
      </c>
      <c r="J297" s="111">
        <f>IF($R$290="Summer",INDEX('Maximum Demand Forecast'!Z$4:Z$50,MATCH(Information!$C$290,'Maximum Demand Forecast'!$T$4:$T$50,0)),INDEX('Maximum Demand Forecast'!J$4:J$50,MATCH(Information!$C$290,'Maximum Demand Forecast'!$T$4:$T$50,0)))</f>
        <v>0.60050923633555564</v>
      </c>
      <c r="K297" s="111">
        <f>IF($R$290="Summer",INDEX('Maximum Demand Forecast'!AA$4:AA$50,MATCH(Information!$C$290,'Maximum Demand Forecast'!$T$4:$T$50,0)),INDEX('Maximum Demand Forecast'!K$4:K$50,MATCH(Information!$C$290,'Maximum Demand Forecast'!$T$4:$T$50,0)))</f>
        <v>0.60139495923599673</v>
      </c>
      <c r="L297" s="111">
        <f>IF($R$290="Summer",INDEX('Maximum Demand Forecast'!AB$4:AB$50,MATCH(Information!$C$290,'Maximum Demand Forecast'!$T$4:$T$50,0)),INDEX('Maximum Demand Forecast'!L$4:L$50,MATCH(Information!$C$290,'Maximum Demand Forecast'!$T$4:$T$50,0)))</f>
        <v>0.6040829255731428</v>
      </c>
      <c r="M297" s="111">
        <f>IF($R$290="Summer",INDEX('Maximum Demand Forecast'!AC$4:AC$50,MATCH(Information!$C$290,'Maximum Demand Forecast'!$T$4:$T$50,0)),INDEX('Maximum Demand Forecast'!M$4:M$50,MATCH(Information!$C$290,'Maximum Demand Forecast'!$T$4:$T$50,0)))</f>
        <v>0.61208426503880931</v>
      </c>
      <c r="N297" s="111">
        <f>IF($R$290="Summer",INDEX('Maximum Demand Forecast'!AD$4:AD$50,MATCH(Information!$C$290,'Maximum Demand Forecast'!$T$4:$T$50,0)),INDEX('Maximum Demand Forecast'!N$4:N$50,MATCH(Information!$C$290,'Maximum Demand Forecast'!$T$4:$T$50,0)))</f>
        <v>0.63735658625792602</v>
      </c>
      <c r="O297" s="111">
        <f>IF($R$290="Summer",INDEX('Maximum Demand Forecast'!AE$4:AE$50,MATCH(Information!$C$290,'Maximum Demand Forecast'!$T$4:$T$50,0)),INDEX('Maximum Demand Forecast'!O$4:O$50,MATCH(Information!$C$290,'Maximum Demand Forecast'!$T$4:$T$50,0)))</f>
        <v>0.65799430758722532</v>
      </c>
      <c r="P297" s="111">
        <f>IF($R$290="Summer",INDEX('Maximum Demand Forecast'!AF$4:AF$50,MATCH(Information!$C$290,'Maximum Demand Forecast'!$T$4:$T$50,0)),INDEX('Maximum Demand Forecast'!P$4:P$50,MATCH(Information!$C$290,'Maximum Demand Forecast'!$T$4:$T$50,0)))</f>
        <v>0.67171980902260786</v>
      </c>
      <c r="Q297" s="112"/>
      <c r="R297" s="105">
        <f>IF($R$17="Summer",INDEX('Maximum Demand Forecast'!V$4:V$50,MATCH(Information!$C$17,'Maximum Demand Forecast'!$T$4:$T$50,0)),INDEX('Maximum Demand Forecast'!F$4:F$50,MATCH(Information!$C$17,'Maximum Demand Forecast'!$T$4:$T$50,0)))</f>
        <v>0.3236</v>
      </c>
    </row>
    <row r="298" spans="3:18" x14ac:dyDescent="0.25">
      <c r="C298" s="71" t="s">
        <v>65</v>
      </c>
      <c r="D298" s="77" t="s">
        <v>179</v>
      </c>
      <c r="E298" s="113">
        <f t="shared" ref="E298:P298" si="41">IF(E299^2-E297^2&gt;0,SQRT(E299^2-E297^2),0)</f>
        <v>0.91490980019122403</v>
      </c>
      <c r="F298" s="113">
        <f t="shared" si="41"/>
        <v>0.92463500206644522</v>
      </c>
      <c r="G298" s="113">
        <f t="shared" si="41"/>
        <v>0.8927398769064967</v>
      </c>
      <c r="H298" s="113">
        <f t="shared" si="41"/>
        <v>0.89989679885208107</v>
      </c>
      <c r="I298" s="113">
        <f t="shared" si="41"/>
        <v>0.88522975433679474</v>
      </c>
      <c r="J298" s="113">
        <f t="shared" si="41"/>
        <v>0.88466773064279303</v>
      </c>
      <c r="K298" s="113">
        <f t="shared" si="41"/>
        <v>0.88597257396725704</v>
      </c>
      <c r="L298" s="113">
        <f t="shared" si="41"/>
        <v>0.88993247489074367</v>
      </c>
      <c r="M298" s="113">
        <f t="shared" si="41"/>
        <v>0.90172001519634903</v>
      </c>
      <c r="N298" s="113">
        <f t="shared" si="41"/>
        <v>0.93895109460059434</v>
      </c>
      <c r="O298" s="113">
        <f t="shared" si="41"/>
        <v>0.96935450055891259</v>
      </c>
      <c r="P298" s="113">
        <f t="shared" si="41"/>
        <v>0.9895748526735122</v>
      </c>
      <c r="Q298" s="112"/>
      <c r="R298" s="105"/>
    </row>
    <row r="299" spans="3:18" x14ac:dyDescent="0.25">
      <c r="C299" s="71" t="s">
        <v>65</v>
      </c>
      <c r="D299" s="77" t="s">
        <v>180</v>
      </c>
      <c r="E299" s="108">
        <f>E297/IF($R$290="Summer",INDEX('Maximum Demand Forecast'!$AG$4:$AG$50, MATCH(Information!$C$299, 'Maximum Demand Forecast'!$T$4:$T$50, 0)),INDEX('Maximum Demand Forecast'!$Q$4:$Q$50, MATCH(Information!$C$299, 'Maximum Demand Forecast'!$D$4:$D$50, 0)))</f>
        <v>1.1057791136634367</v>
      </c>
      <c r="F299" s="108">
        <f>F297/IF($R$290="Summer",INDEX('Maximum Demand Forecast'!$AG$4:$AG$50, MATCH(Information!$C$299, 'Maximum Demand Forecast'!$T$4:$T$50, 0)),INDEX('Maximum Demand Forecast'!$Q$4:$Q$50, MATCH(Information!$C$299, 'Maximum Demand Forecast'!$D$4:$D$50, 0)))</f>
        <v>1.1175331959866694</v>
      </c>
      <c r="G299" s="108">
        <f>G297/IF($R$290="Summer",INDEX('Maximum Demand Forecast'!$AG$4:$AG$50, MATCH(Information!$C$299, 'Maximum Demand Forecast'!$T$4:$T$50, 0)),INDEX('Maximum Demand Forecast'!$Q$4:$Q$50, MATCH(Information!$C$299, 'Maximum Demand Forecast'!$D$4:$D$50, 0)))</f>
        <v>1.0789840808474713</v>
      </c>
      <c r="H299" s="108">
        <f>H297/IF($R$290="Summer",INDEX('Maximum Demand Forecast'!$AG$4:$AG$50, MATCH(Information!$C$299, 'Maximum Demand Forecast'!$T$4:$T$50, 0)),INDEX('Maximum Demand Forecast'!$Q$4:$Q$50, MATCH(Information!$C$299, 'Maximum Demand Forecast'!$D$4:$D$50, 0)))</f>
        <v>1.0876340863495357</v>
      </c>
      <c r="I299" s="108">
        <f>I297/IF($R$290="Summer",INDEX('Maximum Demand Forecast'!$AG$4:$AG$50, MATCH(Information!$C$299, 'Maximum Demand Forecast'!$T$4:$T$50, 0)),INDEX('Maximum Demand Forecast'!$Q$4:$Q$50, MATCH(Information!$C$299, 'Maximum Demand Forecast'!$D$4:$D$50, 0)))</f>
        <v>1.0699071896862955</v>
      </c>
      <c r="J299" s="108">
        <f>J297/IF($R$290="Summer",INDEX('Maximum Demand Forecast'!$AG$4:$AG$50, MATCH(Information!$C$299, 'Maximum Demand Forecast'!$T$4:$T$50, 0)),INDEX('Maximum Demand Forecast'!$Q$4:$Q$50, MATCH(Information!$C$299, 'Maximum Demand Forecast'!$D$4:$D$50, 0)))</f>
        <v>1.0692279160987996</v>
      </c>
      <c r="K299" s="108">
        <f>K297/IF($R$290="Summer",INDEX('Maximum Demand Forecast'!$AG$4:$AG$50, MATCH(Information!$C$299, 'Maximum Demand Forecast'!$T$4:$T$50, 0)),INDEX('Maximum Demand Forecast'!$Q$4:$Q$50, MATCH(Information!$C$299, 'Maximum Demand Forecast'!$D$4:$D$50, 0)))</f>
        <v>1.0708049770227224</v>
      </c>
      <c r="L299" s="108">
        <f>L297/IF($R$290="Summer",INDEX('Maximum Demand Forecast'!$AG$4:$AG$50, MATCH(Information!$C$299, 'Maximum Demand Forecast'!$T$4:$T$50, 0)),INDEX('Maximum Demand Forecast'!$Q$4:$Q$50, MATCH(Information!$C$299, 'Maximum Demand Forecast'!$D$4:$D$50, 0)))</f>
        <v>1.0755909960734011</v>
      </c>
      <c r="M299" s="108">
        <f>M297/IF($R$290="Summer",INDEX('Maximum Demand Forecast'!$AG$4:$AG$50, MATCH(Information!$C$299, 'Maximum Demand Forecast'!$T$4:$T$50, 0)),INDEX('Maximum Demand Forecast'!$Q$4:$Q$50, MATCH(Information!$C$299, 'Maximum Demand Forecast'!$D$4:$D$50, 0)))</f>
        <v>1.0898376637434601</v>
      </c>
      <c r="N299" s="108">
        <f>N297/IF($R$290="Summer",INDEX('Maximum Demand Forecast'!$AG$4:$AG$50, MATCH(Information!$C$299, 'Maximum Demand Forecast'!$T$4:$T$50, 0)),INDEX('Maximum Demand Forecast'!$Q$4:$Q$50, MATCH(Information!$C$299, 'Maximum Demand Forecast'!$D$4:$D$50, 0)))</f>
        <v>1.1348359247477193</v>
      </c>
      <c r="O299" s="108">
        <f>O297/IF($R$290="Summer",INDEX('Maximum Demand Forecast'!$AG$4:$AG$50, MATCH(Information!$C$299, 'Maximum Demand Forecast'!$T$4:$T$50, 0)),INDEX('Maximum Demand Forecast'!$Q$4:$Q$50, MATCH(Information!$C$299, 'Maximum Demand Forecast'!$D$4:$D$50, 0)))</f>
        <v>1.1715821168706062</v>
      </c>
      <c r="P299" s="108">
        <f>P297/IF($R$290="Summer",INDEX('Maximum Demand Forecast'!$AG$4:$AG$50, MATCH(Information!$C$299, 'Maximum Demand Forecast'!$T$4:$T$50, 0)),INDEX('Maximum Demand Forecast'!$Q$4:$Q$50, MATCH(Information!$C$299, 'Maximum Demand Forecast'!$D$4:$D$50, 0)))</f>
        <v>1.1960208572082562</v>
      </c>
      <c r="Q299" s="112"/>
      <c r="R299" s="105"/>
    </row>
    <row r="300" spans="3:18" x14ac:dyDescent="0.25">
      <c r="C300" s="71" t="s">
        <v>65</v>
      </c>
      <c r="D300" s="77" t="s">
        <v>181</v>
      </c>
      <c r="E300" s="114">
        <f>IFERROR(INDEX('Maximum Demand Forecast'!$AK$4:$AK$50,MATCH(Information!C290,'Maximum Demand Forecast'!$AJ$4:$AJ$50,0)),"")</f>
        <v>4</v>
      </c>
      <c r="F300" s="115" t="str">
        <f>IFERROR(INDEX('Maximum Demand Forecast'!$AK$4:$AK$50,MATCH(Information!D290,'Maximum Demand Forecast'!$AJ$4:$AJ$50,0)),"")</f>
        <v/>
      </c>
      <c r="G300" s="115"/>
      <c r="H300" s="115"/>
      <c r="I300" s="115"/>
      <c r="J300" s="115"/>
      <c r="K300" s="115"/>
      <c r="L300" s="115"/>
      <c r="M300" s="115"/>
      <c r="N300" s="115"/>
      <c r="O300" s="115"/>
      <c r="P300" s="115"/>
      <c r="Q300" s="116"/>
      <c r="R300" s="105"/>
    </row>
    <row r="301" spans="3:18" x14ac:dyDescent="0.25">
      <c r="C301" s="71" t="s">
        <v>65</v>
      </c>
      <c r="D301" s="77" t="s">
        <v>182</v>
      </c>
      <c r="E301" s="106">
        <f>INDEX('Maximum Demand Forecast'!AR4:AR50,MATCH(Information!C301,'Maximum Demand Forecast'!$AQ$4:$AQ$50,0))</f>
        <v>8747.5</v>
      </c>
      <c r="F301" s="107">
        <f>INDEX('Maximum Demand Forecast'!AR4:AR50,MATCH(Information!C301,'Maximum Demand Forecast'!$AQ$4:$AQ$50,0))</f>
        <v>8747.5</v>
      </c>
      <c r="G301" s="107">
        <f>INDEX('Maximum Demand Forecast'!AR4:AR50,MATCH(Information!C301,'Maximum Demand Forecast'!$AQ$4:$AQ$50,0))</f>
        <v>8747.5</v>
      </c>
      <c r="H301" s="107">
        <f>INDEX('Maximum Demand Forecast'!AR4:AR50,MATCH(Information!C301,'Maximum Demand Forecast'!$AQ$4:$AQ$50,0))</f>
        <v>8747.5</v>
      </c>
      <c r="I301" s="107">
        <f>INDEX('Maximum Demand Forecast'!AR4:AR50,MATCH(Information!C301,'Maximum Demand Forecast'!$AQ$4:$AQ$50,0))</f>
        <v>8747.5</v>
      </c>
      <c r="J301" s="107">
        <f>INDEX('Maximum Demand Forecast'!AR4:AR50,MATCH(Information!C301,'Maximum Demand Forecast'!$AQ$4:$AQ$50,0))</f>
        <v>8747.5</v>
      </c>
      <c r="K301" s="107">
        <f>INDEX('Maximum Demand Forecast'!AR4:AR50,MATCH(Information!C301,'Maximum Demand Forecast'!$AQ$4:$AQ$50,0))</f>
        <v>8747.5</v>
      </c>
      <c r="L301" s="107">
        <f>INDEX('Maximum Demand Forecast'!AR4:AR50,MATCH(Information!C301,'Maximum Demand Forecast'!$AQ$4:$AQ$50,0))</f>
        <v>8747.5</v>
      </c>
      <c r="M301" s="107">
        <f>INDEX('Maximum Demand Forecast'!AR4:AR50,MATCH(Information!C301,'Maximum Demand Forecast'!$AQ$4:$AQ$50,0))</f>
        <v>8747.5</v>
      </c>
      <c r="N301" s="107">
        <f>INDEX('Maximum Demand Forecast'!AR4:AR50,MATCH(Information!C301,'Maximum Demand Forecast'!$AQ$4:$AQ$50,0))</f>
        <v>8747.5</v>
      </c>
      <c r="O301" s="107">
        <f>INDEX('Maximum Demand Forecast'!AR4:AR50,MATCH(Information!C301,'Maximum Demand Forecast'!$AQ$4:$AQ$50,0))</f>
        <v>8747.5</v>
      </c>
      <c r="P301" s="107">
        <f>INDEX('Maximum Demand Forecast'!AR4:AR50,MATCH(Information!C301,'Maximum Demand Forecast'!$AQ$4:$AQ$50,0))</f>
        <v>8747.5</v>
      </c>
      <c r="Q301" s="104"/>
      <c r="R301" s="105"/>
    </row>
    <row r="302" spans="3:18" x14ac:dyDescent="0.25">
      <c r="C302" s="71" t="s">
        <v>65</v>
      </c>
      <c r="D302" s="77" t="s">
        <v>183</v>
      </c>
      <c r="E302" s="106">
        <f>INDEX('Maximum Demand Forecast'!$AS$4:$AS$50,MATCH(Information!C302,'Maximum Demand Forecast'!$AQ$4:$AQ$50,0))</f>
        <v>8747.5</v>
      </c>
      <c r="F302" s="107">
        <f>INDEX('Maximum Demand Forecast'!$AS$4:$AS$50,MATCH(Information!C302,'Maximum Demand Forecast'!$AQ$4:$AQ$50,0))</f>
        <v>8747.5</v>
      </c>
      <c r="G302" s="107">
        <f>INDEX('Maximum Demand Forecast'!$AS$4:$AS$50,MATCH(Information!C302,'Maximum Demand Forecast'!$AQ$4:$AQ$50,0))</f>
        <v>8747.5</v>
      </c>
      <c r="H302" s="107">
        <f>INDEX('Maximum Demand Forecast'!$AS$4:$AS$50,MATCH(Information!C302,'Maximum Demand Forecast'!$AQ$4:$AQ$50,0))</f>
        <v>8747.5</v>
      </c>
      <c r="I302" s="107">
        <f>INDEX('Maximum Demand Forecast'!$AS$4:$AS$50,MATCH(Information!C302,'Maximum Demand Forecast'!$AQ$4:$AQ$50,0))</f>
        <v>8747.5</v>
      </c>
      <c r="J302" s="107">
        <f>INDEX('Maximum Demand Forecast'!$AS$4:$AS$50,MATCH(Information!C302,'Maximum Demand Forecast'!$AQ$4:$AQ$50,0))</f>
        <v>8747.5</v>
      </c>
      <c r="K302" s="107">
        <f>INDEX('Maximum Demand Forecast'!$AS$4:$AS$50,MATCH(Information!C302,'Maximum Demand Forecast'!$AQ$4:$AQ$50,0))</f>
        <v>8747.5</v>
      </c>
      <c r="L302" s="107">
        <f>INDEX('Maximum Demand Forecast'!$AS$4:$AS$50,MATCH(Information!C302,'Maximum Demand Forecast'!$AQ$4:$AQ$50,0))</f>
        <v>8747.5</v>
      </c>
      <c r="M302" s="107">
        <f>INDEX('Maximum Demand Forecast'!$AS$4:$AS$50,MATCH(Information!C302,'Maximum Demand Forecast'!$AQ$4:$AQ$50,0))</f>
        <v>8747.5</v>
      </c>
      <c r="N302" s="107">
        <f>INDEX('Maximum Demand Forecast'!$AS$4:$AS$50,MATCH(Information!C302,'Maximum Demand Forecast'!$AQ$4:$AQ$50,0))</f>
        <v>8747.5</v>
      </c>
      <c r="O302" s="107">
        <f>INDEX('Maximum Demand Forecast'!$AS$4:$AS$50,MATCH(Information!C302,'Maximum Demand Forecast'!$AQ$4:$AQ$50,0))</f>
        <v>8747.5</v>
      </c>
      <c r="P302" s="107">
        <f>INDEX('Maximum Demand Forecast'!$AS$4:$AS$50,MATCH(Information!C302,'Maximum Demand Forecast'!$AQ$4:$AQ$50,0))</f>
        <v>8747.5</v>
      </c>
      <c r="Q302" s="104"/>
      <c r="R302" s="105"/>
    </row>
    <row r="303" spans="3:18" x14ac:dyDescent="0.25">
      <c r="C303" s="71" t="s">
        <v>65</v>
      </c>
      <c r="D303" s="77" t="s">
        <v>186</v>
      </c>
      <c r="E303" s="117">
        <f>INDEX('Maximum Demand Forecast'!$R$4:$R$50,MATCH(Information!$C$290,'Maximum Demand Forecast'!$D$4:$D$50,0))</f>
        <v>0.90315526398000601</v>
      </c>
      <c r="F303" s="118"/>
      <c r="G303" s="118"/>
      <c r="H303" s="118"/>
      <c r="I303" s="118"/>
      <c r="J303" s="118"/>
      <c r="K303" s="118"/>
      <c r="L303" s="118"/>
      <c r="M303" s="118"/>
      <c r="N303" s="118"/>
      <c r="O303" s="118"/>
      <c r="P303" s="118"/>
      <c r="Q303" s="104"/>
      <c r="R303" s="105"/>
    </row>
    <row r="304" spans="3:18" x14ac:dyDescent="0.25">
      <c r="C304" s="71" t="s">
        <v>65</v>
      </c>
      <c r="D304" s="77" t="s">
        <v>187</v>
      </c>
      <c r="E304" s="117">
        <f>INDEX('Maximum Demand Forecast'!$AH$4:$AH$50,MATCH(Information!$C$290,'Maximum Demand Forecast'!$D$4:$D$50,0))</f>
        <v>0.83072999681224102</v>
      </c>
      <c r="F304" s="118"/>
      <c r="G304" s="118"/>
      <c r="H304" s="118"/>
      <c r="I304" s="118"/>
      <c r="J304" s="118"/>
      <c r="K304" s="118"/>
      <c r="L304" s="118"/>
      <c r="M304" s="118"/>
      <c r="N304" s="118"/>
      <c r="O304" s="118"/>
      <c r="P304" s="118"/>
      <c r="Q304" s="104"/>
      <c r="R304" s="105"/>
    </row>
    <row r="305" spans="3:18" x14ac:dyDescent="0.25">
      <c r="C305" s="71" t="s">
        <v>65</v>
      </c>
      <c r="D305" s="77" t="s">
        <v>130</v>
      </c>
      <c r="E305" s="106"/>
      <c r="F305" s="107"/>
      <c r="G305" s="107"/>
      <c r="H305" s="107"/>
      <c r="I305" s="107"/>
      <c r="J305" s="107"/>
      <c r="K305" s="107"/>
      <c r="L305" s="107"/>
      <c r="M305" s="107"/>
      <c r="N305" s="107"/>
      <c r="O305" s="107"/>
      <c r="P305" s="107"/>
      <c r="Q305" s="104" t="str" cm="1">
        <f t="array" ref="Q305">IF(INDEX('Maximum Demand Forecast'!$AW$4:$AW$248,MATCH(1,('Maximum Demand Forecast'!$AV$4:$AV$248=Information!D305)*('Maximum Demand Forecast'!$AX$4:$AX$248=Information!E305)*('Maximum Demand Forecast'!$AU$4:$AU$248=Information!C305),0))=0,"",INDEX('Maximum Demand Forecast'!$AW$4:$AW$248,MATCH(1,('Maximum Demand Forecast'!$AV$4:$AV$248=Information!D305)*('Maximum Demand Forecast'!$AX$4:$AX$248=Information!E305)*('Maximum Demand Forecast'!$AU$4:$AU$248=Information!C305),0)))</f>
        <v/>
      </c>
      <c r="R305" s="105"/>
    </row>
    <row r="306" spans="3:18" x14ac:dyDescent="0.25">
      <c r="C306" s="71" t="s">
        <v>65</v>
      </c>
      <c r="D306" s="77" t="s">
        <v>131</v>
      </c>
      <c r="E306" s="106"/>
      <c r="F306" s="107"/>
      <c r="G306" s="107"/>
      <c r="H306" s="107"/>
      <c r="I306" s="107"/>
      <c r="J306" s="107"/>
      <c r="K306" s="107"/>
      <c r="L306" s="107"/>
      <c r="M306" s="107"/>
      <c r="N306" s="107"/>
      <c r="O306" s="107"/>
      <c r="P306" s="107"/>
      <c r="Q306" s="104" t="str" cm="1">
        <f t="array" ref="Q306">IF(INDEX('Maximum Demand Forecast'!$AW$4:$AW$248,MATCH(1,('Maximum Demand Forecast'!$AV$4:$AV$248=Information!D306)*('Maximum Demand Forecast'!$AX$4:$AX$248=Information!E306)*('Maximum Demand Forecast'!$AU$4:$AU$248=Information!C306),0))=0,"",INDEX('Maximum Demand Forecast'!$AW$4:$AW$248,MATCH(1,('Maximum Demand Forecast'!$AV$4:$AV$248=Information!D306)*('Maximum Demand Forecast'!$AX$4:$AX$248=Information!E306)*('Maximum Demand Forecast'!$AU$4:$AU$248=Information!C306),0)))</f>
        <v/>
      </c>
      <c r="R306" s="105"/>
    </row>
    <row r="307" spans="3:18" x14ac:dyDescent="0.25">
      <c r="C307" s="71" t="s">
        <v>65</v>
      </c>
      <c r="D307" s="77" t="s">
        <v>132</v>
      </c>
      <c r="E307" s="106"/>
      <c r="F307" s="107"/>
      <c r="G307" s="107"/>
      <c r="H307" s="107"/>
      <c r="I307" s="107"/>
      <c r="J307" s="107"/>
      <c r="K307" s="107"/>
      <c r="L307" s="107"/>
      <c r="M307" s="107"/>
      <c r="N307" s="107"/>
      <c r="O307" s="107"/>
      <c r="P307" s="107"/>
      <c r="Q307" s="104" t="str" cm="1">
        <f t="array" ref="Q307">IF(INDEX('Maximum Demand Forecast'!$AW$4:$AW$248,MATCH(1,('Maximum Demand Forecast'!$AV$4:$AV$248=Information!D307)*('Maximum Demand Forecast'!$AX$4:$AX$248=Information!E307)*('Maximum Demand Forecast'!$AU$4:$AU$248=Information!C307),0))=0,"",INDEX('Maximum Demand Forecast'!$AW$4:$AW$248,MATCH(1,('Maximum Demand Forecast'!$AV$4:$AV$248=Information!D307)*('Maximum Demand Forecast'!$AX$4:$AX$248=Information!E307)*('Maximum Demand Forecast'!$AU$4:$AU$248=Information!C307),0)))</f>
        <v/>
      </c>
      <c r="R307" s="105"/>
    </row>
    <row r="308" spans="3:18" x14ac:dyDescent="0.25">
      <c r="C308" s="71" t="s">
        <v>65</v>
      </c>
      <c r="D308" s="77" t="s">
        <v>133</v>
      </c>
      <c r="E308" s="106"/>
      <c r="F308" s="107"/>
      <c r="G308" s="107"/>
      <c r="H308" s="107"/>
      <c r="I308" s="107"/>
      <c r="J308" s="107"/>
      <c r="K308" s="107"/>
      <c r="L308" s="107"/>
      <c r="M308" s="107"/>
      <c r="N308" s="107"/>
      <c r="O308" s="107"/>
      <c r="P308" s="107"/>
      <c r="Q308" s="104" t="str" cm="1">
        <f t="array" ref="Q308">IF(INDEX('Maximum Demand Forecast'!$AW$4:$AW$248,MATCH(1,('Maximum Demand Forecast'!$AV$4:$AV$248=Information!D308)*('Maximum Demand Forecast'!$AX$4:$AX$248=Information!E308)*('Maximum Demand Forecast'!$AU$4:$AU$248=Information!C308),0))=0,"",INDEX('Maximum Demand Forecast'!$AW$4:$AW$248,MATCH(1,('Maximum Demand Forecast'!$AV$4:$AV$248=Information!D308)*('Maximum Demand Forecast'!$AX$4:$AX$248=Information!E308)*('Maximum Demand Forecast'!$AU$4:$AU$248=Information!C308),0)))</f>
        <v/>
      </c>
      <c r="R308" s="105"/>
    </row>
    <row r="309" spans="3:18" x14ac:dyDescent="0.25">
      <c r="C309" s="71" t="s">
        <v>65</v>
      </c>
      <c r="D309" s="77" t="s">
        <v>134</v>
      </c>
      <c r="E309" s="106"/>
      <c r="F309" s="107"/>
      <c r="G309" s="107"/>
      <c r="H309" s="107"/>
      <c r="I309" s="107"/>
      <c r="J309" s="107"/>
      <c r="K309" s="107"/>
      <c r="L309" s="107"/>
      <c r="M309" s="107"/>
      <c r="N309" s="107"/>
      <c r="O309" s="107"/>
      <c r="P309" s="107"/>
      <c r="Q309" s="104" t="str" cm="1">
        <f t="array" ref="Q309">IF(INDEX('Maximum Demand Forecast'!$AW$4:$AW$248,MATCH(1,('Maximum Demand Forecast'!$AV$4:$AV$248=Information!D309)*('Maximum Demand Forecast'!$AX$4:$AX$248=Information!E309)*('Maximum Demand Forecast'!$AU$4:$AU$248=Information!C309),0))=0,"",INDEX('Maximum Demand Forecast'!$AW$4:$AW$248,MATCH(1,('Maximum Demand Forecast'!$AV$4:$AV$248=Information!D309)*('Maximum Demand Forecast'!$AX$4:$AX$248=Information!E309)*('Maximum Demand Forecast'!$AU$4:$AU$248=Information!C309),0)))</f>
        <v/>
      </c>
      <c r="R309" s="105"/>
    </row>
    <row r="310" spans="3:18" x14ac:dyDescent="0.25">
      <c r="C310" s="71" t="s">
        <v>65</v>
      </c>
      <c r="D310" s="77" t="s">
        <v>184</v>
      </c>
      <c r="E310" s="124">
        <f>INDEX('Distribution feeder max. demand'!$AS$5:$AS$64,MATCH(Information!$C310,'Distribution feeder max. demand'!$AR$5:$AR$64,0))</f>
        <v>1.2E-2</v>
      </c>
      <c r="F310" s="115"/>
      <c r="G310" s="115"/>
      <c r="H310" s="115"/>
      <c r="I310" s="115"/>
      <c r="J310" s="115"/>
      <c r="K310" s="115"/>
      <c r="L310" s="115"/>
      <c r="M310" s="115"/>
      <c r="N310" s="115"/>
      <c r="O310" s="115"/>
      <c r="P310" s="115"/>
      <c r="Q310" s="104"/>
      <c r="R310" s="105"/>
    </row>
    <row r="311" spans="3:18" ht="15.75" thickBot="1" x14ac:dyDescent="0.3">
      <c r="C311" s="73" t="s">
        <v>65</v>
      </c>
      <c r="D311" s="78" t="s">
        <v>185</v>
      </c>
      <c r="E311" s="123">
        <f>INDEX('Distribution feeder max. demand'!$AT$5:$AT$64,MATCH(Information!$C310,'Distribution feeder max. demand'!$AR$5:$AR$64,0))</f>
        <v>0</v>
      </c>
      <c r="F311" s="119"/>
      <c r="G311" s="119"/>
      <c r="H311" s="119"/>
      <c r="I311" s="119"/>
      <c r="J311" s="119"/>
      <c r="K311" s="119"/>
      <c r="L311" s="119"/>
      <c r="M311" s="119"/>
      <c r="N311" s="119"/>
      <c r="O311" s="119"/>
      <c r="P311" s="119"/>
      <c r="Q311" s="120"/>
      <c r="R311" s="121"/>
    </row>
    <row r="312" spans="3:18" ht="15.75" thickTop="1" x14ac:dyDescent="0.25">
      <c r="C312" s="71" t="s">
        <v>62</v>
      </c>
      <c r="D312" s="77" t="s">
        <v>171</v>
      </c>
      <c r="E312" s="102">
        <f>INDEX('Maximum Demand Forecast'!$BA$4:$BA$50,MATCH($C$312,'Maximum Demand Forecast'!$AZ$4:$AZ$50,0))</f>
        <v>50</v>
      </c>
      <c r="F312" s="103">
        <f>INDEX('Maximum Demand Forecast'!$BA$4:$BA$50,MATCH($C$312,'Maximum Demand Forecast'!$AZ$4:$AZ$50,0))</f>
        <v>50</v>
      </c>
      <c r="G312" s="103">
        <f>INDEX('Maximum Demand Forecast'!$BA$4:$BA$50,MATCH($C$312,'Maximum Demand Forecast'!$AZ$4:$AZ$50,0))</f>
        <v>50</v>
      </c>
      <c r="H312" s="103">
        <f>INDEX('Maximum Demand Forecast'!$BA$4:$BA$50,MATCH($C$312,'Maximum Demand Forecast'!$AZ$4:$AZ$50,0))</f>
        <v>50</v>
      </c>
      <c r="I312" s="103">
        <f>INDEX('Maximum Demand Forecast'!$BA$4:$BA$50,MATCH($C$312,'Maximum Demand Forecast'!$AZ$4:$AZ$50,0))</f>
        <v>50</v>
      </c>
      <c r="J312" s="103">
        <f>INDEX('Maximum Demand Forecast'!$BA$4:$BA$50,MATCH($C$312,'Maximum Demand Forecast'!$AZ$4:$AZ$50,0))</f>
        <v>50</v>
      </c>
      <c r="K312" s="103">
        <f>INDEX('Maximum Demand Forecast'!$BA$4:$BA$50,MATCH($C$312,'Maximum Demand Forecast'!$AZ$4:$AZ$50,0))</f>
        <v>50</v>
      </c>
      <c r="L312" s="103">
        <f>INDEX('Maximum Demand Forecast'!$BA$4:$BA$50,MATCH($C$312,'Maximum Demand Forecast'!$AZ$4:$AZ$50,0))</f>
        <v>50</v>
      </c>
      <c r="M312" s="103">
        <f>INDEX('Maximum Demand Forecast'!$BA$4:$BA$50,MATCH($C$312,'Maximum Demand Forecast'!$AZ$4:$AZ$50,0))</f>
        <v>50</v>
      </c>
      <c r="N312" s="103">
        <f>INDEX('Maximum Demand Forecast'!$BA$4:$BA$50,MATCH($C$312,'Maximum Demand Forecast'!$AZ$4:$AZ$50,0))</f>
        <v>50</v>
      </c>
      <c r="O312" s="103">
        <f>INDEX('Maximum Demand Forecast'!$BA$4:$BA$50,MATCH($C$312,'Maximum Demand Forecast'!$AZ$4:$AZ$50,0))</f>
        <v>50</v>
      </c>
      <c r="P312" s="103">
        <f>INDEX('Maximum Demand Forecast'!$BA$4:$BA$50,MATCH($C$312,'Maximum Demand Forecast'!$AZ$4:$AZ$50,0))</f>
        <v>50</v>
      </c>
      <c r="Q312" s="104"/>
      <c r="R312" s="122" t="str">
        <f>IF('Maximum Demand Forecast'!F18&gt;'Maximum Demand Forecast'!V18,"Summer","Winter")</f>
        <v>Winter</v>
      </c>
    </row>
    <row r="313" spans="3:18" x14ac:dyDescent="0.25">
      <c r="C313" s="71" t="s">
        <v>62</v>
      </c>
      <c r="D313" s="77" t="s">
        <v>172</v>
      </c>
      <c r="E313" s="106">
        <f>INDEX('Maximum Demand Forecast'!$AN$4:$AN$50,MATCH(Information!C312,'Maximum Demand Forecast'!$AM$4:$AM$50,0))</f>
        <v>25</v>
      </c>
      <c r="F313" s="107">
        <f>INDEX('Maximum Demand Forecast'!$AN$4:$AN$50,MATCH(Information!C312,'Maximum Demand Forecast'!$AM$4:$AM$50,0))</f>
        <v>25</v>
      </c>
      <c r="G313" s="107">
        <f>INDEX('Maximum Demand Forecast'!$AN$4:$AN$50,MATCH(Information!C312,'Maximum Demand Forecast'!$AM$4:$AM$50,0))</f>
        <v>25</v>
      </c>
      <c r="H313" s="107">
        <f>INDEX('Maximum Demand Forecast'!$AN$4:$AN$50,MATCH(Information!C312,'Maximum Demand Forecast'!$AM$4:$AM$50,0))</f>
        <v>25</v>
      </c>
      <c r="I313" s="107">
        <f>INDEX('Maximum Demand Forecast'!$AN$4:$AN$50,MATCH(Information!C312,'Maximum Demand Forecast'!$AM$4:$AM$50,0))</f>
        <v>25</v>
      </c>
      <c r="J313" s="107">
        <f>INDEX('Maximum Demand Forecast'!$AN$4:$AN$50,MATCH(Information!C312,'Maximum Demand Forecast'!$AM$4:$AM$50,0))</f>
        <v>25</v>
      </c>
      <c r="K313" s="107">
        <f>INDEX('Maximum Demand Forecast'!$AN$4:$AN$50,MATCH(Information!C312,'Maximum Demand Forecast'!$AM$4:$AM$50,0))</f>
        <v>25</v>
      </c>
      <c r="L313" s="107">
        <f>INDEX('Maximum Demand Forecast'!$AN$4:$AN$50,MATCH(Information!C312,'Maximum Demand Forecast'!$AM$4:$AM$50,0))</f>
        <v>25</v>
      </c>
      <c r="M313" s="107">
        <f>INDEX('Maximum Demand Forecast'!$AN$4:$AN$50,MATCH(Information!C312,'Maximum Demand Forecast'!$AM$4:$AM$50,0))</f>
        <v>25</v>
      </c>
      <c r="N313" s="107">
        <f>INDEX('Maximum Demand Forecast'!$AN$4:$AN$50,MATCH(Information!C312,'Maximum Demand Forecast'!$AM$4:$AM$50,0))</f>
        <v>25</v>
      </c>
      <c r="O313" s="107">
        <f>INDEX('Maximum Demand Forecast'!$AN$4:$AN$50,MATCH(Information!C312,'Maximum Demand Forecast'!$AM$4:$AM$50,0))</f>
        <v>25</v>
      </c>
      <c r="P313" s="107">
        <f>INDEX('Maximum Demand Forecast'!$AN$4:$AN$50,MATCH(Information!C312,'Maximum Demand Forecast'!$AM$4:$AM$50,0))</f>
        <v>25</v>
      </c>
      <c r="Q313" s="104"/>
      <c r="R313" s="105"/>
    </row>
    <row r="314" spans="3:18" x14ac:dyDescent="0.25">
      <c r="C314" s="71" t="s">
        <v>62</v>
      </c>
      <c r="D314" s="77" t="s">
        <v>173</v>
      </c>
      <c r="E314" s="106">
        <f>INDEX('Maximum Demand Forecast'!$AO$4:$AO$50,MATCH(Information!C314,'Maximum Demand Forecast'!$AM$4:$AM$50,0))</f>
        <v>37.5</v>
      </c>
      <c r="F314" s="107">
        <f>INDEX('Maximum Demand Forecast'!$AO$4:$AO$50,MATCH(Information!C314,'Maximum Demand Forecast'!$AM$4:$AM$50,0))</f>
        <v>37.5</v>
      </c>
      <c r="G314" s="107">
        <f>INDEX('Maximum Demand Forecast'!$AO$4:$AO$50,MATCH(Information!C314,'Maximum Demand Forecast'!$AM$4:$AM$50,0))</f>
        <v>37.5</v>
      </c>
      <c r="H314" s="107">
        <f>INDEX('Maximum Demand Forecast'!$AO$4:$AO$50,MATCH(Information!C314,'Maximum Demand Forecast'!$AM$4:$AM$50,0))</f>
        <v>37.5</v>
      </c>
      <c r="I314" s="107">
        <f>INDEX('Maximum Demand Forecast'!$AO$4:$AO$50,MATCH(Information!C314,'Maximum Demand Forecast'!$AM$4:$AM$50,0))</f>
        <v>37.5</v>
      </c>
      <c r="J314" s="107">
        <f>INDEX('Maximum Demand Forecast'!$AO$4:$AO$50,MATCH(Information!C314,'Maximum Demand Forecast'!$AM$4:$AM$50,0))</f>
        <v>37.5</v>
      </c>
      <c r="K314" s="107">
        <f>INDEX('Maximum Demand Forecast'!$AO$4:$AO$50,MATCH(Information!C314,'Maximum Demand Forecast'!$AM$4:$AM$50,0))</f>
        <v>37.5</v>
      </c>
      <c r="L314" s="107">
        <f>INDEX('Maximum Demand Forecast'!$AO$4:$AO$50,MATCH(Information!C314,'Maximum Demand Forecast'!$AM$4:$AM$50,0))</f>
        <v>37.5</v>
      </c>
      <c r="M314" s="107">
        <f>INDEX('Maximum Demand Forecast'!$AO$4:$AO$50,MATCH(Information!C314,'Maximum Demand Forecast'!$AM$4:$AM$50,0))</f>
        <v>37.5</v>
      </c>
      <c r="N314" s="107">
        <f>INDEX('Maximum Demand Forecast'!$AO$4:$AO$50,MATCH(Information!C314,'Maximum Demand Forecast'!$AM$4:$AM$50,0))</f>
        <v>37.5</v>
      </c>
      <c r="O314" s="107">
        <f>INDEX('Maximum Demand Forecast'!$AO$4:$AO$50,MATCH(Information!C314,'Maximum Demand Forecast'!$AM$4:$AM$50,0))</f>
        <v>37.5</v>
      </c>
      <c r="P314" s="107">
        <f>INDEX('Maximum Demand Forecast'!$AO$4:$AO$50,MATCH(Information!C314,'Maximum Demand Forecast'!$AM$4:$AM$50,0))</f>
        <v>37.5</v>
      </c>
      <c r="Q314" s="104"/>
      <c r="R314" s="105"/>
    </row>
    <row r="315" spans="3:18" x14ac:dyDescent="0.25">
      <c r="C315" s="71" t="s">
        <v>62</v>
      </c>
      <c r="D315" s="77" t="s">
        <v>174</v>
      </c>
      <c r="E315" s="108">
        <f>IF($R$312="Summer",INDEX('Maximum Demand Forecast'!E$4:E$50,MATCH(Information!$C$315,'Maximum Demand Forecast'!$D$4:$D$50,0)),INDEX('Maximum Demand Forecast'!U$4:U$50,MATCH(Information!$C$315,'Maximum Demand Forecast'!$T$4:$T$50,0)))</f>
        <v>9.0396758852568109</v>
      </c>
      <c r="F315" s="111">
        <f>IF($R$312="Summer",INDEX('Maximum Demand Forecast'!F$4:F$50,MATCH(Information!$C$315,'Maximum Demand Forecast'!$D$4:$D$50,0)),INDEX('Maximum Demand Forecast'!V$4:V$50,MATCH(Information!$C$315,'Maximum Demand Forecast'!$T$4:$T$50,0)))</f>
        <v>8.6601800218975296</v>
      </c>
      <c r="G315" s="111">
        <f>IF($R$312="Summer",INDEX('Maximum Demand Forecast'!G$4:G$50,MATCH(Information!$C$315,'Maximum Demand Forecast'!$D$4:$D$50,0)),INDEX('Maximum Demand Forecast'!W$4:W$50,MATCH(Information!$C$315,'Maximum Demand Forecast'!$T$4:$T$50,0)))</f>
        <v>8.361448603458042</v>
      </c>
      <c r="H315" s="111">
        <f>IF($R$312="Summer",INDEX('Maximum Demand Forecast'!H$4:H$50,MATCH(Information!$C$315,'Maximum Demand Forecast'!$D$4:$D$50,0)),INDEX('Maximum Demand Forecast'!X$4:X$50,MATCH(Information!$C$315,'Maximum Demand Forecast'!$T$4:$T$50,0)))</f>
        <v>8.4284807105196524</v>
      </c>
      <c r="I315" s="111">
        <f>IF($R$312="Summer",INDEX('Maximum Demand Forecast'!I$4:I$50,MATCH(Information!$C$315,'Maximum Demand Forecast'!$D$4:$D$50,0)),INDEX('Maximum Demand Forecast'!Y$4:Y$50,MATCH(Information!$C$315,'Maximum Demand Forecast'!$T$4:$T$50,0)))</f>
        <v>8.2911084007891169</v>
      </c>
      <c r="J315" s="111">
        <f>IF($R$312="Summer",INDEX('Maximum Demand Forecast'!J$4:J$50,MATCH(Information!$C$315,'Maximum Demand Forecast'!$D$4:$D$50,0)),INDEX('Maximum Demand Forecast'!Z$4:Z$50,MATCH(Information!$C$315,'Maximum Demand Forecast'!$T$4:$T$50,0)))</f>
        <v>8.9791619533201619</v>
      </c>
      <c r="K315" s="111">
        <f>IF($R$312="Summer",INDEX('Maximum Demand Forecast'!K$4:K$50,MATCH(Information!$C$315,'Maximum Demand Forecast'!$D$4:$D$50,0)),INDEX('Maximum Demand Forecast'!AA$4:AA$50,MATCH(Information!$C$315,'Maximum Demand Forecast'!$T$4:$T$50,0)))</f>
        <v>8.9924057951923615</v>
      </c>
      <c r="L315" s="111">
        <f>IF($R$312="Summer",INDEX('Maximum Demand Forecast'!L$4:L$50,MATCH(Information!$C$315,'Maximum Demand Forecast'!$D$4:$D$50,0)),INDEX('Maximum Demand Forecast'!AB$4:AB$50,MATCH(Information!$C$315,'Maximum Demand Forecast'!$T$4:$T$50,0)))</f>
        <v>9.0325978248996623</v>
      </c>
      <c r="M315" s="111">
        <f>IF($R$312="Summer",INDEX('Maximum Demand Forecast'!M$4:M$50,MATCH(Information!$C$315,'Maximum Demand Forecast'!$D$4:$D$50,0)),INDEX('Maximum Demand Forecast'!AC$4:AC$50,MATCH(Information!$C$315,'Maximum Demand Forecast'!$T$4:$T$50,0)))</f>
        <v>9.152238487454877</v>
      </c>
      <c r="N315" s="111">
        <f>IF($R$312="Summer",INDEX('Maximum Demand Forecast'!N$4:N$50,MATCH(Information!$C$315,'Maximum Demand Forecast'!$D$4:$D$50,0)),INDEX('Maximum Demand Forecast'!AD$4:AD$50,MATCH(Information!$C$315,'Maximum Demand Forecast'!$T$4:$T$50,0)))</f>
        <v>9.5301248735952839</v>
      </c>
      <c r="O315" s="111">
        <f>IF($R$312="Summer",INDEX('Maximum Demand Forecast'!O$4:O$50,MATCH(Information!$C$315,'Maximum Demand Forecast'!$D$4:$D$50,0)),INDEX('Maximum Demand Forecast'!AE$4:AE$50,MATCH(Information!$C$315,'Maximum Demand Forecast'!$T$4:$T$50,0)))</f>
        <v>9.8387120375397874</v>
      </c>
      <c r="P315" s="111">
        <f>IF($R$312="Summer",INDEX('Maximum Demand Forecast'!P$4:P$50,MATCH(Information!$C$315,'Maximum Demand Forecast'!$D$4:$D$50,0)),INDEX('Maximum Demand Forecast'!AF$4:AF$50,MATCH(Information!$C$315,'Maximum Demand Forecast'!$T$4:$T$50,0)))</f>
        <v>10.043943685650461</v>
      </c>
      <c r="Q315" s="104"/>
      <c r="R315" s="105"/>
    </row>
    <row r="316" spans="3:18" x14ac:dyDescent="0.25">
      <c r="C316" s="71" t="s">
        <v>62</v>
      </c>
      <c r="D316" s="77" t="s">
        <v>175</v>
      </c>
      <c r="E316" s="109">
        <f t="shared" ref="E316:P316" si="42">SQRT(E317^2-E315^2)</f>
        <v>1.4672719735371922</v>
      </c>
      <c r="F316" s="110">
        <f t="shared" si="42"/>
        <v>1.405674229165794</v>
      </c>
      <c r="G316" s="110">
        <f t="shared" si="42"/>
        <v>1.3571857387093913</v>
      </c>
      <c r="H316" s="110">
        <f t="shared" si="42"/>
        <v>1.368066032789292</v>
      </c>
      <c r="I316" s="110">
        <f t="shared" si="42"/>
        <v>1.3457684921953359</v>
      </c>
      <c r="J316" s="110">
        <f t="shared" si="42"/>
        <v>1.4574496748766947</v>
      </c>
      <c r="K316" s="110">
        <f t="shared" si="42"/>
        <v>1.4595993446488837</v>
      </c>
      <c r="L316" s="110">
        <f t="shared" si="42"/>
        <v>1.4661231005332491</v>
      </c>
      <c r="M316" s="110">
        <f t="shared" si="42"/>
        <v>1.4855425347354148</v>
      </c>
      <c r="N316" s="110">
        <f t="shared" si="42"/>
        <v>1.5468790373493313</v>
      </c>
      <c r="O316" s="110">
        <f t="shared" si="42"/>
        <v>1.5969672598471711</v>
      </c>
      <c r="P316" s="110">
        <f t="shared" si="42"/>
        <v>1.6302793662963382</v>
      </c>
      <c r="Q316" s="104"/>
      <c r="R316" s="105"/>
    </row>
    <row r="317" spans="3:18" x14ac:dyDescent="0.25">
      <c r="C317" s="71" t="s">
        <v>62</v>
      </c>
      <c r="D317" s="77" t="s">
        <v>176</v>
      </c>
      <c r="E317" s="108">
        <f t="shared" ref="E317:P317" si="43">E315/$E$318</f>
        <v>9.1579816092205188</v>
      </c>
      <c r="F317" s="111">
        <f t="shared" si="43"/>
        <v>8.773519137165767</v>
      </c>
      <c r="G317" s="111">
        <f t="shared" si="43"/>
        <v>8.4708781054638358</v>
      </c>
      <c r="H317" s="111">
        <f t="shared" si="43"/>
        <v>8.5387874875578031</v>
      </c>
      <c r="I317" s="111">
        <f t="shared" si="43"/>
        <v>8.399617333439755</v>
      </c>
      <c r="J317" s="111">
        <f t="shared" si="43"/>
        <v>9.0966757081227492</v>
      </c>
      <c r="K317" s="111">
        <f t="shared" si="43"/>
        <v>9.1100928772602874</v>
      </c>
      <c r="L317" s="111">
        <f t="shared" si="43"/>
        <v>9.1508109155582122</v>
      </c>
      <c r="M317" s="111">
        <f t="shared" si="43"/>
        <v>9.272017361597122</v>
      </c>
      <c r="N317" s="111">
        <f t="shared" si="43"/>
        <v>9.6548492925840286</v>
      </c>
      <c r="O317" s="111">
        <f t="shared" si="43"/>
        <v>9.9674750557327254</v>
      </c>
      <c r="P317" s="111">
        <f t="shared" si="43"/>
        <v>10.175392649558511</v>
      </c>
      <c r="Q317" s="104"/>
      <c r="R317" s="105"/>
    </row>
    <row r="318" spans="3:18" x14ac:dyDescent="0.25">
      <c r="C318" s="71" t="s">
        <v>62</v>
      </c>
      <c r="D318" s="77" t="s">
        <v>177</v>
      </c>
      <c r="E318" s="108">
        <f>IF($R$312="Summer",INDEX('Maximum Demand Forecast'!$Q$4:$Q$50,MATCH(Information!$C$318,'Maximum Demand Forecast'!$D$4:$D$50,0)),INDEX('Maximum Demand Forecast'!$AG$4:$AG$50,MATCH(Information!$C$318,'Maximum Demand Forecast'!$T$4:$T$50,0)))</f>
        <v>0.98708168142152697</v>
      </c>
      <c r="F318" s="111">
        <f>IF($R$312="Summer",INDEX('Maximum Demand Forecast'!$Q$4:$Q$50,MATCH(Information!$C$318,'Maximum Demand Forecast'!$D$4:$D$50,0)),INDEX('Maximum Demand Forecast'!$AG$4:$AG$50,MATCH(Information!$C$318,'Maximum Demand Forecast'!$T$4:$T$50,0)))</f>
        <v>0.98708168142152697</v>
      </c>
      <c r="G318" s="111">
        <f>IF($R$312="Summer",INDEX('Maximum Demand Forecast'!$Q$4:$Q$50,MATCH(Information!$C$318,'Maximum Demand Forecast'!$D$4:$D$50,0)),INDEX('Maximum Demand Forecast'!$AG$4:$AG$50,MATCH(Information!$C$318,'Maximum Demand Forecast'!$T$4:$T$50,0)))</f>
        <v>0.98708168142152697</v>
      </c>
      <c r="H318" s="111">
        <f>IF($R$312="Summer",INDEX('Maximum Demand Forecast'!$Q$4:$Q$50,MATCH(Information!$C$318,'Maximum Demand Forecast'!$D$4:$D$50,0)),INDEX('Maximum Demand Forecast'!$AG$4:$AG$50,MATCH(Information!$C$318,'Maximum Demand Forecast'!$T$4:$T$50,0)))</f>
        <v>0.98708168142152697</v>
      </c>
      <c r="I318" s="111">
        <f>IF($R$312="Summer",INDEX('Maximum Demand Forecast'!$Q$4:$Q$50,MATCH(Information!$C$318,'Maximum Demand Forecast'!$D$4:$D$50,0)),INDEX('Maximum Demand Forecast'!$AG$4:$AG$50,MATCH(Information!$C$318,'Maximum Demand Forecast'!$T$4:$T$50,0)))</f>
        <v>0.98708168142152697</v>
      </c>
      <c r="J318" s="111">
        <f>IF($R$312="Summer",INDEX('Maximum Demand Forecast'!$Q$4:$Q$50,MATCH(Information!$C$318,'Maximum Demand Forecast'!$D$4:$D$50,0)),INDEX('Maximum Demand Forecast'!$AG$4:$AG$50,MATCH(Information!$C$318,'Maximum Demand Forecast'!$T$4:$T$50,0)))</f>
        <v>0.98708168142152697</v>
      </c>
      <c r="K318" s="111">
        <f>IF($R$312="Summer",INDEX('Maximum Demand Forecast'!$Q$4:$Q$50,MATCH(Information!$C$318,'Maximum Demand Forecast'!$D$4:$D$50,0)),INDEX('Maximum Demand Forecast'!$AG$4:$AG$50,MATCH(Information!$C$318,'Maximum Demand Forecast'!$T$4:$T$50,0)))</f>
        <v>0.98708168142152697</v>
      </c>
      <c r="L318" s="111">
        <f>IF($R$312="Summer",INDEX('Maximum Demand Forecast'!$Q$4:$Q$50,MATCH(Information!$C$318,'Maximum Demand Forecast'!$D$4:$D$50,0)),INDEX('Maximum Demand Forecast'!$AG$4:$AG$50,MATCH(Information!$C$318,'Maximum Demand Forecast'!$T$4:$T$50,0)))</f>
        <v>0.98708168142152697</v>
      </c>
      <c r="M318" s="111">
        <f>IF($R$312="Summer",INDEX('Maximum Demand Forecast'!$Q$4:$Q$50,MATCH(Information!$C$318,'Maximum Demand Forecast'!$D$4:$D$50,0)),INDEX('Maximum Demand Forecast'!$AG$4:$AG$50,MATCH(Information!$C$318,'Maximum Demand Forecast'!$T$4:$T$50,0)))</f>
        <v>0.98708168142152697</v>
      </c>
      <c r="N318" s="111">
        <f>IF($R$312="Summer",INDEX('Maximum Demand Forecast'!$Q$4:$Q$50,MATCH(Information!$C$318,'Maximum Demand Forecast'!$D$4:$D$50,0)),INDEX('Maximum Demand Forecast'!$AG$4:$AG$50,MATCH(Information!$C$318,'Maximum Demand Forecast'!$T$4:$T$50,0)))</f>
        <v>0.98708168142152697</v>
      </c>
      <c r="O318" s="111">
        <f>IF($R$312="Summer",INDEX('Maximum Demand Forecast'!$Q$4:$Q$50,MATCH(Information!$C$318,'Maximum Demand Forecast'!$D$4:$D$50,0)),INDEX('Maximum Demand Forecast'!$AG$4:$AG$50,MATCH(Information!$C$318,'Maximum Demand Forecast'!$T$4:$T$50,0)))</f>
        <v>0.98708168142152697</v>
      </c>
      <c r="P318" s="111">
        <f>IF($R$312="Summer",INDEX('Maximum Demand Forecast'!$Q$4:$Q$50,MATCH(Information!$C$318,'Maximum Demand Forecast'!$D$4:$D$50,0)),INDEX('Maximum Demand Forecast'!$AG$4:$AG$50,MATCH(Information!$C$318,'Maximum Demand Forecast'!$T$4:$T$50,0)))</f>
        <v>0.98708168142152697</v>
      </c>
      <c r="Q318" s="104"/>
      <c r="R318" s="105"/>
    </row>
    <row r="319" spans="3:18" x14ac:dyDescent="0.25">
      <c r="C319" s="71" t="s">
        <v>62</v>
      </c>
      <c r="D319" s="77" t="s">
        <v>178</v>
      </c>
      <c r="E319" s="108">
        <f>IF($R$312="Summer",INDEX('Maximum Demand Forecast'!U$4:U$50,MATCH(Information!$C$312,'Maximum Demand Forecast'!$T$4:$T$50,0)),INDEX('Maximum Demand Forecast'!E$4:E$50,MATCH(Information!$C$312,'Maximum Demand Forecast'!$T$4:$T$50,0)))</f>
        <v>6.5139682016507399</v>
      </c>
      <c r="F319" s="111">
        <f>IF($R$312="Summer",INDEX('Maximum Demand Forecast'!V$4:V$50,MATCH(Information!$C$312,'Maximum Demand Forecast'!$T$4:$T$50,0)),INDEX('Maximum Demand Forecast'!F$4:F$50,MATCH(Information!$C$312,'Maximum Demand Forecast'!$T$4:$T$50,0)))</f>
        <v>6.4871999999999996</v>
      </c>
      <c r="G319" s="111">
        <f>IF($R$312="Summer",INDEX('Maximum Demand Forecast'!W$4:W$50,MATCH(Information!$C$312,'Maximum Demand Forecast'!$T$4:$T$50,0)),INDEX('Maximum Demand Forecast'!G$4:G$50,MATCH(Information!$C$312,'Maximum Demand Forecast'!$T$4:$T$50,0)))</f>
        <v>6.6708413311671242</v>
      </c>
      <c r="H319" s="111">
        <f>IF($R$312="Summer",INDEX('Maximum Demand Forecast'!X$4:X$50,MATCH(Information!$C$312,'Maximum Demand Forecast'!$T$4:$T$50,0)),INDEX('Maximum Demand Forecast'!H$4:H$50,MATCH(Information!$C$312,'Maximum Demand Forecast'!$T$4:$T$50,0)))</f>
        <v>6.6503377878952641</v>
      </c>
      <c r="I319" s="111">
        <f>IF($R$312="Summer",INDEX('Maximum Demand Forecast'!Y$4:Y$50,MATCH(Information!$C$312,'Maximum Demand Forecast'!$T$4:$T$50,0)),INDEX('Maximum Demand Forecast'!I$4:I$50,MATCH(Information!$C$312,'Maximum Demand Forecast'!$T$4:$T$50,0)))</f>
        <v>6.5383197740449566</v>
      </c>
      <c r="J319" s="111">
        <f>IF($R$312="Summer",INDEX('Maximum Demand Forecast'!Z$4:Z$50,MATCH(Information!$C$312,'Maximum Demand Forecast'!$T$4:$T$50,0)),INDEX('Maximum Demand Forecast'!J$4:J$50,MATCH(Information!$C$312,'Maximum Demand Forecast'!$T$4:$T$50,0)))</f>
        <v>7.1803176500041923</v>
      </c>
      <c r="K319" s="111">
        <f>IF($R$312="Summer",INDEX('Maximum Demand Forecast'!AA$4:AA$50,MATCH(Information!$C$312,'Maximum Demand Forecast'!$T$4:$T$50,0)),INDEX('Maximum Demand Forecast'!K$4:K$50,MATCH(Information!$C$312,'Maximum Demand Forecast'!$T$4:$T$50,0)))</f>
        <v>7.1851174945224709</v>
      </c>
      <c r="L319" s="111">
        <f>IF($R$312="Summer",INDEX('Maximum Demand Forecast'!AB$4:AB$50,MATCH(Information!$C$312,'Maximum Demand Forecast'!$T$4:$T$50,0)),INDEX('Maximum Demand Forecast'!L$4:L$50,MATCH(Information!$C$312,'Maximum Demand Forecast'!$T$4:$T$50,0)))</f>
        <v>7.1712170367873256</v>
      </c>
      <c r="M319" s="111">
        <f>IF($R$312="Summer",INDEX('Maximum Demand Forecast'!AC$4:AC$50,MATCH(Information!$C$312,'Maximum Demand Forecast'!$T$4:$T$50,0)),INDEX('Maximum Demand Forecast'!M$4:M$50,MATCH(Information!$C$312,'Maximum Demand Forecast'!$T$4:$T$50,0)))</f>
        <v>7.3345352447043313</v>
      </c>
      <c r="N319" s="111">
        <f>IF($R$312="Summer",INDEX('Maximum Demand Forecast'!AD$4:AD$50,MATCH(Information!$C$312,'Maximum Demand Forecast'!$T$4:$T$50,0)),INDEX('Maximum Demand Forecast'!N$4:N$50,MATCH(Information!$C$312,'Maximum Demand Forecast'!$T$4:$T$50,0)))</f>
        <v>7.7764412360307098</v>
      </c>
      <c r="O319" s="111">
        <f>IF($R$312="Summer",INDEX('Maximum Demand Forecast'!AE$4:AE$50,MATCH(Information!$C$312,'Maximum Demand Forecast'!$T$4:$T$50,0)),INDEX('Maximum Demand Forecast'!O$4:O$50,MATCH(Information!$C$312,'Maximum Demand Forecast'!$T$4:$T$50,0)))</f>
        <v>8.1682881141664065</v>
      </c>
      <c r="P319" s="111">
        <f>IF($R$312="Summer",INDEX('Maximum Demand Forecast'!AF$4:AF$50,MATCH(Information!$C$312,'Maximum Demand Forecast'!$T$4:$T$50,0)),INDEX('Maximum Demand Forecast'!P$4:P$50,MATCH(Information!$C$312,'Maximum Demand Forecast'!$T$4:$T$50,0)))</f>
        <v>8.3794659541376593</v>
      </c>
      <c r="Q319" s="112"/>
      <c r="R319" s="105">
        <f>IF($R$18="Summer",INDEX('Maximum Demand Forecast'!V$4:V$50,MATCH(Information!$C$18,'Maximum Demand Forecast'!$T$4:$T$50,0)),INDEX('Maximum Demand Forecast'!F$4:F$50,MATCH(Information!$C$18,'Maximum Demand Forecast'!$T$4:$T$50,0)))</f>
        <v>0.3236</v>
      </c>
    </row>
    <row r="320" spans="3:18" x14ac:dyDescent="0.25">
      <c r="C320" s="71" t="s">
        <v>62</v>
      </c>
      <c r="D320" s="77" t="s">
        <v>179</v>
      </c>
      <c r="E320" s="113">
        <f t="shared" ref="E320:P320" si="44">IF(E321^2-E319^2&gt;0,SQRT(E321^2-E319^2),0)</f>
        <v>1.5977657853105671</v>
      </c>
      <c r="F320" s="113">
        <f t="shared" si="44"/>
        <v>1.5912000000000093</v>
      </c>
      <c r="G320" s="113">
        <f t="shared" si="44"/>
        <v>1.6362441000976049</v>
      </c>
      <c r="H320" s="113">
        <f t="shared" si="44"/>
        <v>1.6312149291063942</v>
      </c>
      <c r="I320" s="113">
        <f t="shared" si="44"/>
        <v>1.603738812501601</v>
      </c>
      <c r="J320" s="113">
        <f t="shared" si="44"/>
        <v>1.7612099896236806</v>
      </c>
      <c r="K320" s="113">
        <f t="shared" si="44"/>
        <v>1.7623873099772192</v>
      </c>
      <c r="L320" s="113">
        <f t="shared" si="44"/>
        <v>1.7589777637402975</v>
      </c>
      <c r="M320" s="113">
        <f t="shared" si="44"/>
        <v>1.7990369468142811</v>
      </c>
      <c r="N320" s="113">
        <f t="shared" si="44"/>
        <v>1.9074289824226394</v>
      </c>
      <c r="O320" s="113">
        <f t="shared" si="44"/>
        <v>2.0035423676257356</v>
      </c>
      <c r="P320" s="113">
        <f t="shared" si="44"/>
        <v>2.0553407057318909</v>
      </c>
      <c r="Q320" s="112"/>
      <c r="R320" s="105"/>
    </row>
    <row r="321" spans="3:18" x14ac:dyDescent="0.25">
      <c r="C321" s="71" t="s">
        <v>62</v>
      </c>
      <c r="D321" s="77" t="s">
        <v>180</v>
      </c>
      <c r="E321" s="108">
        <f>E319/IF($R$312="Summer",INDEX('Maximum Demand Forecast'!$AG$4:$AG$50, MATCH(Information!$C$321, 'Maximum Demand Forecast'!$T$4:$T$50, 0)),INDEX('Maximum Demand Forecast'!$Q$4:$Q$50, MATCH(Information!$C$321, 'Maximum Demand Forecast'!$D$4:$D$50, 0)))</f>
        <v>6.7070587619929247</v>
      </c>
      <c r="F321" s="108">
        <f>F319/IF($R$312="Summer",INDEX('Maximum Demand Forecast'!$AG$4:$AG$50, MATCH(Information!$C$321, 'Maximum Demand Forecast'!$T$4:$T$50, 0)),INDEX('Maximum Demand Forecast'!$Q$4:$Q$50, MATCH(Information!$C$321, 'Maximum Demand Forecast'!$D$4:$D$50, 0)))</f>
        <v>6.6794970828648488</v>
      </c>
      <c r="G321" s="108">
        <f>G319/IF($R$312="Summer",INDEX('Maximum Demand Forecast'!$AG$4:$AG$50, MATCH(Information!$C$321, 'Maximum Demand Forecast'!$T$4:$T$50, 0)),INDEX('Maximum Demand Forecast'!$Q$4:$Q$50, MATCH(Information!$C$321, 'Maximum Demand Forecast'!$D$4:$D$50, 0)))</f>
        <v>6.8685820094624912</v>
      </c>
      <c r="H321" s="108">
        <f>H319/IF($R$312="Summer",INDEX('Maximum Demand Forecast'!$AG$4:$AG$50, MATCH(Information!$C$321, 'Maximum Demand Forecast'!$T$4:$T$50, 0)),INDEX('Maximum Demand Forecast'!$Q$4:$Q$50, MATCH(Information!$C$321, 'Maximum Demand Forecast'!$D$4:$D$50, 0)))</f>
        <v>6.847470689097344</v>
      </c>
      <c r="I321" s="108">
        <f>I319/IF($R$312="Summer",INDEX('Maximum Demand Forecast'!$AG$4:$AG$50, MATCH(Information!$C$321, 'Maximum Demand Forecast'!$T$4:$T$50, 0)),INDEX('Maximum Demand Forecast'!$Q$4:$Q$50, MATCH(Information!$C$321, 'Maximum Demand Forecast'!$D$4:$D$50, 0)))</f>
        <v>6.7321321768360534</v>
      </c>
      <c r="J321" s="108">
        <f>J319/IF($R$312="Summer",INDEX('Maximum Demand Forecast'!$AG$4:$AG$50, MATCH(Information!$C$321, 'Maximum Demand Forecast'!$T$4:$T$50, 0)),INDEX('Maximum Demand Forecast'!$Q$4:$Q$50, MATCH(Information!$C$321, 'Maximum Demand Forecast'!$D$4:$D$50, 0)))</f>
        <v>7.3931605002537291</v>
      </c>
      <c r="K321" s="108">
        <f>K319/IF($R$312="Summer",INDEX('Maximum Demand Forecast'!$AG$4:$AG$50, MATCH(Information!$C$321, 'Maximum Demand Forecast'!$T$4:$T$50, 0)),INDEX('Maximum Demand Forecast'!$Q$4:$Q$50, MATCH(Information!$C$321, 'Maximum Demand Forecast'!$D$4:$D$50, 0)))</f>
        <v>7.3981026243531938</v>
      </c>
      <c r="L321" s="108">
        <f>L319/IF($R$312="Summer",INDEX('Maximum Demand Forecast'!$AG$4:$AG$50, MATCH(Information!$C$321, 'Maximum Demand Forecast'!$T$4:$T$50, 0)),INDEX('Maximum Demand Forecast'!$Q$4:$Q$50, MATCH(Information!$C$321, 'Maximum Demand Forecast'!$D$4:$D$50, 0)))</f>
        <v>7.3837901217492368</v>
      </c>
      <c r="M321" s="108">
        <f>M319/IF($R$312="Summer",INDEX('Maximum Demand Forecast'!$AG$4:$AG$50, MATCH(Information!$C$321, 'Maximum Demand Forecast'!$T$4:$T$50, 0)),INDEX('Maximum Demand Forecast'!$Q$4:$Q$50, MATCH(Information!$C$321, 'Maximum Demand Forecast'!$D$4:$D$50, 0)))</f>
        <v>7.5519494961111118</v>
      </c>
      <c r="N321" s="108">
        <f>N319/IF($R$312="Summer",INDEX('Maximum Demand Forecast'!$AG$4:$AG$50, MATCH(Information!$C$321, 'Maximum Demand Forecast'!$T$4:$T$50, 0)),INDEX('Maximum Demand Forecast'!$Q$4:$Q$50, MATCH(Information!$C$321, 'Maximum Demand Forecast'!$D$4:$D$50, 0)))</f>
        <v>8.0069547032829345</v>
      </c>
      <c r="O321" s="108">
        <f>O319/IF($R$312="Summer",INDEX('Maximum Demand Forecast'!$AG$4:$AG$50, MATCH(Information!$C$321, 'Maximum Demand Forecast'!$T$4:$T$50, 0)),INDEX('Maximum Demand Forecast'!$Q$4:$Q$50, MATCH(Information!$C$321, 'Maximum Demand Forecast'!$D$4:$D$50, 0)))</f>
        <v>8.4104169180191963</v>
      </c>
      <c r="P321" s="108">
        <f>P319/IF($R$312="Summer",INDEX('Maximum Demand Forecast'!$AG$4:$AG$50, MATCH(Information!$C$321, 'Maximum Demand Forecast'!$T$4:$T$50, 0)),INDEX('Maximum Demand Forecast'!$Q$4:$Q$50, MATCH(Information!$C$321, 'Maximum Demand Forecast'!$D$4:$D$50, 0)))</f>
        <v>8.6278546054735195</v>
      </c>
      <c r="Q321" s="112"/>
      <c r="R321" s="105"/>
    </row>
    <row r="322" spans="3:18" x14ac:dyDescent="0.25">
      <c r="C322" s="71" t="s">
        <v>62</v>
      </c>
      <c r="D322" s="77" t="s">
        <v>181</v>
      </c>
      <c r="E322" s="114">
        <f>IFERROR(INDEX('Maximum Demand Forecast'!$AK$4:$AK$50,MATCH(Information!C312,'Maximum Demand Forecast'!$AJ$4:$AJ$50,0)),"")</f>
        <v>11</v>
      </c>
      <c r="F322" s="115" t="str">
        <f>IFERROR(INDEX('Maximum Demand Forecast'!$AK$4:$AK$50,MATCH(Information!D312,'Maximum Demand Forecast'!$AJ$4:$AJ$50,0)),"")</f>
        <v/>
      </c>
      <c r="G322" s="115"/>
      <c r="H322" s="115"/>
      <c r="I322" s="115"/>
      <c r="J322" s="115"/>
      <c r="K322" s="115"/>
      <c r="L322" s="115"/>
      <c r="M322" s="115"/>
      <c r="N322" s="115"/>
      <c r="O322" s="115"/>
      <c r="P322" s="115"/>
      <c r="Q322" s="116"/>
      <c r="R322" s="105"/>
    </row>
    <row r="323" spans="3:18" x14ac:dyDescent="0.25">
      <c r="C323" s="71" t="s">
        <v>62</v>
      </c>
      <c r="D323" s="77" t="s">
        <v>182</v>
      </c>
      <c r="E323" s="106">
        <f>INDEX('Maximum Demand Forecast'!AR4:AR50,MATCH(Information!C323,'Maximum Demand Forecast'!$AQ$4:$AQ$50,0))</f>
        <v>0</v>
      </c>
      <c r="F323" s="107">
        <f>INDEX('Maximum Demand Forecast'!AR4:AR50,MATCH(Information!C323,'Maximum Demand Forecast'!$AQ$4:$AQ$50,0))</f>
        <v>0</v>
      </c>
      <c r="G323" s="107">
        <f>INDEX('Maximum Demand Forecast'!AR4:AR50,MATCH(Information!C323,'Maximum Demand Forecast'!$AQ$4:$AQ$50,0))</f>
        <v>0</v>
      </c>
      <c r="H323" s="107">
        <f>INDEX('Maximum Demand Forecast'!AR4:AR50,MATCH(Information!C323,'Maximum Demand Forecast'!$AQ$4:$AQ$50,0))</f>
        <v>0</v>
      </c>
      <c r="I323" s="107">
        <f>INDEX('Maximum Demand Forecast'!AR4:AR50,MATCH(Information!C323,'Maximum Demand Forecast'!$AQ$4:$AQ$50,0))</f>
        <v>0</v>
      </c>
      <c r="J323" s="107">
        <f>INDEX('Maximum Demand Forecast'!AR4:AR50,MATCH(Information!C323,'Maximum Demand Forecast'!$AQ$4:$AQ$50,0))</f>
        <v>0</v>
      </c>
      <c r="K323" s="107">
        <f>INDEX('Maximum Demand Forecast'!AR4:AR50,MATCH(Information!C323,'Maximum Demand Forecast'!$AQ$4:$AQ$50,0))</f>
        <v>0</v>
      </c>
      <c r="L323" s="107">
        <f>INDEX('Maximum Demand Forecast'!AR4:AR50,MATCH(Information!C323,'Maximum Demand Forecast'!$AQ$4:$AQ$50,0))</f>
        <v>0</v>
      </c>
      <c r="M323" s="107">
        <f>INDEX('Maximum Demand Forecast'!AR4:AR50,MATCH(Information!C323,'Maximum Demand Forecast'!$AQ$4:$AQ$50,0))</f>
        <v>0</v>
      </c>
      <c r="N323" s="107">
        <f>INDEX('Maximum Demand Forecast'!AR4:AR50,MATCH(Information!C323,'Maximum Demand Forecast'!$AQ$4:$AQ$50,0))</f>
        <v>0</v>
      </c>
      <c r="O323" s="107">
        <f>INDEX('Maximum Demand Forecast'!AR4:AR50,MATCH(Information!C323,'Maximum Demand Forecast'!$AQ$4:$AQ$50,0))</f>
        <v>0</v>
      </c>
      <c r="P323" s="107">
        <f>INDEX('Maximum Demand Forecast'!AR4:AR50,MATCH(Information!C323,'Maximum Demand Forecast'!$AQ$4:$AQ$50,0))</f>
        <v>0</v>
      </c>
      <c r="Q323" s="104"/>
      <c r="R323" s="105"/>
    </row>
    <row r="324" spans="3:18" x14ac:dyDescent="0.25">
      <c r="C324" s="71" t="s">
        <v>62</v>
      </c>
      <c r="D324" s="77" t="s">
        <v>183</v>
      </c>
      <c r="E324" s="106">
        <f>INDEX('Maximum Demand Forecast'!$AS$4:$AS$50,MATCH(Information!C324,'Maximum Demand Forecast'!$AQ$4:$AQ$50,0))</f>
        <v>0</v>
      </c>
      <c r="F324" s="107">
        <f>INDEX('Maximum Demand Forecast'!$AS$4:$AS$50,MATCH(Information!C324,'Maximum Demand Forecast'!$AQ$4:$AQ$50,0))</f>
        <v>0</v>
      </c>
      <c r="G324" s="107">
        <f>INDEX('Maximum Demand Forecast'!$AS$4:$AS$50,MATCH(Information!C324,'Maximum Demand Forecast'!$AQ$4:$AQ$50,0))</f>
        <v>0</v>
      </c>
      <c r="H324" s="107">
        <f>INDEX('Maximum Demand Forecast'!$AS$4:$AS$50,MATCH(Information!C324,'Maximum Demand Forecast'!$AQ$4:$AQ$50,0))</f>
        <v>0</v>
      </c>
      <c r="I324" s="107">
        <f>INDEX('Maximum Demand Forecast'!$AS$4:$AS$50,MATCH(Information!C324,'Maximum Demand Forecast'!$AQ$4:$AQ$50,0))</f>
        <v>0</v>
      </c>
      <c r="J324" s="107">
        <f>INDEX('Maximum Demand Forecast'!$AS$4:$AS$50,MATCH(Information!C324,'Maximum Demand Forecast'!$AQ$4:$AQ$50,0))</f>
        <v>0</v>
      </c>
      <c r="K324" s="107">
        <f>INDEX('Maximum Demand Forecast'!$AS$4:$AS$50,MATCH(Information!C324,'Maximum Demand Forecast'!$AQ$4:$AQ$50,0))</f>
        <v>0</v>
      </c>
      <c r="L324" s="107">
        <f>INDEX('Maximum Demand Forecast'!$AS$4:$AS$50,MATCH(Information!C324,'Maximum Demand Forecast'!$AQ$4:$AQ$50,0))</f>
        <v>0</v>
      </c>
      <c r="M324" s="107">
        <f>INDEX('Maximum Demand Forecast'!$AS$4:$AS$50,MATCH(Information!C324,'Maximum Demand Forecast'!$AQ$4:$AQ$50,0))</f>
        <v>0</v>
      </c>
      <c r="N324" s="107">
        <f>INDEX('Maximum Demand Forecast'!$AS$4:$AS$50,MATCH(Information!C324,'Maximum Demand Forecast'!$AQ$4:$AQ$50,0))</f>
        <v>0</v>
      </c>
      <c r="O324" s="107">
        <f>INDEX('Maximum Demand Forecast'!$AS$4:$AS$50,MATCH(Information!C324,'Maximum Demand Forecast'!$AQ$4:$AQ$50,0))</f>
        <v>0</v>
      </c>
      <c r="P324" s="107">
        <f>INDEX('Maximum Demand Forecast'!$AS$4:$AS$50,MATCH(Information!C324,'Maximum Demand Forecast'!$AQ$4:$AQ$50,0))</f>
        <v>0</v>
      </c>
      <c r="Q324" s="104"/>
      <c r="R324" s="105"/>
    </row>
    <row r="325" spans="3:18" x14ac:dyDescent="0.25">
      <c r="C325" s="71" t="s">
        <v>62</v>
      </c>
      <c r="D325" s="77" t="s">
        <v>186</v>
      </c>
      <c r="E325" s="117">
        <f>INDEX('Maximum Demand Forecast'!$R$4:$R$50,MATCH(Information!$C$312,'Maximum Demand Forecast'!$D$4:$D$50,0))</f>
        <v>0.96802935010482105</v>
      </c>
      <c r="F325" s="118"/>
      <c r="G325" s="118"/>
      <c r="H325" s="118"/>
      <c r="I325" s="118"/>
      <c r="J325" s="118"/>
      <c r="K325" s="118"/>
      <c r="L325" s="118"/>
      <c r="M325" s="118"/>
      <c r="N325" s="118"/>
      <c r="O325" s="118"/>
      <c r="P325" s="118"/>
      <c r="Q325" s="104"/>
      <c r="R325" s="105"/>
    </row>
    <row r="326" spans="3:18" x14ac:dyDescent="0.25">
      <c r="C326" s="71" t="s">
        <v>62</v>
      </c>
      <c r="D326" s="77" t="s">
        <v>187</v>
      </c>
      <c r="E326" s="117">
        <f>INDEX('Maximum Demand Forecast'!$AH$4:$AH$50,MATCH(Information!$C$312,'Maximum Demand Forecast'!$D$4:$D$50,0))</f>
        <v>0.92768438946076104</v>
      </c>
      <c r="F326" s="118"/>
      <c r="G326" s="118"/>
      <c r="H326" s="118"/>
      <c r="I326" s="118"/>
      <c r="J326" s="118"/>
      <c r="K326" s="118"/>
      <c r="L326" s="118"/>
      <c r="M326" s="118"/>
      <c r="N326" s="118"/>
      <c r="O326" s="118"/>
      <c r="P326" s="118"/>
      <c r="Q326" s="104"/>
      <c r="R326" s="105"/>
    </row>
    <row r="327" spans="3:18" x14ac:dyDescent="0.25">
      <c r="C327" s="71" t="s">
        <v>62</v>
      </c>
      <c r="D327" s="77" t="s">
        <v>130</v>
      </c>
      <c r="E327" s="106">
        <v>4.4000000000000004</v>
      </c>
      <c r="F327" s="107"/>
      <c r="G327" s="107"/>
      <c r="H327" s="107"/>
      <c r="I327" s="107"/>
      <c r="J327" s="107"/>
      <c r="K327" s="107"/>
      <c r="L327" s="107"/>
      <c r="M327" s="107"/>
      <c r="N327" s="107"/>
      <c r="O327" s="107"/>
      <c r="P327" s="107"/>
      <c r="Q327" s="104" t="str" cm="1">
        <f t="array" ref="Q327">IF(INDEX('Maximum Demand Forecast'!$AW$4:$AW$248,MATCH(1,('Maximum Demand Forecast'!$AV$4:$AV$248=Information!D327)*('Maximum Demand Forecast'!$AX$4:$AX$248=Information!E327)*('Maximum Demand Forecast'!$AU$4:$AU$248=Information!C327),0))=0,"",INDEX('Maximum Demand Forecast'!$AW$4:$AW$248,MATCH(1,('Maximum Demand Forecast'!$AV$4:$AV$248=Information!D327)*('Maximum Demand Forecast'!$AX$4:$AX$248=Information!E327)*('Maximum Demand Forecast'!$AU$4:$AU$248=Information!C327),0)))</f>
        <v>Knights Road</v>
      </c>
      <c r="R327" s="105"/>
    </row>
    <row r="328" spans="3:18" x14ac:dyDescent="0.25">
      <c r="C328" s="71" t="s">
        <v>62</v>
      </c>
      <c r="D328" s="77" t="s">
        <v>131</v>
      </c>
      <c r="E328" s="106"/>
      <c r="F328" s="107"/>
      <c r="G328" s="107"/>
      <c r="H328" s="107"/>
      <c r="I328" s="107"/>
      <c r="J328" s="107"/>
      <c r="K328" s="107"/>
      <c r="L328" s="107"/>
      <c r="M328" s="107"/>
      <c r="N328" s="107"/>
      <c r="O328" s="107"/>
      <c r="P328" s="107"/>
      <c r="Q328" s="104" t="str" cm="1">
        <f t="array" ref="Q328">IF(INDEX('Maximum Demand Forecast'!$AW$4:$AW$248,MATCH(1,('Maximum Demand Forecast'!$AV$4:$AV$248=Information!D328)*('Maximum Demand Forecast'!$AX$4:$AX$248=Information!E328)*('Maximum Demand Forecast'!$AU$4:$AU$248=Information!C328),0))=0,"",INDEX('Maximum Demand Forecast'!$AW$4:$AW$248,MATCH(1,('Maximum Demand Forecast'!$AV$4:$AV$248=Information!D328)*('Maximum Demand Forecast'!$AX$4:$AX$248=Information!E328)*('Maximum Demand Forecast'!$AU$4:$AU$248=Information!C328),0)))</f>
        <v/>
      </c>
      <c r="R328" s="105"/>
    </row>
    <row r="329" spans="3:18" x14ac:dyDescent="0.25">
      <c r="C329" s="71" t="s">
        <v>62</v>
      </c>
      <c r="D329" s="77" t="s">
        <v>132</v>
      </c>
      <c r="E329" s="106"/>
      <c r="F329" s="107"/>
      <c r="G329" s="107"/>
      <c r="H329" s="107"/>
      <c r="I329" s="107"/>
      <c r="J329" s="107"/>
      <c r="K329" s="107"/>
      <c r="L329" s="107"/>
      <c r="M329" s="107"/>
      <c r="N329" s="107"/>
      <c r="O329" s="107"/>
      <c r="P329" s="107"/>
      <c r="Q329" s="104" t="str" cm="1">
        <f t="array" ref="Q329">IF(INDEX('Maximum Demand Forecast'!$AW$4:$AW$248,MATCH(1,('Maximum Demand Forecast'!$AV$4:$AV$248=Information!D329)*('Maximum Demand Forecast'!$AX$4:$AX$248=Information!E329)*('Maximum Demand Forecast'!$AU$4:$AU$248=Information!C329),0))=0,"",INDEX('Maximum Demand Forecast'!$AW$4:$AW$248,MATCH(1,('Maximum Demand Forecast'!$AV$4:$AV$248=Information!D329)*('Maximum Demand Forecast'!$AX$4:$AX$248=Information!E329)*('Maximum Demand Forecast'!$AU$4:$AU$248=Information!C329),0)))</f>
        <v/>
      </c>
      <c r="R329" s="105"/>
    </row>
    <row r="330" spans="3:18" x14ac:dyDescent="0.25">
      <c r="C330" s="71" t="s">
        <v>62</v>
      </c>
      <c r="D330" s="77" t="s">
        <v>133</v>
      </c>
      <c r="E330" s="106"/>
      <c r="F330" s="107"/>
      <c r="G330" s="107"/>
      <c r="H330" s="107"/>
      <c r="I330" s="107"/>
      <c r="J330" s="107"/>
      <c r="K330" s="107"/>
      <c r="L330" s="107"/>
      <c r="M330" s="107"/>
      <c r="N330" s="107"/>
      <c r="O330" s="107"/>
      <c r="P330" s="107"/>
      <c r="Q330" s="104" t="str" cm="1">
        <f t="array" ref="Q330">IF(INDEX('Maximum Demand Forecast'!$AW$4:$AW$248,MATCH(1,('Maximum Demand Forecast'!$AV$4:$AV$248=Information!D330)*('Maximum Demand Forecast'!$AX$4:$AX$248=Information!E330)*('Maximum Demand Forecast'!$AU$4:$AU$248=Information!C330),0))=0,"",INDEX('Maximum Demand Forecast'!$AW$4:$AW$248,MATCH(1,('Maximum Demand Forecast'!$AV$4:$AV$248=Information!D330)*('Maximum Demand Forecast'!$AX$4:$AX$248=Information!E330)*('Maximum Demand Forecast'!$AU$4:$AU$248=Information!C330),0)))</f>
        <v/>
      </c>
      <c r="R330" s="105"/>
    </row>
    <row r="331" spans="3:18" x14ac:dyDescent="0.25">
      <c r="C331" s="71" t="s">
        <v>62</v>
      </c>
      <c r="D331" s="77" t="s">
        <v>134</v>
      </c>
      <c r="E331" s="106"/>
      <c r="F331" s="107"/>
      <c r="G331" s="107"/>
      <c r="H331" s="107"/>
      <c r="I331" s="107"/>
      <c r="J331" s="107"/>
      <c r="K331" s="107"/>
      <c r="L331" s="107"/>
      <c r="M331" s="107"/>
      <c r="N331" s="107"/>
      <c r="O331" s="107"/>
      <c r="P331" s="107"/>
      <c r="Q331" s="104" t="str" cm="1">
        <f t="array" ref="Q331">IF(INDEX('Maximum Demand Forecast'!$AW$4:$AW$248,MATCH(1,('Maximum Demand Forecast'!$AV$4:$AV$248=Information!D331)*('Maximum Demand Forecast'!$AX$4:$AX$248=Information!E331)*('Maximum Demand Forecast'!$AU$4:$AU$248=Information!C331),0))=0,"",INDEX('Maximum Demand Forecast'!$AW$4:$AW$248,MATCH(1,('Maximum Demand Forecast'!$AV$4:$AV$248=Information!D331)*('Maximum Demand Forecast'!$AX$4:$AX$248=Information!E331)*('Maximum Demand Forecast'!$AU$4:$AU$248=Information!C331),0)))</f>
        <v/>
      </c>
      <c r="R331" s="105"/>
    </row>
    <row r="332" spans="3:18" x14ac:dyDescent="0.25">
      <c r="C332" s="71" t="s">
        <v>62</v>
      </c>
      <c r="D332" s="77" t="s">
        <v>184</v>
      </c>
      <c r="E332" s="124">
        <f>INDEX('Distribution feeder max. demand'!$AS$5:$AS$64,MATCH(Information!$C332,'Distribution feeder max. demand'!$AR$5:$AR$64,0))</f>
        <v>8.18</v>
      </c>
      <c r="F332" s="115"/>
      <c r="G332" s="115"/>
      <c r="H332" s="115"/>
      <c r="I332" s="115"/>
      <c r="J332" s="115"/>
      <c r="K332" s="115"/>
      <c r="L332" s="115"/>
      <c r="M332" s="115"/>
      <c r="N332" s="115"/>
      <c r="O332" s="115"/>
      <c r="P332" s="115"/>
      <c r="Q332" s="104"/>
      <c r="R332" s="105"/>
    </row>
    <row r="333" spans="3:18" ht="15.75" thickBot="1" x14ac:dyDescent="0.3">
      <c r="C333" s="73" t="s">
        <v>62</v>
      </c>
      <c r="D333" s="78" t="s">
        <v>185</v>
      </c>
      <c r="E333" s="123">
        <f>INDEX('Distribution feeder max. demand'!$AT$5:$AT$64,MATCH(Information!$C332,'Distribution feeder max. demand'!$AR$5:$AR$64,0))</f>
        <v>0</v>
      </c>
      <c r="F333" s="119"/>
      <c r="G333" s="119"/>
      <c r="H333" s="119"/>
      <c r="I333" s="119"/>
      <c r="J333" s="119"/>
      <c r="K333" s="119"/>
      <c r="L333" s="119"/>
      <c r="M333" s="119"/>
      <c r="N333" s="119"/>
      <c r="O333" s="119"/>
      <c r="P333" s="119"/>
      <c r="Q333" s="120"/>
      <c r="R333" s="121"/>
    </row>
    <row r="334" spans="3:18" ht="15.75" thickTop="1" x14ac:dyDescent="0.25">
      <c r="C334" s="71" t="s">
        <v>7</v>
      </c>
      <c r="D334" s="77" t="s">
        <v>171</v>
      </c>
      <c r="E334" s="102">
        <f>INDEX('Maximum Demand Forecast'!$BA$4:$BA$50,MATCH($C$334,'Maximum Demand Forecast'!$AZ$4:$AZ$50,0))</f>
        <v>70</v>
      </c>
      <c r="F334" s="103">
        <f>INDEX('Maximum Demand Forecast'!$BA$4:$BA$50,MATCH($C$334,'Maximum Demand Forecast'!$AZ$4:$AZ$50,0))</f>
        <v>70</v>
      </c>
      <c r="G334" s="103">
        <f>INDEX('Maximum Demand Forecast'!$BA$4:$BA$50,MATCH($C$334,'Maximum Demand Forecast'!$AZ$4:$AZ$50,0))</f>
        <v>70</v>
      </c>
      <c r="H334" s="103">
        <f>INDEX('Maximum Demand Forecast'!$BA$4:$BA$50,MATCH($C$334,'Maximum Demand Forecast'!$AZ$4:$AZ$50,0))</f>
        <v>70</v>
      </c>
      <c r="I334" s="103">
        <f>INDEX('Maximum Demand Forecast'!$BA$4:$BA$50,MATCH($C$334,'Maximum Demand Forecast'!$AZ$4:$AZ$50,0))</f>
        <v>70</v>
      </c>
      <c r="J334" s="103">
        <f>INDEX('Maximum Demand Forecast'!$BA$4:$BA$50,MATCH($C$334,'Maximum Demand Forecast'!$AZ$4:$AZ$50,0))</f>
        <v>70</v>
      </c>
      <c r="K334" s="103">
        <f>INDEX('Maximum Demand Forecast'!$BA$4:$BA$50,MATCH($C$334,'Maximum Demand Forecast'!$AZ$4:$AZ$50,0))</f>
        <v>70</v>
      </c>
      <c r="L334" s="103">
        <f>INDEX('Maximum Demand Forecast'!$BA$4:$BA$50,MATCH($C$334,'Maximum Demand Forecast'!$AZ$4:$AZ$50,0))</f>
        <v>70</v>
      </c>
      <c r="M334" s="103">
        <f>INDEX('Maximum Demand Forecast'!$BA$4:$BA$50,MATCH($C$334,'Maximum Demand Forecast'!$AZ$4:$AZ$50,0))</f>
        <v>70</v>
      </c>
      <c r="N334" s="103">
        <f>INDEX('Maximum Demand Forecast'!$BA$4:$BA$50,MATCH($C$334,'Maximum Demand Forecast'!$AZ$4:$AZ$50,0))</f>
        <v>70</v>
      </c>
      <c r="O334" s="103">
        <f>INDEX('Maximum Demand Forecast'!$BA$4:$BA$50,MATCH($C$334,'Maximum Demand Forecast'!$AZ$4:$AZ$50,0))</f>
        <v>70</v>
      </c>
      <c r="P334" s="103">
        <f>INDEX('Maximum Demand Forecast'!$BA$4:$BA$50,MATCH($C$334,'Maximum Demand Forecast'!$AZ$4:$AZ$50,0))</f>
        <v>70</v>
      </c>
      <c r="Q334" s="104"/>
      <c r="R334" s="122" t="str">
        <f>IF('Maximum Demand Forecast'!F19&gt;'Maximum Demand Forecast'!V19,"Summer","Winter")</f>
        <v>Winter</v>
      </c>
    </row>
    <row r="335" spans="3:18" x14ac:dyDescent="0.25">
      <c r="C335" s="71" t="s">
        <v>7</v>
      </c>
      <c r="D335" s="77" t="s">
        <v>172</v>
      </c>
      <c r="E335" s="106">
        <f>INDEX('Maximum Demand Forecast'!$AN$4:$AN$50,MATCH(Information!C334,'Maximum Demand Forecast'!$AM$4:$AM$50,0))</f>
        <v>35</v>
      </c>
      <c r="F335" s="107">
        <f>INDEX('Maximum Demand Forecast'!$AN$4:$AN$50,MATCH(Information!C334,'Maximum Demand Forecast'!$AM$4:$AM$50,0))</f>
        <v>35</v>
      </c>
      <c r="G335" s="107">
        <f>INDEX('Maximum Demand Forecast'!$AN$4:$AN$50,MATCH(Information!C334,'Maximum Demand Forecast'!$AM$4:$AM$50,0))</f>
        <v>35</v>
      </c>
      <c r="H335" s="107">
        <f>INDEX('Maximum Demand Forecast'!$AN$4:$AN$50,MATCH(Information!C334,'Maximum Demand Forecast'!$AM$4:$AM$50,0))</f>
        <v>35</v>
      </c>
      <c r="I335" s="107">
        <f>INDEX('Maximum Demand Forecast'!$AN$4:$AN$50,MATCH(Information!C334,'Maximum Demand Forecast'!$AM$4:$AM$50,0))</f>
        <v>35</v>
      </c>
      <c r="J335" s="107">
        <f>INDEX('Maximum Demand Forecast'!$AN$4:$AN$50,MATCH(Information!C334,'Maximum Demand Forecast'!$AM$4:$AM$50,0))</f>
        <v>35</v>
      </c>
      <c r="K335" s="107">
        <f>INDEX('Maximum Demand Forecast'!$AN$4:$AN$50,MATCH(Information!C334,'Maximum Demand Forecast'!$AM$4:$AM$50,0))</f>
        <v>35</v>
      </c>
      <c r="L335" s="107">
        <f>INDEX('Maximum Demand Forecast'!$AN$4:$AN$50,MATCH(Information!C334,'Maximum Demand Forecast'!$AM$4:$AM$50,0))</f>
        <v>35</v>
      </c>
      <c r="M335" s="107">
        <f>INDEX('Maximum Demand Forecast'!$AN$4:$AN$50,MATCH(Information!C334,'Maximum Demand Forecast'!$AM$4:$AM$50,0))</f>
        <v>35</v>
      </c>
      <c r="N335" s="107">
        <f>INDEX('Maximum Demand Forecast'!$AN$4:$AN$50,MATCH(Information!C334,'Maximum Demand Forecast'!$AM$4:$AM$50,0))</f>
        <v>35</v>
      </c>
      <c r="O335" s="107">
        <f>INDEX('Maximum Demand Forecast'!$AN$4:$AN$50,MATCH(Information!C334,'Maximum Demand Forecast'!$AM$4:$AM$50,0))</f>
        <v>35</v>
      </c>
      <c r="P335" s="107">
        <f>INDEX('Maximum Demand Forecast'!$AN$4:$AN$50,MATCH(Information!C334,'Maximum Demand Forecast'!$AM$4:$AM$50,0))</f>
        <v>35</v>
      </c>
      <c r="Q335" s="104"/>
      <c r="R335" s="105"/>
    </row>
    <row r="336" spans="3:18" x14ac:dyDescent="0.25">
      <c r="C336" s="71" t="s">
        <v>7</v>
      </c>
      <c r="D336" s="77" t="s">
        <v>173</v>
      </c>
      <c r="E336" s="106">
        <f>INDEX('Maximum Demand Forecast'!$AO$4:$AO$50,MATCH(Information!C336,'Maximum Demand Forecast'!$AM$4:$AM$50,0))</f>
        <v>42</v>
      </c>
      <c r="F336" s="107">
        <f>INDEX('Maximum Demand Forecast'!$AO$4:$AO$50,MATCH(Information!C336,'Maximum Demand Forecast'!$AM$4:$AM$50,0))</f>
        <v>42</v>
      </c>
      <c r="G336" s="107">
        <f>INDEX('Maximum Demand Forecast'!$AO$4:$AO$50,MATCH(Information!C336,'Maximum Demand Forecast'!$AM$4:$AM$50,0))</f>
        <v>42</v>
      </c>
      <c r="H336" s="107">
        <f>INDEX('Maximum Demand Forecast'!$AO$4:$AO$50,MATCH(Information!C336,'Maximum Demand Forecast'!$AM$4:$AM$50,0))</f>
        <v>42</v>
      </c>
      <c r="I336" s="107">
        <f>INDEX('Maximum Demand Forecast'!$AO$4:$AO$50,MATCH(Information!C336,'Maximum Demand Forecast'!$AM$4:$AM$50,0))</f>
        <v>42</v>
      </c>
      <c r="J336" s="107">
        <f>INDEX('Maximum Demand Forecast'!$AO$4:$AO$50,MATCH(Information!C336,'Maximum Demand Forecast'!$AM$4:$AM$50,0))</f>
        <v>42</v>
      </c>
      <c r="K336" s="107">
        <f>INDEX('Maximum Demand Forecast'!$AO$4:$AO$50,MATCH(Information!C336,'Maximum Demand Forecast'!$AM$4:$AM$50,0))</f>
        <v>42</v>
      </c>
      <c r="L336" s="107">
        <f>INDEX('Maximum Demand Forecast'!$AO$4:$AO$50,MATCH(Information!C336,'Maximum Demand Forecast'!$AM$4:$AM$50,0))</f>
        <v>42</v>
      </c>
      <c r="M336" s="107">
        <f>INDEX('Maximum Demand Forecast'!$AO$4:$AO$50,MATCH(Information!C336,'Maximum Demand Forecast'!$AM$4:$AM$50,0))</f>
        <v>42</v>
      </c>
      <c r="N336" s="107">
        <f>INDEX('Maximum Demand Forecast'!$AO$4:$AO$50,MATCH(Information!C336,'Maximum Demand Forecast'!$AM$4:$AM$50,0))</f>
        <v>42</v>
      </c>
      <c r="O336" s="107">
        <f>INDEX('Maximum Demand Forecast'!$AO$4:$AO$50,MATCH(Information!C336,'Maximum Demand Forecast'!$AM$4:$AM$50,0))</f>
        <v>42</v>
      </c>
      <c r="P336" s="107">
        <f>INDEX('Maximum Demand Forecast'!$AO$4:$AO$50,MATCH(Information!C336,'Maximum Demand Forecast'!$AM$4:$AM$50,0))</f>
        <v>42</v>
      </c>
      <c r="Q336" s="104"/>
      <c r="R336" s="105"/>
    </row>
    <row r="337" spans="3:18" x14ac:dyDescent="0.25">
      <c r="C337" s="71" t="s">
        <v>7</v>
      </c>
      <c r="D337" s="77" t="s">
        <v>174</v>
      </c>
      <c r="E337" s="108">
        <f>IF($R$334="Summer",INDEX('Maximum Demand Forecast'!E$4:E$50,MATCH(Information!$C$337,'Maximum Demand Forecast'!$D$4:$D$50,0)),INDEX('Maximum Demand Forecast'!U$4:U$50,MATCH(Information!$C$337,'Maximum Demand Forecast'!$T$4:$T$50,0)))</f>
        <v>29.910772541971301</v>
      </c>
      <c r="F337" s="111">
        <f>IF($R$334="Summer",INDEX('Maximum Demand Forecast'!F$4:F$50,MATCH(Information!$C$337,'Maximum Demand Forecast'!$D$4:$D$50,0)),INDEX('Maximum Demand Forecast'!V$4:V$50,MATCH(Information!$C$337,'Maximum Demand Forecast'!$T$4:$T$50,0)))</f>
        <v>26.651364785124098</v>
      </c>
      <c r="G337" s="111">
        <f>IF($R$334="Summer",INDEX('Maximum Demand Forecast'!G$4:G$50,MATCH(Information!$C$337,'Maximum Demand Forecast'!$D$4:$D$50,0)),INDEX('Maximum Demand Forecast'!W$4:W$50,MATCH(Information!$C$337,'Maximum Demand Forecast'!$T$4:$T$50,0)))</f>
        <v>25.732030546635158</v>
      </c>
      <c r="H337" s="111">
        <f>IF($R$334="Summer",INDEX('Maximum Demand Forecast'!H$4:H$50,MATCH(Information!$C$337,'Maximum Demand Forecast'!$D$4:$D$50,0)),INDEX('Maximum Demand Forecast'!X$4:X$50,MATCH(Information!$C$337,'Maximum Demand Forecast'!$T$4:$T$50,0)))</f>
        <v>26.541653543149206</v>
      </c>
      <c r="I337" s="111">
        <f>IF($R$334="Summer",INDEX('Maximum Demand Forecast'!I$4:I$50,MATCH(Information!$C$337,'Maximum Demand Forecast'!$D$4:$D$50,0)),INDEX('Maximum Demand Forecast'!Y$4:Y$50,MATCH(Information!$C$337,'Maximum Demand Forecast'!$T$4:$T$50,0)))</f>
        <v>26.109062145420864</v>
      </c>
      <c r="J337" s="111">
        <f>IF($R$334="Summer",INDEX('Maximum Demand Forecast'!J$4:J$50,MATCH(Information!$C$337,'Maximum Demand Forecast'!$D$4:$D$50,0)),INDEX('Maximum Demand Forecast'!Z$4:Z$50,MATCH(Information!$C$337,'Maximum Demand Forecast'!$T$4:$T$50,0)))</f>
        <v>26.092485757785909</v>
      </c>
      <c r="K337" s="111">
        <f>IF($R$334="Summer",INDEX('Maximum Demand Forecast'!K$4:K$50,MATCH(Information!$C$337,'Maximum Demand Forecast'!$D$4:$D$50,0)),INDEX('Maximum Demand Forecast'!AA$4:AA$50,MATCH(Information!$C$337,'Maximum Demand Forecast'!$T$4:$T$50,0)))</f>
        <v>26.130970947965711</v>
      </c>
      <c r="L337" s="111">
        <f>IF($R$334="Summer",INDEX('Maximum Demand Forecast'!L$4:L$50,MATCH(Information!$C$337,'Maximum Demand Forecast'!$D$4:$D$50,0)),INDEX('Maximum Demand Forecast'!AB$4:AB$50,MATCH(Information!$C$337,'Maximum Demand Forecast'!$T$4:$T$50,0)))</f>
        <v>26.247764694215768</v>
      </c>
      <c r="M337" s="111">
        <f>IF($R$334="Summer",INDEX('Maximum Demand Forecast'!M$4:M$50,MATCH(Information!$C$337,'Maximum Demand Forecast'!$D$4:$D$50,0)),INDEX('Maximum Demand Forecast'!AC$4:AC$50,MATCH(Information!$C$337,'Maximum Demand Forecast'!$T$4:$T$50,0)))</f>
        <v>26.595427683256712</v>
      </c>
      <c r="N337" s="111">
        <f>IF($R$334="Summer",INDEX('Maximum Demand Forecast'!N$4:N$50,MATCH(Information!$C$337,'Maximum Demand Forecast'!$D$4:$D$50,0)),INDEX('Maximum Demand Forecast'!AD$4:AD$50,MATCH(Information!$C$337,'Maximum Demand Forecast'!$T$4:$T$50,0)))</f>
        <v>27.693525167152067</v>
      </c>
      <c r="O337" s="111">
        <f>IF($R$334="Summer",INDEX('Maximum Demand Forecast'!O$4:O$50,MATCH(Information!$C$337,'Maximum Demand Forecast'!$D$4:$D$50,0)),INDEX('Maximum Demand Forecast'!AE$4:AE$50,MATCH(Information!$C$337,'Maximum Demand Forecast'!$T$4:$T$50,0)))</f>
        <v>28.590246511762651</v>
      </c>
      <c r="P337" s="111">
        <f>IF($R$334="Summer",INDEX('Maximum Demand Forecast'!P$4:P$50,MATCH(Information!$C$337,'Maximum Demand Forecast'!$D$4:$D$50,0)),INDEX('Maximum Demand Forecast'!AF$4:AF$50,MATCH(Information!$C$337,'Maximum Demand Forecast'!$T$4:$T$50,0)))</f>
        <v>29.186627764624966</v>
      </c>
      <c r="Q337" s="104"/>
      <c r="R337" s="105"/>
    </row>
    <row r="338" spans="3:18" x14ac:dyDescent="0.25">
      <c r="C338" s="71" t="s">
        <v>7</v>
      </c>
      <c r="D338" s="77" t="s">
        <v>175</v>
      </c>
      <c r="E338" s="109">
        <f t="shared" ref="E338:P338" si="45">SQRT(E339^2-E337^2)</f>
        <v>2.2156304283192374E-2</v>
      </c>
      <c r="F338" s="110">
        <f t="shared" si="45"/>
        <v>1.9741908935636876E-2</v>
      </c>
      <c r="G338" s="110">
        <f t="shared" si="45"/>
        <v>1.9060915189750366E-2</v>
      </c>
      <c r="H338" s="110">
        <f t="shared" si="45"/>
        <v>1.9660640703554323E-2</v>
      </c>
      <c r="I338" s="110">
        <f t="shared" si="45"/>
        <v>1.9340200075991736E-2</v>
      </c>
      <c r="J338" s="110">
        <f t="shared" si="45"/>
        <v>1.9327921171599982E-2</v>
      </c>
      <c r="K338" s="110">
        <f t="shared" si="45"/>
        <v>1.9356428949069086E-2</v>
      </c>
      <c r="L338" s="110">
        <f t="shared" si="45"/>
        <v>1.944294352366599E-2</v>
      </c>
      <c r="M338" s="110">
        <f t="shared" si="45"/>
        <v>1.9700473716425047E-2</v>
      </c>
      <c r="N338" s="110">
        <f t="shared" si="45"/>
        <v>2.0513885739222946E-2</v>
      </c>
      <c r="O338" s="110">
        <f t="shared" si="45"/>
        <v>2.1178129064500121E-2</v>
      </c>
      <c r="P338" s="110">
        <f t="shared" si="45"/>
        <v>2.1619896474136275E-2</v>
      </c>
      <c r="Q338" s="104"/>
      <c r="R338" s="105"/>
    </row>
    <row r="339" spans="3:18" x14ac:dyDescent="0.25">
      <c r="C339" s="71" t="s">
        <v>7</v>
      </c>
      <c r="D339" s="77" t="s">
        <v>176</v>
      </c>
      <c r="E339" s="108">
        <f t="shared" ref="E339:P339" si="46">E337/$E$340</f>
        <v>29.91078074807416</v>
      </c>
      <c r="F339" s="111">
        <f t="shared" si="46"/>
        <v>26.651372096999459</v>
      </c>
      <c r="G339" s="111">
        <f t="shared" si="46"/>
        <v>25.732037606288639</v>
      </c>
      <c r="H339" s="111">
        <f t="shared" si="46"/>
        <v>26.541660824924985</v>
      </c>
      <c r="I339" s="111">
        <f t="shared" si="46"/>
        <v>26.109069308514002</v>
      </c>
      <c r="J339" s="111">
        <f t="shared" si="46"/>
        <v>26.092492916331267</v>
      </c>
      <c r="K339" s="111">
        <f t="shared" si="46"/>
        <v>26.130978117069589</v>
      </c>
      <c r="L339" s="111">
        <f t="shared" si="46"/>
        <v>26.24777189536233</v>
      </c>
      <c r="M339" s="111">
        <f t="shared" si="46"/>
        <v>26.595434979785576</v>
      </c>
      <c r="N339" s="111">
        <f t="shared" si="46"/>
        <v>27.693532764947001</v>
      </c>
      <c r="O339" s="111">
        <f t="shared" si="46"/>
        <v>28.590254355575556</v>
      </c>
      <c r="P339" s="111">
        <f t="shared" si="46"/>
        <v>29.186635772056711</v>
      </c>
      <c r="Q339" s="104"/>
      <c r="R339" s="105"/>
    </row>
    <row r="340" spans="3:18" x14ac:dyDescent="0.25">
      <c r="C340" s="71" t="s">
        <v>7</v>
      </c>
      <c r="D340" s="77" t="s">
        <v>177</v>
      </c>
      <c r="E340" s="108">
        <f>IF($R$334="Summer",INDEX('Maximum Demand Forecast'!$Q$4:$Q$50,MATCH(Information!$C$340,'Maximum Demand Forecast'!$D$4:$D$50,0)),INDEX('Maximum Demand Forecast'!$AG$4:$AG$50,MATCH(Information!$C$340,'Maximum Demand Forecast'!$T$4:$T$50,0)))</f>
        <v>0.99999972564731998</v>
      </c>
      <c r="F340" s="111">
        <f>IF($R$334="Summer",INDEX('Maximum Demand Forecast'!$Q$4:$Q$50,MATCH(Information!$C$340,'Maximum Demand Forecast'!$D$4:$D$50,0)),INDEX('Maximum Demand Forecast'!$AG$4:$AG$50,MATCH(Information!$C$340,'Maximum Demand Forecast'!$T$4:$T$50,0)))</f>
        <v>0.99999972564731998</v>
      </c>
      <c r="G340" s="111">
        <f>IF($R$334="Summer",INDEX('Maximum Demand Forecast'!$Q$4:$Q$50,MATCH(Information!$C$340,'Maximum Demand Forecast'!$D$4:$D$50,0)),INDEX('Maximum Demand Forecast'!$AG$4:$AG$50,MATCH(Information!$C$340,'Maximum Demand Forecast'!$T$4:$T$50,0)))</f>
        <v>0.99999972564731998</v>
      </c>
      <c r="H340" s="111">
        <f>IF($R$334="Summer",INDEX('Maximum Demand Forecast'!$Q$4:$Q$50,MATCH(Information!$C$340,'Maximum Demand Forecast'!$D$4:$D$50,0)),INDEX('Maximum Demand Forecast'!$AG$4:$AG$50,MATCH(Information!$C$340,'Maximum Demand Forecast'!$T$4:$T$50,0)))</f>
        <v>0.99999972564731998</v>
      </c>
      <c r="I340" s="111">
        <f>IF($R$334="Summer",INDEX('Maximum Demand Forecast'!$Q$4:$Q$50,MATCH(Information!$C$340,'Maximum Demand Forecast'!$D$4:$D$50,0)),INDEX('Maximum Demand Forecast'!$AG$4:$AG$50,MATCH(Information!$C$340,'Maximum Demand Forecast'!$T$4:$T$50,0)))</f>
        <v>0.99999972564731998</v>
      </c>
      <c r="J340" s="111">
        <f>IF($R$334="Summer",INDEX('Maximum Demand Forecast'!$Q$4:$Q$50,MATCH(Information!$C$340,'Maximum Demand Forecast'!$D$4:$D$50,0)),INDEX('Maximum Demand Forecast'!$AG$4:$AG$50,MATCH(Information!$C$340,'Maximum Demand Forecast'!$T$4:$T$50,0)))</f>
        <v>0.99999972564731998</v>
      </c>
      <c r="K340" s="111">
        <f>IF($R$334="Summer",INDEX('Maximum Demand Forecast'!$Q$4:$Q$50,MATCH(Information!$C$340,'Maximum Demand Forecast'!$D$4:$D$50,0)),INDEX('Maximum Demand Forecast'!$AG$4:$AG$50,MATCH(Information!$C$340,'Maximum Demand Forecast'!$T$4:$T$50,0)))</f>
        <v>0.99999972564731998</v>
      </c>
      <c r="L340" s="111">
        <f>IF($R$334="Summer",INDEX('Maximum Demand Forecast'!$Q$4:$Q$50,MATCH(Information!$C$340,'Maximum Demand Forecast'!$D$4:$D$50,0)),INDEX('Maximum Demand Forecast'!$AG$4:$AG$50,MATCH(Information!$C$340,'Maximum Demand Forecast'!$T$4:$T$50,0)))</f>
        <v>0.99999972564731998</v>
      </c>
      <c r="M340" s="111">
        <f>IF($R$334="Summer",INDEX('Maximum Demand Forecast'!$Q$4:$Q$50,MATCH(Information!$C$340,'Maximum Demand Forecast'!$D$4:$D$50,0)),INDEX('Maximum Demand Forecast'!$AG$4:$AG$50,MATCH(Information!$C$340,'Maximum Demand Forecast'!$T$4:$T$50,0)))</f>
        <v>0.99999972564731998</v>
      </c>
      <c r="N340" s="111">
        <f>IF($R$334="Summer",INDEX('Maximum Demand Forecast'!$Q$4:$Q$50,MATCH(Information!$C$340,'Maximum Demand Forecast'!$D$4:$D$50,0)),INDEX('Maximum Demand Forecast'!$AG$4:$AG$50,MATCH(Information!$C$340,'Maximum Demand Forecast'!$T$4:$T$50,0)))</f>
        <v>0.99999972564731998</v>
      </c>
      <c r="O340" s="111">
        <f>IF($R$334="Summer",INDEX('Maximum Demand Forecast'!$Q$4:$Q$50,MATCH(Information!$C$340,'Maximum Demand Forecast'!$D$4:$D$50,0)),INDEX('Maximum Demand Forecast'!$AG$4:$AG$50,MATCH(Information!$C$340,'Maximum Demand Forecast'!$T$4:$T$50,0)))</f>
        <v>0.99999972564731998</v>
      </c>
      <c r="P340" s="111">
        <f>IF($R$334="Summer",INDEX('Maximum Demand Forecast'!$Q$4:$Q$50,MATCH(Information!$C$340,'Maximum Demand Forecast'!$D$4:$D$50,0)),INDEX('Maximum Demand Forecast'!$AG$4:$AG$50,MATCH(Information!$C$340,'Maximum Demand Forecast'!$T$4:$T$50,0)))</f>
        <v>0.99999972564731998</v>
      </c>
      <c r="Q340" s="104"/>
      <c r="R340" s="105"/>
    </row>
    <row r="341" spans="3:18" x14ac:dyDescent="0.25">
      <c r="C341" s="71" t="s">
        <v>7</v>
      </c>
      <c r="D341" s="77" t="s">
        <v>178</v>
      </c>
      <c r="E341" s="108">
        <f>IF($R$334="Summer",INDEX('Maximum Demand Forecast'!U$4:U$50,MATCH(Information!$C$334,'Maximum Demand Forecast'!$T$4:$T$50,0)),INDEX('Maximum Demand Forecast'!E$4:E$50,MATCH(Information!$C$334,'Maximum Demand Forecast'!$T$4:$T$50,0)))</f>
        <v>17.794128195770401</v>
      </c>
      <c r="F341" s="111">
        <f>IF($R$334="Summer",INDEX('Maximum Demand Forecast'!V$4:V$50,MATCH(Information!$C$334,'Maximum Demand Forecast'!$T$4:$T$50,0)),INDEX('Maximum Demand Forecast'!F$4:F$50,MATCH(Information!$C$334,'Maximum Demand Forecast'!$T$4:$T$50,0)))</f>
        <v>15.623200000000001</v>
      </c>
      <c r="G341" s="111">
        <f>IF($R$334="Summer",INDEX('Maximum Demand Forecast'!W$4:W$50,MATCH(Information!$C$334,'Maximum Demand Forecast'!$T$4:$T$50,0)),INDEX('Maximum Demand Forecast'!G$4:G$50,MATCH(Information!$C$334,'Maximum Demand Forecast'!$T$4:$T$50,0)))</f>
        <v>16.065465576071375</v>
      </c>
      <c r="H341" s="111">
        <f>IF($R$334="Summer",INDEX('Maximum Demand Forecast'!X$4:X$50,MATCH(Information!$C$334,'Maximum Demand Forecast'!$T$4:$T$50,0)),INDEX('Maximum Demand Forecast'!H$4:H$50,MATCH(Information!$C$334,'Maximum Demand Forecast'!$T$4:$T$50,0)))</f>
        <v>16.651596178523452</v>
      </c>
      <c r="I341" s="111">
        <f>IF($R$334="Summer",INDEX('Maximum Demand Forecast'!Y$4:Y$50,MATCH(Information!$C$334,'Maximum Demand Forecast'!$T$4:$T$50,0)),INDEX('Maximum Demand Forecast'!I$4:I$50,MATCH(Information!$C$334,'Maximum Demand Forecast'!$T$4:$T$50,0)))</f>
        <v>16.371117383183055</v>
      </c>
      <c r="J341" s="111">
        <f>IF($R$334="Summer",INDEX('Maximum Demand Forecast'!Z$4:Z$50,MATCH(Information!$C$334,'Maximum Demand Forecast'!$T$4:$T$50,0)),INDEX('Maximum Demand Forecast'!J$4:J$50,MATCH(Information!$C$334,'Maximum Demand Forecast'!$T$4:$T$50,0)))</f>
        <v>16.172122679806556</v>
      </c>
      <c r="K341" s="111">
        <f>IF($R$334="Summer",INDEX('Maximum Demand Forecast'!AA$4:AA$50,MATCH(Information!$C$334,'Maximum Demand Forecast'!$T$4:$T$50,0)),INDEX('Maximum Demand Forecast'!K$4:K$50,MATCH(Information!$C$334,'Maximum Demand Forecast'!$T$4:$T$50,0)))</f>
        <v>16.182933298246752</v>
      </c>
      <c r="L341" s="111">
        <f>IF($R$334="Summer",INDEX('Maximum Demand Forecast'!AB$4:AB$50,MATCH(Information!$C$334,'Maximum Demand Forecast'!$T$4:$T$50,0)),INDEX('Maximum Demand Forecast'!L$4:L$50,MATCH(Information!$C$334,'Maximum Demand Forecast'!$T$4:$T$50,0)))</f>
        <v>16.151625503974152</v>
      </c>
      <c r="M341" s="111">
        <f>IF($R$334="Summer",INDEX('Maximum Demand Forecast'!AC$4:AC$50,MATCH(Information!$C$334,'Maximum Demand Forecast'!$T$4:$T$50,0)),INDEX('Maximum Demand Forecast'!M$4:M$50,MATCH(Information!$C$334,'Maximum Demand Forecast'!$T$4:$T$50,0)))</f>
        <v>16.519464675306416</v>
      </c>
      <c r="N341" s="111">
        <f>IF($R$334="Summer",INDEX('Maximum Demand Forecast'!AD$4:AD$50,MATCH(Information!$C$334,'Maximum Demand Forecast'!$T$4:$T$50,0)),INDEX('Maximum Demand Forecast'!N$4:N$50,MATCH(Information!$C$334,'Maximum Demand Forecast'!$T$4:$T$50,0)))</f>
        <v>17.514762968922653</v>
      </c>
      <c r="O341" s="111">
        <f>IF($R$334="Summer",INDEX('Maximum Demand Forecast'!AE$4:AE$50,MATCH(Information!$C$334,'Maximum Demand Forecast'!$T$4:$T$50,0)),INDEX('Maximum Demand Forecast'!O$4:O$50,MATCH(Information!$C$334,'Maximum Demand Forecast'!$T$4:$T$50,0)))</f>
        <v>18.397313866222582</v>
      </c>
      <c r="P341" s="111">
        <f>IF($R$334="Summer",INDEX('Maximum Demand Forecast'!AF$4:AF$50,MATCH(Information!$C$334,'Maximum Demand Forecast'!$T$4:$T$50,0)),INDEX('Maximum Demand Forecast'!P$4:P$50,MATCH(Information!$C$334,'Maximum Demand Forecast'!$T$4:$T$50,0)))</f>
        <v>18.87294657521139</v>
      </c>
      <c r="Q341" s="112"/>
      <c r="R341" s="105">
        <f>IF($R$19="Summer",INDEX('Maximum Demand Forecast'!V$4:V$50,MATCH(Information!$C$19,'Maximum Demand Forecast'!$T$4:$T$50,0)),INDEX('Maximum Demand Forecast'!F$4:F$50,MATCH(Information!$C$19,'Maximum Demand Forecast'!$T$4:$T$50,0)))</f>
        <v>0.3236</v>
      </c>
    </row>
    <row r="342" spans="3:18" x14ac:dyDescent="0.25">
      <c r="C342" s="71" t="s">
        <v>7</v>
      </c>
      <c r="D342" s="77" t="s">
        <v>179</v>
      </c>
      <c r="E342" s="113">
        <f t="shared" ref="E342:P342" si="47">IF(E343^2-E341^2&gt;0,SQRT(E343^2-E341^2),0)</f>
        <v>0.85307760373239361</v>
      </c>
      <c r="F342" s="113">
        <f t="shared" si="47"/>
        <v>0.749000000000003</v>
      </c>
      <c r="G342" s="113">
        <f t="shared" si="47"/>
        <v>0.77020288522692437</v>
      </c>
      <c r="H342" s="113">
        <f t="shared" si="47"/>
        <v>0.79830287890537399</v>
      </c>
      <c r="I342" s="113">
        <f t="shared" si="47"/>
        <v>0.78485629832581261</v>
      </c>
      <c r="J342" s="113">
        <f t="shared" si="47"/>
        <v>0.7753161892042183</v>
      </c>
      <c r="K342" s="113">
        <f t="shared" si="47"/>
        <v>0.77583446671532752</v>
      </c>
      <c r="L342" s="113">
        <f t="shared" si="47"/>
        <v>0.77433352338044181</v>
      </c>
      <c r="M342" s="113">
        <f t="shared" si="47"/>
        <v>0.79196829342293307</v>
      </c>
      <c r="N342" s="113">
        <f t="shared" si="47"/>
        <v>0.83968440932221855</v>
      </c>
      <c r="O342" s="113">
        <f t="shared" si="47"/>
        <v>0.88199524334324753</v>
      </c>
      <c r="P342" s="113">
        <f t="shared" si="47"/>
        <v>0.90479779973583518</v>
      </c>
      <c r="Q342" s="112"/>
      <c r="R342" s="105"/>
    </row>
    <row r="343" spans="3:18" x14ac:dyDescent="0.25">
      <c r="C343" s="71" t="s">
        <v>7</v>
      </c>
      <c r="D343" s="77" t="s">
        <v>180</v>
      </c>
      <c r="E343" s="108">
        <f>E341/IF($R$334="Summer",INDEX('Maximum Demand Forecast'!$AG$4:$AG$50, MATCH(Information!$C$343, 'Maximum Demand Forecast'!$T$4:$T$50, 0)),INDEX('Maximum Demand Forecast'!$Q$4:$Q$50, MATCH(Information!$C$343, 'Maximum Demand Forecast'!$D$4:$D$50, 0)))</f>
        <v>17.814565379079585</v>
      </c>
      <c r="F343" s="108">
        <f>F341/IF($R$334="Summer",INDEX('Maximum Demand Forecast'!$AG$4:$AG$50, MATCH(Information!$C$343, 'Maximum Demand Forecast'!$T$4:$T$50, 0)),INDEX('Maximum Demand Forecast'!$Q$4:$Q$50, MATCH(Information!$C$343, 'Maximum Demand Forecast'!$D$4:$D$50, 0)))</f>
        <v>15.641143795771459</v>
      </c>
      <c r="G343" s="108">
        <f>G341/IF($R$334="Summer",INDEX('Maximum Demand Forecast'!$AG$4:$AG$50, MATCH(Information!$C$343, 'Maximum Demand Forecast'!$T$4:$T$50, 0)),INDEX('Maximum Demand Forecast'!$Q$4:$Q$50, MATCH(Information!$C$343, 'Maximum Demand Forecast'!$D$4:$D$50, 0)))</f>
        <v>16.08391732944267</v>
      </c>
      <c r="H343" s="108">
        <f>H341/IF($R$334="Summer",INDEX('Maximum Demand Forecast'!$AG$4:$AG$50, MATCH(Information!$C$343, 'Maximum Demand Forecast'!$T$4:$T$50, 0)),INDEX('Maximum Demand Forecast'!$Q$4:$Q$50, MATCH(Information!$C$343, 'Maximum Demand Forecast'!$D$4:$D$50, 0)))</f>
        <v>16.670721123547278</v>
      </c>
      <c r="I343" s="108">
        <f>I341/IF($R$334="Summer",INDEX('Maximum Demand Forecast'!$AG$4:$AG$50, MATCH(Information!$C$343, 'Maximum Demand Forecast'!$T$4:$T$50, 0)),INDEX('Maximum Demand Forecast'!$Q$4:$Q$50, MATCH(Information!$C$343, 'Maximum Demand Forecast'!$D$4:$D$50, 0)))</f>
        <v>16.389920188426181</v>
      </c>
      <c r="J343" s="108">
        <f>J341/IF($R$334="Summer",INDEX('Maximum Demand Forecast'!$AG$4:$AG$50, MATCH(Information!$C$343, 'Maximum Demand Forecast'!$T$4:$T$50, 0)),INDEX('Maximum Demand Forecast'!$Q$4:$Q$50, MATCH(Information!$C$343, 'Maximum Demand Forecast'!$D$4:$D$50, 0)))</f>
        <v>16.190696932620156</v>
      </c>
      <c r="K343" s="108">
        <f>K341/IF($R$334="Summer",INDEX('Maximum Demand Forecast'!$AG$4:$AG$50, MATCH(Information!$C$343, 'Maximum Demand Forecast'!$T$4:$T$50, 0)),INDEX('Maximum Demand Forecast'!$Q$4:$Q$50, MATCH(Information!$C$343, 'Maximum Demand Forecast'!$D$4:$D$50, 0)))</f>
        <v>16.201519967436603</v>
      </c>
      <c r="L343" s="108">
        <f>L341/IF($R$334="Summer",INDEX('Maximum Demand Forecast'!$AG$4:$AG$50, MATCH(Information!$C$343, 'Maximum Demand Forecast'!$T$4:$T$50, 0)),INDEX('Maximum Demand Forecast'!$Q$4:$Q$50, MATCH(Information!$C$343, 'Maximum Demand Forecast'!$D$4:$D$50, 0)))</f>
        <v>16.170176215058977</v>
      </c>
      <c r="M343" s="108">
        <f>M341/IF($R$334="Summer",INDEX('Maximum Demand Forecast'!$AG$4:$AG$50, MATCH(Information!$C$343, 'Maximum Demand Forecast'!$T$4:$T$50, 0)),INDEX('Maximum Demand Forecast'!$Q$4:$Q$50, MATCH(Information!$C$343, 'Maximum Demand Forecast'!$D$4:$D$50, 0)))</f>
        <v>16.5384378626424</v>
      </c>
      <c r="N343" s="108">
        <f>N341/IF($R$334="Summer",INDEX('Maximum Demand Forecast'!$AG$4:$AG$50, MATCH(Information!$C$343, 'Maximum Demand Forecast'!$T$4:$T$50, 0)),INDEX('Maximum Demand Forecast'!$Q$4:$Q$50, MATCH(Information!$C$343, 'Maximum Demand Forecast'!$D$4:$D$50, 0)))</f>
        <v>17.534879291423795</v>
      </c>
      <c r="O343" s="108">
        <f>O341/IF($R$334="Summer",INDEX('Maximum Demand Forecast'!$AG$4:$AG$50, MATCH(Information!$C$343, 'Maximum Demand Forecast'!$T$4:$T$50, 0)),INDEX('Maximum Demand Forecast'!$Q$4:$Q$50, MATCH(Information!$C$343, 'Maximum Demand Forecast'!$D$4:$D$50, 0)))</f>
        <v>18.418443829530926</v>
      </c>
      <c r="P343" s="108">
        <f>P341/IF($R$334="Summer",INDEX('Maximum Demand Forecast'!$AG$4:$AG$50, MATCH(Information!$C$343, 'Maximum Demand Forecast'!$T$4:$T$50, 0)),INDEX('Maximum Demand Forecast'!$Q$4:$Q$50, MATCH(Information!$C$343, 'Maximum Demand Forecast'!$D$4:$D$50, 0)))</f>
        <v>18.894622819447605</v>
      </c>
      <c r="Q343" s="112"/>
      <c r="R343" s="105"/>
    </row>
    <row r="344" spans="3:18" x14ac:dyDescent="0.25">
      <c r="C344" s="71" t="s">
        <v>7</v>
      </c>
      <c r="D344" s="77" t="s">
        <v>181</v>
      </c>
      <c r="E344" s="114">
        <f>IFERROR(INDEX('Maximum Demand Forecast'!$AK$4:$AK$50,MATCH(Information!C334,'Maximum Demand Forecast'!$AJ$4:$AJ$50,0)),"")</f>
        <v>14.5</v>
      </c>
      <c r="F344" s="115" t="str">
        <f>IFERROR(INDEX('Maximum Demand Forecast'!$AK$4:$AK$50,MATCH(Information!D334,'Maximum Demand Forecast'!$AJ$4:$AJ$50,0)),"")</f>
        <v/>
      </c>
      <c r="G344" s="115"/>
      <c r="H344" s="115"/>
      <c r="I344" s="115"/>
      <c r="J344" s="115"/>
      <c r="K344" s="115"/>
      <c r="L344" s="115"/>
      <c r="M344" s="115"/>
      <c r="N344" s="115"/>
      <c r="O344" s="115"/>
      <c r="P344" s="115"/>
      <c r="Q344" s="116"/>
      <c r="R344" s="105"/>
    </row>
    <row r="345" spans="3:18" x14ac:dyDescent="0.25">
      <c r="C345" s="71" t="s">
        <v>7</v>
      </c>
      <c r="D345" s="77" t="s">
        <v>182</v>
      </c>
      <c r="E345" s="106">
        <f>INDEX('Maximum Demand Forecast'!AR4:AR50,MATCH(Information!C345,'Maximum Demand Forecast'!$AQ$4:$AQ$50,0))</f>
        <v>8.5</v>
      </c>
      <c r="F345" s="107">
        <f>INDEX('Maximum Demand Forecast'!AR4:AR50,MATCH(Information!C345,'Maximum Demand Forecast'!$AQ$4:$AQ$50,0))</f>
        <v>8.5</v>
      </c>
      <c r="G345" s="107">
        <f>INDEX('Maximum Demand Forecast'!AR4:AR50,MATCH(Information!C345,'Maximum Demand Forecast'!$AQ$4:$AQ$50,0))</f>
        <v>8.5</v>
      </c>
      <c r="H345" s="107">
        <f>INDEX('Maximum Demand Forecast'!AR4:AR50,MATCH(Information!C345,'Maximum Demand Forecast'!$AQ$4:$AQ$50,0))</f>
        <v>8.5</v>
      </c>
      <c r="I345" s="107">
        <f>INDEX('Maximum Demand Forecast'!AR4:AR50,MATCH(Information!C345,'Maximum Demand Forecast'!$AQ$4:$AQ$50,0))</f>
        <v>8.5</v>
      </c>
      <c r="J345" s="107">
        <f>INDEX('Maximum Demand Forecast'!AR4:AR50,MATCH(Information!C345,'Maximum Demand Forecast'!$AQ$4:$AQ$50,0))</f>
        <v>8.5</v>
      </c>
      <c r="K345" s="107">
        <f>INDEX('Maximum Demand Forecast'!AR4:AR50,MATCH(Information!C345,'Maximum Demand Forecast'!$AQ$4:$AQ$50,0))</f>
        <v>8.5</v>
      </c>
      <c r="L345" s="107">
        <f>INDEX('Maximum Demand Forecast'!AR4:AR50,MATCH(Information!C345,'Maximum Demand Forecast'!$AQ$4:$AQ$50,0))</f>
        <v>8.5</v>
      </c>
      <c r="M345" s="107">
        <f>INDEX('Maximum Demand Forecast'!AR4:AR50,MATCH(Information!C345,'Maximum Demand Forecast'!$AQ$4:$AQ$50,0))</f>
        <v>8.5</v>
      </c>
      <c r="N345" s="107">
        <f>INDEX('Maximum Demand Forecast'!AR4:AR50,MATCH(Information!C345,'Maximum Demand Forecast'!$AQ$4:$AQ$50,0))</f>
        <v>8.5</v>
      </c>
      <c r="O345" s="107">
        <f>INDEX('Maximum Demand Forecast'!AR4:AR50,MATCH(Information!C345,'Maximum Demand Forecast'!$AQ$4:$AQ$50,0))</f>
        <v>8.5</v>
      </c>
      <c r="P345" s="107">
        <f>INDEX('Maximum Demand Forecast'!AR4:AR50,MATCH(Information!C345,'Maximum Demand Forecast'!$AQ$4:$AQ$50,0))</f>
        <v>8.5</v>
      </c>
      <c r="Q345" s="104"/>
      <c r="R345" s="105"/>
    </row>
    <row r="346" spans="3:18" x14ac:dyDescent="0.25">
      <c r="C346" s="71" t="s">
        <v>7</v>
      </c>
      <c r="D346" s="77" t="s">
        <v>183</v>
      </c>
      <c r="E346" s="106">
        <f>INDEX('Maximum Demand Forecast'!$AS$4:$AS$50,MATCH(Information!C346,'Maximum Demand Forecast'!$AQ$4:$AQ$50,0))</f>
        <v>0</v>
      </c>
      <c r="F346" s="107">
        <f>INDEX('Maximum Demand Forecast'!$AS$4:$AS$50,MATCH(Information!C346,'Maximum Demand Forecast'!$AQ$4:$AQ$50,0))</f>
        <v>0</v>
      </c>
      <c r="G346" s="107">
        <f>INDEX('Maximum Demand Forecast'!$AS$4:$AS$50,MATCH(Information!C346,'Maximum Demand Forecast'!$AQ$4:$AQ$50,0))</f>
        <v>0</v>
      </c>
      <c r="H346" s="107">
        <f>INDEX('Maximum Demand Forecast'!$AS$4:$AS$50,MATCH(Information!C346,'Maximum Demand Forecast'!$AQ$4:$AQ$50,0))</f>
        <v>0</v>
      </c>
      <c r="I346" s="107">
        <f>INDEX('Maximum Demand Forecast'!$AS$4:$AS$50,MATCH(Information!C346,'Maximum Demand Forecast'!$AQ$4:$AQ$50,0))</f>
        <v>0</v>
      </c>
      <c r="J346" s="107">
        <f>INDEX('Maximum Demand Forecast'!$AS$4:$AS$50,MATCH(Information!C346,'Maximum Demand Forecast'!$AQ$4:$AQ$50,0))</f>
        <v>0</v>
      </c>
      <c r="K346" s="107">
        <f>INDEX('Maximum Demand Forecast'!$AS$4:$AS$50,MATCH(Information!C346,'Maximum Demand Forecast'!$AQ$4:$AQ$50,0))</f>
        <v>0</v>
      </c>
      <c r="L346" s="107">
        <f>INDEX('Maximum Demand Forecast'!$AS$4:$AS$50,MATCH(Information!C346,'Maximum Demand Forecast'!$AQ$4:$AQ$50,0))</f>
        <v>0</v>
      </c>
      <c r="M346" s="107">
        <f>INDEX('Maximum Demand Forecast'!$AS$4:$AS$50,MATCH(Information!C346,'Maximum Demand Forecast'!$AQ$4:$AQ$50,0))</f>
        <v>0</v>
      </c>
      <c r="N346" s="107">
        <f>INDEX('Maximum Demand Forecast'!$AS$4:$AS$50,MATCH(Information!C346,'Maximum Demand Forecast'!$AQ$4:$AQ$50,0))</f>
        <v>0</v>
      </c>
      <c r="O346" s="107">
        <f>INDEX('Maximum Demand Forecast'!$AS$4:$AS$50,MATCH(Information!C346,'Maximum Demand Forecast'!$AQ$4:$AQ$50,0))</f>
        <v>0</v>
      </c>
      <c r="P346" s="107">
        <f>INDEX('Maximum Demand Forecast'!$AS$4:$AS$50,MATCH(Information!C346,'Maximum Demand Forecast'!$AQ$4:$AQ$50,0))</f>
        <v>0</v>
      </c>
      <c r="Q346" s="104"/>
      <c r="R346" s="105"/>
    </row>
    <row r="347" spans="3:18" x14ac:dyDescent="0.25">
      <c r="C347" s="71" t="s">
        <v>7</v>
      </c>
      <c r="D347" s="77" t="s">
        <v>186</v>
      </c>
      <c r="E347" s="117">
        <f>INDEX('Maximum Demand Forecast'!$R$4:$R$50,MATCH(Information!$C$334,'Maximum Demand Forecast'!$D$4:$D$50,0))</f>
        <v>1</v>
      </c>
      <c r="F347" s="118"/>
      <c r="G347" s="118"/>
      <c r="H347" s="118"/>
      <c r="I347" s="118"/>
      <c r="J347" s="118"/>
      <c r="K347" s="118"/>
      <c r="L347" s="118"/>
      <c r="M347" s="118"/>
      <c r="N347" s="118"/>
      <c r="O347" s="118"/>
      <c r="P347" s="118"/>
      <c r="Q347" s="104"/>
      <c r="R347" s="105"/>
    </row>
    <row r="348" spans="3:18" x14ac:dyDescent="0.25">
      <c r="C348" s="71" t="s">
        <v>7</v>
      </c>
      <c r="D348" s="77" t="s">
        <v>187</v>
      </c>
      <c r="E348" s="117">
        <f>INDEX('Maximum Demand Forecast'!$AH$4:$AH$50,MATCH(Information!$C$334,'Maximum Demand Forecast'!$D$4:$D$50,0))</f>
        <v>0.88817115229910204</v>
      </c>
      <c r="F348" s="118"/>
      <c r="G348" s="118"/>
      <c r="H348" s="118"/>
      <c r="I348" s="118"/>
      <c r="J348" s="118"/>
      <c r="K348" s="118"/>
      <c r="L348" s="118"/>
      <c r="M348" s="118"/>
      <c r="N348" s="118"/>
      <c r="O348" s="118"/>
      <c r="P348" s="118"/>
      <c r="Q348" s="104"/>
      <c r="R348" s="105"/>
    </row>
    <row r="349" spans="3:18" x14ac:dyDescent="0.25">
      <c r="C349" s="71" t="s">
        <v>7</v>
      </c>
      <c r="D349" s="77" t="s">
        <v>130</v>
      </c>
      <c r="E349" s="106"/>
      <c r="F349" s="107"/>
      <c r="G349" s="107"/>
      <c r="H349" s="107"/>
      <c r="I349" s="107"/>
      <c r="J349" s="107"/>
      <c r="K349" s="107"/>
      <c r="L349" s="107"/>
      <c r="M349" s="107"/>
      <c r="N349" s="107"/>
      <c r="O349" s="107"/>
      <c r="P349" s="107"/>
      <c r="Q349" s="104"/>
      <c r="R349" s="105"/>
    </row>
    <row r="350" spans="3:18" x14ac:dyDescent="0.25">
      <c r="C350" s="71" t="s">
        <v>7</v>
      </c>
      <c r="D350" s="77" t="s">
        <v>131</v>
      </c>
      <c r="E350" s="106"/>
      <c r="F350" s="107"/>
      <c r="G350" s="107"/>
      <c r="H350" s="107"/>
      <c r="I350" s="107"/>
      <c r="J350" s="107"/>
      <c r="K350" s="107"/>
      <c r="L350" s="107"/>
      <c r="M350" s="107"/>
      <c r="N350" s="107"/>
      <c r="O350" s="107"/>
      <c r="P350" s="107"/>
      <c r="Q350" s="104"/>
      <c r="R350" s="105"/>
    </row>
    <row r="351" spans="3:18" x14ac:dyDescent="0.25">
      <c r="C351" s="71" t="s">
        <v>7</v>
      </c>
      <c r="D351" s="77" t="s">
        <v>132</v>
      </c>
      <c r="E351" s="106"/>
      <c r="F351" s="107"/>
      <c r="G351" s="107"/>
      <c r="H351" s="107"/>
      <c r="I351" s="107"/>
      <c r="J351" s="107"/>
      <c r="K351" s="107"/>
      <c r="L351" s="107"/>
      <c r="M351" s="107"/>
      <c r="N351" s="107"/>
      <c r="O351" s="107"/>
      <c r="P351" s="107"/>
      <c r="Q351" s="104"/>
      <c r="R351" s="105"/>
    </row>
    <row r="352" spans="3:18" x14ac:dyDescent="0.25">
      <c r="C352" s="71" t="s">
        <v>7</v>
      </c>
      <c r="D352" s="77" t="s">
        <v>133</v>
      </c>
      <c r="E352" s="106"/>
      <c r="F352" s="107"/>
      <c r="G352" s="107"/>
      <c r="H352" s="107"/>
      <c r="I352" s="107"/>
      <c r="J352" s="107"/>
      <c r="K352" s="107"/>
      <c r="L352" s="107"/>
      <c r="M352" s="107"/>
      <c r="N352" s="107"/>
      <c r="O352" s="107"/>
      <c r="P352" s="107"/>
      <c r="Q352" s="104"/>
      <c r="R352" s="105"/>
    </row>
    <row r="353" spans="3:18" x14ac:dyDescent="0.25">
      <c r="C353" s="71" t="s">
        <v>7</v>
      </c>
      <c r="D353" s="77" t="s">
        <v>134</v>
      </c>
      <c r="E353" s="106"/>
      <c r="F353" s="107"/>
      <c r="G353" s="107"/>
      <c r="H353" s="107"/>
      <c r="I353" s="107"/>
      <c r="J353" s="107"/>
      <c r="K353" s="107"/>
      <c r="L353" s="107"/>
      <c r="M353" s="107"/>
      <c r="N353" s="107"/>
      <c r="O353" s="107"/>
      <c r="P353" s="107"/>
      <c r="Q353" s="104"/>
      <c r="R353" s="105"/>
    </row>
    <row r="354" spans="3:18" x14ac:dyDescent="0.25">
      <c r="C354" s="71" t="s">
        <v>7</v>
      </c>
      <c r="D354" s="77" t="s">
        <v>184</v>
      </c>
      <c r="E354" s="124">
        <f>INDEX('Distribution feeder max. demand'!$AS$5:$AS$64,MATCH(Information!$C354,'Distribution feeder max. demand'!$AR$5:$AR$64,0))</f>
        <v>22.798999999999999</v>
      </c>
      <c r="F354" s="115"/>
      <c r="G354" s="115"/>
      <c r="H354" s="115"/>
      <c r="I354" s="115"/>
      <c r="J354" s="115"/>
      <c r="K354" s="115"/>
      <c r="L354" s="115"/>
      <c r="M354" s="115"/>
      <c r="N354" s="115"/>
      <c r="O354" s="115"/>
      <c r="P354" s="115"/>
      <c r="Q354" s="104"/>
      <c r="R354" s="105"/>
    </row>
    <row r="355" spans="3:18" ht="15.75" thickBot="1" x14ac:dyDescent="0.3">
      <c r="C355" s="73" t="s">
        <v>7</v>
      </c>
      <c r="D355" s="78" t="s">
        <v>185</v>
      </c>
      <c r="E355" s="123">
        <f>INDEX('Distribution feeder max. demand'!$AT$5:$AT$64,MATCH(Information!$C354,'Distribution feeder max. demand'!$AR$5:$AR$64,0))</f>
        <v>5.0000000000000001E-3</v>
      </c>
      <c r="F355" s="119"/>
      <c r="G355" s="119"/>
      <c r="H355" s="119"/>
      <c r="I355" s="119"/>
      <c r="J355" s="119"/>
      <c r="K355" s="119"/>
      <c r="L355" s="119"/>
      <c r="M355" s="119"/>
      <c r="N355" s="119"/>
      <c r="O355" s="119"/>
      <c r="P355" s="119"/>
      <c r="Q355" s="120"/>
      <c r="R355" s="121"/>
    </row>
    <row r="356" spans="3:18" ht="15.75" thickTop="1" x14ac:dyDescent="0.25">
      <c r="C356" s="71" t="s">
        <v>8</v>
      </c>
      <c r="D356" s="77" t="s">
        <v>171</v>
      </c>
      <c r="E356" s="102">
        <f>INDEX('Maximum Demand Forecast'!$BA$4:$BA$50,MATCH($C$356,'Maximum Demand Forecast'!$AZ$4:$AZ$50,0))</f>
        <v>120</v>
      </c>
      <c r="F356" s="103">
        <f>INDEX('Maximum Demand Forecast'!$BA$4:$BA$50,MATCH($C$356,'Maximum Demand Forecast'!$AZ$4:$AZ$50,0))</f>
        <v>120</v>
      </c>
      <c r="G356" s="103">
        <f>INDEX('Maximum Demand Forecast'!$BA$4:$BA$50,MATCH($C$356,'Maximum Demand Forecast'!$AZ$4:$AZ$50,0))</f>
        <v>120</v>
      </c>
      <c r="H356" s="103">
        <f>INDEX('Maximum Demand Forecast'!$BA$4:$BA$50,MATCH($C$356,'Maximum Demand Forecast'!$AZ$4:$AZ$50,0))</f>
        <v>120</v>
      </c>
      <c r="I356" s="103">
        <f>INDEX('Maximum Demand Forecast'!$BA$4:$BA$50,MATCH($C$356,'Maximum Demand Forecast'!$AZ$4:$AZ$50,0))</f>
        <v>120</v>
      </c>
      <c r="J356" s="103">
        <f>INDEX('Maximum Demand Forecast'!$BA$4:$BA$50,MATCH($C$356,'Maximum Demand Forecast'!$AZ$4:$AZ$50,0))</f>
        <v>120</v>
      </c>
      <c r="K356" s="103">
        <f>INDEX('Maximum Demand Forecast'!$BA$4:$BA$50,MATCH($C$356,'Maximum Demand Forecast'!$AZ$4:$AZ$50,0))</f>
        <v>120</v>
      </c>
      <c r="L356" s="103">
        <f>INDEX('Maximum Demand Forecast'!$BA$4:$BA$50,MATCH($C$356,'Maximum Demand Forecast'!$AZ$4:$AZ$50,0))</f>
        <v>120</v>
      </c>
      <c r="M356" s="103">
        <f>INDEX('Maximum Demand Forecast'!$BA$4:$BA$50,MATCH($C$356,'Maximum Demand Forecast'!$AZ$4:$AZ$50,0))</f>
        <v>120</v>
      </c>
      <c r="N356" s="103">
        <f>INDEX('Maximum Demand Forecast'!$BA$4:$BA$50,MATCH($C$356,'Maximum Demand Forecast'!$AZ$4:$AZ$50,0))</f>
        <v>120</v>
      </c>
      <c r="O356" s="103">
        <f>INDEX('Maximum Demand Forecast'!$BA$4:$BA$50,MATCH($C$356,'Maximum Demand Forecast'!$AZ$4:$AZ$50,0))</f>
        <v>120</v>
      </c>
      <c r="P356" s="103">
        <f>INDEX('Maximum Demand Forecast'!$BA$4:$BA$50,MATCH($C$356,'Maximum Demand Forecast'!$AZ$4:$AZ$50,0))</f>
        <v>120</v>
      </c>
      <c r="Q356" s="104"/>
      <c r="R356" s="122" t="str">
        <f>IF('Maximum Demand Forecast'!F20&gt;'Maximum Demand Forecast'!V20,"Summer","Winter")</f>
        <v>Winter</v>
      </c>
    </row>
    <row r="357" spans="3:18" x14ac:dyDescent="0.25">
      <c r="C357" s="71" t="s">
        <v>8</v>
      </c>
      <c r="D357" s="77" t="s">
        <v>172</v>
      </c>
      <c r="E357" s="106">
        <f>INDEX('Maximum Demand Forecast'!$AN$4:$AN$50,MATCH(Information!C356,'Maximum Demand Forecast'!$AM$4:$AM$50,0))</f>
        <v>60</v>
      </c>
      <c r="F357" s="107">
        <f>INDEX('Maximum Demand Forecast'!$AN$4:$AN$50,MATCH(Information!C356,'Maximum Demand Forecast'!$AM$4:$AM$50,0))</f>
        <v>60</v>
      </c>
      <c r="G357" s="107">
        <f>INDEX('Maximum Demand Forecast'!$AN$4:$AN$50,MATCH(Information!C356,'Maximum Demand Forecast'!$AM$4:$AM$50,0))</f>
        <v>60</v>
      </c>
      <c r="H357" s="107">
        <f>INDEX('Maximum Demand Forecast'!$AN$4:$AN$50,MATCH(Information!C356,'Maximum Demand Forecast'!$AM$4:$AM$50,0))</f>
        <v>60</v>
      </c>
      <c r="I357" s="107">
        <f>INDEX('Maximum Demand Forecast'!$AN$4:$AN$50,MATCH(Information!C356,'Maximum Demand Forecast'!$AM$4:$AM$50,0))</f>
        <v>60</v>
      </c>
      <c r="J357" s="107">
        <f>INDEX('Maximum Demand Forecast'!$AN$4:$AN$50,MATCH(Information!C356,'Maximum Demand Forecast'!$AM$4:$AM$50,0))</f>
        <v>60</v>
      </c>
      <c r="K357" s="107">
        <f>INDEX('Maximum Demand Forecast'!$AN$4:$AN$50,MATCH(Information!C356,'Maximum Demand Forecast'!$AM$4:$AM$50,0))</f>
        <v>60</v>
      </c>
      <c r="L357" s="107">
        <f>INDEX('Maximum Demand Forecast'!$AN$4:$AN$50,MATCH(Information!C356,'Maximum Demand Forecast'!$AM$4:$AM$50,0))</f>
        <v>60</v>
      </c>
      <c r="M357" s="107">
        <f>INDEX('Maximum Demand Forecast'!$AN$4:$AN$50,MATCH(Information!C356,'Maximum Demand Forecast'!$AM$4:$AM$50,0))</f>
        <v>60</v>
      </c>
      <c r="N357" s="107">
        <f>INDEX('Maximum Demand Forecast'!$AN$4:$AN$50,MATCH(Information!C356,'Maximum Demand Forecast'!$AM$4:$AM$50,0))</f>
        <v>60</v>
      </c>
      <c r="O357" s="107">
        <f>INDEX('Maximum Demand Forecast'!$AN$4:$AN$50,MATCH(Information!C356,'Maximum Demand Forecast'!$AM$4:$AM$50,0))</f>
        <v>60</v>
      </c>
      <c r="P357" s="107">
        <f>INDEX('Maximum Demand Forecast'!$AN$4:$AN$50,MATCH(Information!C356,'Maximum Demand Forecast'!$AM$4:$AM$50,0))</f>
        <v>60</v>
      </c>
      <c r="Q357" s="104"/>
      <c r="R357" s="105"/>
    </row>
    <row r="358" spans="3:18" x14ac:dyDescent="0.25">
      <c r="C358" s="71" t="s">
        <v>8</v>
      </c>
      <c r="D358" s="77" t="s">
        <v>173</v>
      </c>
      <c r="E358" s="106">
        <f>INDEX('Maximum Demand Forecast'!$AO$4:$AO$50,MATCH(Information!C358,'Maximum Demand Forecast'!$AM$4:$AM$50,0))</f>
        <v>72</v>
      </c>
      <c r="F358" s="107">
        <f>INDEX('Maximum Demand Forecast'!$AO$4:$AO$50,MATCH(Information!C358,'Maximum Demand Forecast'!$AM$4:$AM$50,0))</f>
        <v>72</v>
      </c>
      <c r="G358" s="107">
        <f>INDEX('Maximum Demand Forecast'!$AO$4:$AO$50,MATCH(Information!C358,'Maximum Demand Forecast'!$AM$4:$AM$50,0))</f>
        <v>72</v>
      </c>
      <c r="H358" s="107">
        <f>INDEX('Maximum Demand Forecast'!$AO$4:$AO$50,MATCH(Information!C358,'Maximum Demand Forecast'!$AM$4:$AM$50,0))</f>
        <v>72</v>
      </c>
      <c r="I358" s="107">
        <f>INDEX('Maximum Demand Forecast'!$AO$4:$AO$50,MATCH(Information!C358,'Maximum Demand Forecast'!$AM$4:$AM$50,0))</f>
        <v>72</v>
      </c>
      <c r="J358" s="107">
        <f>INDEX('Maximum Demand Forecast'!$AO$4:$AO$50,MATCH(Information!C358,'Maximum Demand Forecast'!$AM$4:$AM$50,0))</f>
        <v>72</v>
      </c>
      <c r="K358" s="107">
        <f>INDEX('Maximum Demand Forecast'!$AO$4:$AO$50,MATCH(Information!C358,'Maximum Demand Forecast'!$AM$4:$AM$50,0))</f>
        <v>72</v>
      </c>
      <c r="L358" s="107">
        <f>INDEX('Maximum Demand Forecast'!$AO$4:$AO$50,MATCH(Information!C358,'Maximum Demand Forecast'!$AM$4:$AM$50,0))</f>
        <v>72</v>
      </c>
      <c r="M358" s="107">
        <f>INDEX('Maximum Demand Forecast'!$AO$4:$AO$50,MATCH(Information!C358,'Maximum Demand Forecast'!$AM$4:$AM$50,0))</f>
        <v>72</v>
      </c>
      <c r="N358" s="107">
        <f>INDEX('Maximum Demand Forecast'!$AO$4:$AO$50,MATCH(Information!C358,'Maximum Demand Forecast'!$AM$4:$AM$50,0))</f>
        <v>72</v>
      </c>
      <c r="O358" s="107">
        <f>INDEX('Maximum Demand Forecast'!$AO$4:$AO$50,MATCH(Information!C358,'Maximum Demand Forecast'!$AM$4:$AM$50,0))</f>
        <v>72</v>
      </c>
      <c r="P358" s="107">
        <f>INDEX('Maximum Demand Forecast'!$AO$4:$AO$50,MATCH(Information!C358,'Maximum Demand Forecast'!$AM$4:$AM$50,0))</f>
        <v>72</v>
      </c>
      <c r="Q358" s="104"/>
      <c r="R358" s="105"/>
    </row>
    <row r="359" spans="3:18" x14ac:dyDescent="0.25">
      <c r="C359" s="71" t="s">
        <v>8</v>
      </c>
      <c r="D359" s="77" t="s">
        <v>174</v>
      </c>
      <c r="E359" s="108">
        <f>IF($R$356="Summer",INDEX('Maximum Demand Forecast'!E$4:E$50,MATCH(Information!$C$359,'Maximum Demand Forecast'!$D$4:$D$50,0)),INDEX('Maximum Demand Forecast'!U$4:U$50,MATCH(Information!$C$359,'Maximum Demand Forecast'!$T$4:$T$50,0)))</f>
        <v>12.034935732862399</v>
      </c>
      <c r="F359" s="111">
        <f>IF($R$356="Summer",INDEX('Maximum Demand Forecast'!F$4:F$50,MATCH(Information!$C$359,'Maximum Demand Forecast'!$D$4:$D$50,0)),INDEX('Maximum Demand Forecast'!V$4:V$50,MATCH(Information!$C$359,'Maximum Demand Forecast'!$T$4:$T$50,0)))</f>
        <v>10.7331998491384</v>
      </c>
      <c r="G359" s="111">
        <f>IF($R$356="Summer",INDEX('Maximum Demand Forecast'!G$4:G$50,MATCH(Information!$C$359,'Maximum Demand Forecast'!$D$4:$D$50,0)),INDEX('Maximum Demand Forecast'!W$4:W$50,MATCH(Information!$C$359,'Maximum Demand Forecast'!$T$4:$T$50,0)))</f>
        <v>10.362959968764059</v>
      </c>
      <c r="H359" s="111">
        <f>IF($R$356="Summer",INDEX('Maximum Demand Forecast'!H$4:H$50,MATCH(Information!$C$359,'Maximum Demand Forecast'!$D$4:$D$50,0)),INDEX('Maximum Demand Forecast'!X$4:X$50,MATCH(Information!$C$359,'Maximum Demand Forecast'!$T$4:$T$50,0)))</f>
        <v>10.446037803125687</v>
      </c>
      <c r="I359" s="111">
        <f>IF($R$356="Summer",INDEX('Maximum Demand Forecast'!I$4:I$50,MATCH(Information!$C$359,'Maximum Demand Forecast'!$D$4:$D$50,0)),INDEX('Maximum Demand Forecast'!Y$4:Y$50,MATCH(Information!$C$359,'Maximum Demand Forecast'!$T$4:$T$50,0)))</f>
        <v>10.275782167521417</v>
      </c>
      <c r="J359" s="111">
        <f>IF($R$356="Summer",INDEX('Maximum Demand Forecast'!J$4:J$50,MATCH(Information!$C$359,'Maximum Demand Forecast'!$D$4:$D$50,0)),INDEX('Maximum Demand Forecast'!Z$4:Z$50,MATCH(Information!$C$359,'Maximum Demand Forecast'!$T$4:$T$50,0)))</f>
        <v>10.269258174146529</v>
      </c>
      <c r="K359" s="111">
        <f>IF($R$356="Summer",INDEX('Maximum Demand Forecast'!K$4:K$50,MATCH(Information!$C$359,'Maximum Demand Forecast'!$D$4:$D$50,0)),INDEX('Maximum Demand Forecast'!AA$4:AA$50,MATCH(Information!$C$359,'Maximum Demand Forecast'!$T$4:$T$50,0)))</f>
        <v>10.284404847311603</v>
      </c>
      <c r="L359" s="111">
        <f>IF($R$356="Summer",INDEX('Maximum Demand Forecast'!L$4:L$50,MATCH(Information!$C$359,'Maximum Demand Forecast'!$D$4:$D$50,0)),INDEX('Maximum Demand Forecast'!AB$4:AB$50,MATCH(Information!$C$359,'Maximum Demand Forecast'!$T$4:$T$50,0)))</f>
        <v>10.330371534598564</v>
      </c>
      <c r="M359" s="111">
        <f>IF($R$356="Summer",INDEX('Maximum Demand Forecast'!M$4:M$50,MATCH(Information!$C$359,'Maximum Demand Forecast'!$D$4:$D$50,0)),INDEX('Maximum Demand Forecast'!AC$4:AC$50,MATCH(Information!$C$359,'Maximum Demand Forecast'!$T$4:$T$50,0)))</f>
        <v>10.467201770904875</v>
      </c>
      <c r="N359" s="111">
        <f>IF($R$356="Summer",INDEX('Maximum Demand Forecast'!N$4:N$50,MATCH(Information!$C$359,'Maximum Demand Forecast'!$D$4:$D$50,0)),INDEX('Maximum Demand Forecast'!AD$4:AD$50,MATCH(Information!$C$359,'Maximum Demand Forecast'!$T$4:$T$50,0)))</f>
        <v>10.899381620198735</v>
      </c>
      <c r="O359" s="111">
        <f>IF($R$356="Summer",INDEX('Maximum Demand Forecast'!O$4:O$50,MATCH(Information!$C$359,'Maximum Demand Forecast'!$D$4:$D$50,0)),INDEX('Maximum Demand Forecast'!AE$4:AE$50,MATCH(Information!$C$359,'Maximum Demand Forecast'!$T$4:$T$50,0)))</f>
        <v>11.25230556479938</v>
      </c>
      <c r="P359" s="111">
        <f>IF($R$356="Summer",INDEX('Maximum Demand Forecast'!P$4:P$50,MATCH(Information!$C$359,'Maximum Demand Forecast'!$D$4:$D$50,0)),INDEX('Maximum Demand Forecast'!AF$4:AF$50,MATCH(Information!$C$359,'Maximum Demand Forecast'!$T$4:$T$50,0)))</f>
        <v>11.48702421570586</v>
      </c>
      <c r="Q359" s="104"/>
      <c r="R359" s="105"/>
    </row>
    <row r="360" spans="3:18" x14ac:dyDescent="0.25">
      <c r="C360" s="71" t="s">
        <v>8</v>
      </c>
      <c r="D360" s="77" t="s">
        <v>175</v>
      </c>
      <c r="E360" s="109">
        <f t="shared" ref="E360:P360" si="48">SQRT(E361^2-E359^2)</f>
        <v>1.067025173883547</v>
      </c>
      <c r="F360" s="110">
        <f t="shared" si="48"/>
        <v>0.95161242980977268</v>
      </c>
      <c r="G360" s="110">
        <f t="shared" si="48"/>
        <v>0.91878672292574026</v>
      </c>
      <c r="H360" s="110">
        <f t="shared" si="48"/>
        <v>0.92615245736947704</v>
      </c>
      <c r="I360" s="110">
        <f t="shared" si="48"/>
        <v>0.91105748277071052</v>
      </c>
      <c r="J360" s="110">
        <f t="shared" si="48"/>
        <v>0.91047906130508194</v>
      </c>
      <c r="K360" s="110">
        <f t="shared" si="48"/>
        <v>0.91182197512919128</v>
      </c>
      <c r="L360" s="110">
        <f t="shared" si="48"/>
        <v>0.91589741130797708</v>
      </c>
      <c r="M360" s="110">
        <f t="shared" si="48"/>
        <v>0.92802886841984855</v>
      </c>
      <c r="N360" s="110">
        <f t="shared" si="48"/>
        <v>0.96634621294729361</v>
      </c>
      <c r="O360" s="110">
        <f t="shared" si="48"/>
        <v>0.9976366777835054</v>
      </c>
      <c r="P360" s="110">
        <f t="shared" si="48"/>
        <v>1.0184469849472633</v>
      </c>
      <c r="Q360" s="104"/>
      <c r="R360" s="105"/>
    </row>
    <row r="361" spans="3:18" x14ac:dyDescent="0.25">
      <c r="C361" s="71" t="s">
        <v>8</v>
      </c>
      <c r="D361" s="77" t="s">
        <v>176</v>
      </c>
      <c r="E361" s="108">
        <f t="shared" ref="E361:P361" si="49">E359/$E$362</f>
        <v>12.082144710928992</v>
      </c>
      <c r="F361" s="111">
        <f t="shared" si="49"/>
        <v>10.77530255807757</v>
      </c>
      <c r="G361" s="111">
        <f t="shared" si="49"/>
        <v>10.403610352009105</v>
      </c>
      <c r="H361" s="111">
        <f t="shared" si="49"/>
        <v>10.48701407258627</v>
      </c>
      <c r="I361" s="111">
        <f t="shared" si="49"/>
        <v>10.316090581769028</v>
      </c>
      <c r="J361" s="111">
        <f t="shared" si="49"/>
        <v>10.309540996977038</v>
      </c>
      <c r="K361" s="111">
        <f t="shared" si="49"/>
        <v>10.324747085412547</v>
      </c>
      <c r="L361" s="111">
        <f t="shared" si="49"/>
        <v>10.370894084450239</v>
      </c>
      <c r="M361" s="111">
        <f t="shared" si="49"/>
        <v>10.508261059445315</v>
      </c>
      <c r="N361" s="111">
        <f t="shared" si="49"/>
        <v>10.942136203959608</v>
      </c>
      <c r="O361" s="111">
        <f t="shared" si="49"/>
        <v>11.296444549701203</v>
      </c>
      <c r="P361" s="111">
        <f t="shared" si="49"/>
        <v>11.532083922403661</v>
      </c>
      <c r="Q361" s="104"/>
      <c r="R361" s="105"/>
    </row>
    <row r="362" spans="3:18" x14ac:dyDescent="0.25">
      <c r="C362" s="71" t="s">
        <v>8</v>
      </c>
      <c r="D362" s="77" t="s">
        <v>177</v>
      </c>
      <c r="E362" s="108">
        <f>IF($R$356="Summer",INDEX('Maximum Demand Forecast'!$Q$4:$Q$50,MATCH(Information!$C$362,'Maximum Demand Forecast'!$D$4:$D$50,0)),INDEX('Maximum Demand Forecast'!$AG$4:$AG$50,MATCH(Information!$C$362,'Maximum Demand Forecast'!$T$4:$T$50,0)))</f>
        <v>0.99609266573145006</v>
      </c>
      <c r="F362" s="111">
        <f>IF($R$356="Summer",INDEX('Maximum Demand Forecast'!$Q$4:$Q$50,MATCH(Information!$C$362,'Maximum Demand Forecast'!$D$4:$D$50,0)),INDEX('Maximum Demand Forecast'!$AG$4:$AG$50,MATCH(Information!$C$362,'Maximum Demand Forecast'!$T$4:$T$50,0)))</f>
        <v>0.99609266573145006</v>
      </c>
      <c r="G362" s="111">
        <f>IF($R$356="Summer",INDEX('Maximum Demand Forecast'!$Q$4:$Q$50,MATCH(Information!$C$362,'Maximum Demand Forecast'!$D$4:$D$50,0)),INDEX('Maximum Demand Forecast'!$AG$4:$AG$50,MATCH(Information!$C$362,'Maximum Demand Forecast'!$T$4:$T$50,0)))</f>
        <v>0.99609266573145006</v>
      </c>
      <c r="H362" s="111">
        <f>IF($R$356="Summer",INDEX('Maximum Demand Forecast'!$Q$4:$Q$50,MATCH(Information!$C$362,'Maximum Demand Forecast'!$D$4:$D$50,0)),INDEX('Maximum Demand Forecast'!$AG$4:$AG$50,MATCH(Information!$C$362,'Maximum Demand Forecast'!$T$4:$T$50,0)))</f>
        <v>0.99609266573145006</v>
      </c>
      <c r="I362" s="111">
        <f>IF($R$356="Summer",INDEX('Maximum Demand Forecast'!$Q$4:$Q$50,MATCH(Information!$C$362,'Maximum Demand Forecast'!$D$4:$D$50,0)),INDEX('Maximum Demand Forecast'!$AG$4:$AG$50,MATCH(Information!$C$362,'Maximum Demand Forecast'!$T$4:$T$50,0)))</f>
        <v>0.99609266573145006</v>
      </c>
      <c r="J362" s="111">
        <f>IF($R$356="Summer",INDEX('Maximum Demand Forecast'!$Q$4:$Q$50,MATCH(Information!$C$362,'Maximum Demand Forecast'!$D$4:$D$50,0)),INDEX('Maximum Demand Forecast'!$AG$4:$AG$50,MATCH(Information!$C$362,'Maximum Demand Forecast'!$T$4:$T$50,0)))</f>
        <v>0.99609266573145006</v>
      </c>
      <c r="K362" s="111">
        <f>IF($R$356="Summer",INDEX('Maximum Demand Forecast'!$Q$4:$Q$50,MATCH(Information!$C$362,'Maximum Demand Forecast'!$D$4:$D$50,0)),INDEX('Maximum Demand Forecast'!$AG$4:$AG$50,MATCH(Information!$C$362,'Maximum Demand Forecast'!$T$4:$T$50,0)))</f>
        <v>0.99609266573145006</v>
      </c>
      <c r="L362" s="111">
        <f>IF($R$356="Summer",INDEX('Maximum Demand Forecast'!$Q$4:$Q$50,MATCH(Information!$C$362,'Maximum Demand Forecast'!$D$4:$D$50,0)),INDEX('Maximum Demand Forecast'!$AG$4:$AG$50,MATCH(Information!$C$362,'Maximum Demand Forecast'!$T$4:$T$50,0)))</f>
        <v>0.99609266573145006</v>
      </c>
      <c r="M362" s="111">
        <f>IF($R$356="Summer",INDEX('Maximum Demand Forecast'!$Q$4:$Q$50,MATCH(Information!$C$362,'Maximum Demand Forecast'!$D$4:$D$50,0)),INDEX('Maximum Demand Forecast'!$AG$4:$AG$50,MATCH(Information!$C$362,'Maximum Demand Forecast'!$T$4:$T$50,0)))</f>
        <v>0.99609266573145006</v>
      </c>
      <c r="N362" s="111">
        <f>IF($R$356="Summer",INDEX('Maximum Demand Forecast'!$Q$4:$Q$50,MATCH(Information!$C$362,'Maximum Demand Forecast'!$D$4:$D$50,0)),INDEX('Maximum Demand Forecast'!$AG$4:$AG$50,MATCH(Information!$C$362,'Maximum Demand Forecast'!$T$4:$T$50,0)))</f>
        <v>0.99609266573145006</v>
      </c>
      <c r="O362" s="111">
        <f>IF($R$356="Summer",INDEX('Maximum Demand Forecast'!$Q$4:$Q$50,MATCH(Information!$C$362,'Maximum Demand Forecast'!$D$4:$D$50,0)),INDEX('Maximum Demand Forecast'!$AG$4:$AG$50,MATCH(Information!$C$362,'Maximum Demand Forecast'!$T$4:$T$50,0)))</f>
        <v>0.99609266573145006</v>
      </c>
      <c r="P362" s="111">
        <f>IF($R$356="Summer",INDEX('Maximum Demand Forecast'!$Q$4:$Q$50,MATCH(Information!$C$362,'Maximum Demand Forecast'!$D$4:$D$50,0)),INDEX('Maximum Demand Forecast'!$AG$4:$AG$50,MATCH(Information!$C$362,'Maximum Demand Forecast'!$T$4:$T$50,0)))</f>
        <v>0.99609266573145006</v>
      </c>
      <c r="Q362" s="104"/>
      <c r="R362" s="105"/>
    </row>
    <row r="363" spans="3:18" x14ac:dyDescent="0.25">
      <c r="C363" s="71" t="s">
        <v>8</v>
      </c>
      <c r="D363" s="77" t="s">
        <v>178</v>
      </c>
      <c r="E363" s="108">
        <f>IF($R$356="Summer",INDEX('Maximum Demand Forecast'!U$4:U$50,MATCH(Information!$C$356,'Maximum Demand Forecast'!$T$4:$T$50,0)),INDEX('Maximum Demand Forecast'!E$4:E$50,MATCH(Information!$C$356,'Maximum Demand Forecast'!$T$4:$T$50,0)))</f>
        <v>6.8356759647014096</v>
      </c>
      <c r="F363" s="111">
        <f>IF($R$356="Summer",INDEX('Maximum Demand Forecast'!V$4:V$50,MATCH(Information!$C$356,'Maximum Demand Forecast'!$T$4:$T$50,0)),INDEX('Maximum Demand Forecast'!F$4:F$50,MATCH(Information!$C$356,'Maximum Demand Forecast'!$T$4:$T$50,0)))</f>
        <v>6.3554000000000004</v>
      </c>
      <c r="G363" s="111">
        <f>IF($R$356="Summer",INDEX('Maximum Demand Forecast'!W$4:W$50,MATCH(Information!$C$356,'Maximum Demand Forecast'!$T$4:$T$50,0)),INDEX('Maximum Demand Forecast'!G$4:G$50,MATCH(Information!$C$356,'Maximum Demand Forecast'!$T$4:$T$50,0)))</f>
        <v>6.5353103027653754</v>
      </c>
      <c r="H363" s="111">
        <f>IF($R$356="Summer",INDEX('Maximum Demand Forecast'!X$4:X$50,MATCH(Information!$C$356,'Maximum Demand Forecast'!$T$4:$T$50,0)),INDEX('Maximum Demand Forecast'!H$4:H$50,MATCH(Information!$C$356,'Maximum Demand Forecast'!$T$4:$T$50,0)))</f>
        <v>6.5152233285839145</v>
      </c>
      <c r="I363" s="111">
        <f>IF($R$356="Summer",INDEX('Maximum Demand Forecast'!Y$4:Y$50,MATCH(Information!$C$356,'Maximum Demand Forecast'!$T$4:$T$50,0)),INDEX('Maximum Demand Forecast'!I$4:I$50,MATCH(Information!$C$356,'Maximum Demand Forecast'!$T$4:$T$50,0)))</f>
        <v>6.4054811770818407</v>
      </c>
      <c r="J363" s="111">
        <f>IF($R$356="Summer",INDEX('Maximum Demand Forecast'!Z$4:Z$50,MATCH(Information!$C$356,'Maximum Demand Forecast'!$T$4:$T$50,0)),INDEX('Maximum Demand Forecast'!J$4:J$50,MATCH(Information!$C$356,'Maximum Demand Forecast'!$T$4:$T$50,0)))</f>
        <v>6.327621077677354</v>
      </c>
      <c r="K363" s="111">
        <f>IF($R$356="Summer",INDEX('Maximum Demand Forecast'!AA$4:AA$50,MATCH(Information!$C$356,'Maximum Demand Forecast'!$T$4:$T$50,0)),INDEX('Maximum Demand Forecast'!K$4:K$50,MATCH(Information!$C$356,'Maximum Demand Forecast'!$T$4:$T$50,0)))</f>
        <v>6.3318509180303666</v>
      </c>
      <c r="L363" s="111">
        <f>IF($R$356="Summer",INDEX('Maximum Demand Forecast'!AB$4:AB$50,MATCH(Information!$C$356,'Maximum Demand Forecast'!$T$4:$T$50,0)),INDEX('Maximum Demand Forecast'!L$4:L$50,MATCH(Information!$C$356,'Maximum Demand Forecast'!$T$4:$T$50,0)))</f>
        <v>6.3196012051845534</v>
      </c>
      <c r="M363" s="111">
        <f>IF($R$356="Summer",INDEX('Maximum Demand Forecast'!AC$4:AC$50,MATCH(Information!$C$356,'Maximum Demand Forecast'!$T$4:$T$50,0)),INDEX('Maximum Demand Forecast'!M$4:M$50,MATCH(Information!$C$356,'Maximum Demand Forecast'!$T$4:$T$50,0)))</f>
        <v>6.4635246059526992</v>
      </c>
      <c r="N363" s="111">
        <f>IF($R$356="Summer",INDEX('Maximum Demand Forecast'!AD$4:AD$50,MATCH(Information!$C$356,'Maximum Demand Forecast'!$T$4:$T$50,0)),INDEX('Maximum Demand Forecast'!N$4:N$50,MATCH(Information!$C$356,'Maximum Demand Forecast'!$T$4:$T$50,0)))</f>
        <v>6.8529521774567348</v>
      </c>
      <c r="O363" s="111">
        <f>IF($R$356="Summer",INDEX('Maximum Demand Forecast'!AE$4:AE$50,MATCH(Information!$C$356,'Maximum Demand Forecast'!$T$4:$T$50,0)),INDEX('Maximum Demand Forecast'!O$4:O$50,MATCH(Information!$C$356,'Maximum Demand Forecast'!$T$4:$T$50,0)))</f>
        <v>7.1982653914636465</v>
      </c>
      <c r="P363" s="111">
        <f>IF($R$356="Summer",INDEX('Maximum Demand Forecast'!AF$4:AF$50,MATCH(Information!$C$356,'Maximum Demand Forecast'!$T$4:$T$50,0)),INDEX('Maximum Demand Forecast'!P$4:P$50,MATCH(Information!$C$356,'Maximum Demand Forecast'!$T$4:$T$50,0)))</f>
        <v>7.384364867346819</v>
      </c>
      <c r="Q363" s="112"/>
      <c r="R363" s="105">
        <f>IF($R$20="Summer",INDEX('Maximum Demand Forecast'!V$4:V$50,MATCH(Information!$C$20,'Maximum Demand Forecast'!$T$4:$T$50,0)),INDEX('Maximum Demand Forecast'!F$4:F$50,MATCH(Information!$C$20,'Maximum Demand Forecast'!$T$4:$T$50,0)))</f>
        <v>0.3236</v>
      </c>
    </row>
    <row r="364" spans="3:18" x14ac:dyDescent="0.25">
      <c r="C364" s="71" t="s">
        <v>8</v>
      </c>
      <c r="D364" s="77" t="s">
        <v>179</v>
      </c>
      <c r="E364" s="113">
        <f t="shared" ref="E364:P364" si="50">IF(E365^2-E363^2&gt;0,SQRT(E365^2-E363^2),0)</f>
        <v>1.3767292751353808E-2</v>
      </c>
      <c r="F364" s="113">
        <f t="shared" si="50"/>
        <v>1.2800000000239547E-2</v>
      </c>
      <c r="G364" s="113">
        <f t="shared" si="50"/>
        <v>1.3162345702506068E-2</v>
      </c>
      <c r="H364" s="113">
        <f t="shared" si="50"/>
        <v>1.31218898275389E-2</v>
      </c>
      <c r="I364" s="113">
        <f t="shared" si="50"/>
        <v>1.2900865259126627E-2</v>
      </c>
      <c r="J364" s="113">
        <f t="shared" si="50"/>
        <v>1.2744052270114374E-2</v>
      </c>
      <c r="K364" s="113">
        <f t="shared" si="50"/>
        <v>1.2752571317827461E-2</v>
      </c>
      <c r="L364" s="113">
        <f t="shared" si="50"/>
        <v>1.2727899963490876E-2</v>
      </c>
      <c r="M364" s="113">
        <f t="shared" si="50"/>
        <v>1.3017766774307505E-2</v>
      </c>
      <c r="N364" s="113">
        <f t="shared" si="50"/>
        <v>1.3802087653653285E-2</v>
      </c>
      <c r="O364" s="113">
        <f t="shared" si="50"/>
        <v>1.4497560659218589E-2</v>
      </c>
      <c r="P364" s="113">
        <f t="shared" si="50"/>
        <v>1.4872371574600661E-2</v>
      </c>
      <c r="Q364" s="112"/>
      <c r="R364" s="105"/>
    </row>
    <row r="365" spans="3:18" x14ac:dyDescent="0.25">
      <c r="C365" s="71" t="s">
        <v>8</v>
      </c>
      <c r="D365" s="77" t="s">
        <v>180</v>
      </c>
      <c r="E365" s="108">
        <f>E363/IF($R$356="Summer",INDEX('Maximum Demand Forecast'!$AG$4:$AG$50, MATCH(Information!$C$365, 'Maximum Demand Forecast'!$T$4:$T$50, 0)),INDEX('Maximum Demand Forecast'!$Q$4:$Q$50, MATCH(Information!$C$365, 'Maximum Demand Forecast'!$D$4:$D$50, 0)))</f>
        <v>6.8356898285942034</v>
      </c>
      <c r="F365" s="108">
        <f>F363/IF($R$356="Summer",INDEX('Maximum Demand Forecast'!$AG$4:$AG$50, MATCH(Information!$C$365, 'Maximum Demand Forecast'!$T$4:$T$50, 0)),INDEX('Maximum Demand Forecast'!$Q$4:$Q$50, MATCH(Information!$C$365, 'Maximum Demand Forecast'!$D$4:$D$50, 0)))</f>
        <v>6.3554128898129045</v>
      </c>
      <c r="G365" s="108">
        <f>G363/IF($R$356="Summer",INDEX('Maximum Demand Forecast'!$AG$4:$AG$50, MATCH(Information!$C$365, 'Maximum Demand Forecast'!$T$4:$T$50, 0)),INDEX('Maximum Demand Forecast'!$Q$4:$Q$50, MATCH(Information!$C$365, 'Maximum Demand Forecast'!$D$4:$D$50, 0)))</f>
        <v>6.5353235574664286</v>
      </c>
      <c r="H365" s="108">
        <f>H363/IF($R$356="Summer",INDEX('Maximum Demand Forecast'!$AG$4:$AG$50, MATCH(Information!$C$365, 'Maximum Demand Forecast'!$T$4:$T$50, 0)),INDEX('Maximum Demand Forecast'!$Q$4:$Q$50, MATCH(Information!$C$365, 'Maximum Demand Forecast'!$D$4:$D$50, 0)))</f>
        <v>6.515236542545229</v>
      </c>
      <c r="I365" s="108">
        <f>I363/IF($R$356="Summer",INDEX('Maximum Demand Forecast'!$AG$4:$AG$50, MATCH(Information!$C$365, 'Maximum Demand Forecast'!$T$4:$T$50, 0)),INDEX('Maximum Demand Forecast'!$Q$4:$Q$50, MATCH(Information!$C$365, 'Maximum Demand Forecast'!$D$4:$D$50, 0)))</f>
        <v>6.4054941684677384</v>
      </c>
      <c r="J365" s="108">
        <f>J363/IF($R$356="Summer",INDEX('Maximum Demand Forecast'!$AG$4:$AG$50, MATCH(Information!$C$365, 'Maximum Demand Forecast'!$T$4:$T$50, 0)),INDEX('Maximum Demand Forecast'!$Q$4:$Q$50, MATCH(Information!$C$365, 'Maximum Demand Forecast'!$D$4:$D$50, 0)))</f>
        <v>6.3276339111499631</v>
      </c>
      <c r="K365" s="108">
        <f>K363/IF($R$356="Summer",INDEX('Maximum Demand Forecast'!$AG$4:$AG$50, MATCH(Information!$C$365, 'Maximum Demand Forecast'!$T$4:$T$50, 0)),INDEX('Maximum Demand Forecast'!$Q$4:$Q$50, MATCH(Information!$C$365, 'Maximum Demand Forecast'!$D$4:$D$50, 0)))</f>
        <v>6.3318637600817986</v>
      </c>
      <c r="L365" s="108">
        <f>L363/IF($R$356="Summer",INDEX('Maximum Demand Forecast'!$AG$4:$AG$50, MATCH(Information!$C$365, 'Maximum Demand Forecast'!$T$4:$T$50, 0)),INDEX('Maximum Demand Forecast'!$Q$4:$Q$50, MATCH(Information!$C$365, 'Maximum Demand Forecast'!$D$4:$D$50, 0)))</f>
        <v>6.3196140223915211</v>
      </c>
      <c r="M365" s="108">
        <f>M363/IF($R$356="Summer",INDEX('Maximum Demand Forecast'!$AG$4:$AG$50, MATCH(Information!$C$365, 'Maximum Demand Forecast'!$T$4:$T$50, 0)),INDEX('Maximum Demand Forecast'!$Q$4:$Q$50, MATCH(Information!$C$365, 'Maximum Demand Forecast'!$D$4:$D$50, 0)))</f>
        <v>6.463537715060367</v>
      </c>
      <c r="N365" s="108">
        <f>N363/IF($R$356="Summer",INDEX('Maximum Demand Forecast'!$AG$4:$AG$50, MATCH(Information!$C$365, 'Maximum Demand Forecast'!$T$4:$T$50, 0)),INDEX('Maximum Demand Forecast'!$Q$4:$Q$50, MATCH(Information!$C$365, 'Maximum Demand Forecast'!$D$4:$D$50, 0)))</f>
        <v>6.852966076388574</v>
      </c>
      <c r="O365" s="108">
        <f>O363/IF($R$356="Summer",INDEX('Maximum Demand Forecast'!$AG$4:$AG$50, MATCH(Information!$C$365, 'Maximum Demand Forecast'!$T$4:$T$50, 0)),INDEX('Maximum Demand Forecast'!$Q$4:$Q$50, MATCH(Information!$C$365, 'Maximum Demand Forecast'!$D$4:$D$50, 0)))</f>
        <v>7.1982799907483699</v>
      </c>
      <c r="P365" s="108">
        <f>P363/IF($R$356="Summer",INDEX('Maximum Demand Forecast'!$AG$4:$AG$50, MATCH(Information!$C$365, 'Maximum Demand Forecast'!$T$4:$T$50, 0)),INDEX('Maximum Demand Forecast'!$Q$4:$Q$50, MATCH(Information!$C$365, 'Maximum Demand Forecast'!$D$4:$D$50, 0)))</f>
        <v>7.3843798440723685</v>
      </c>
      <c r="Q365" s="112"/>
      <c r="R365" s="105"/>
    </row>
    <row r="366" spans="3:18" x14ac:dyDescent="0.25">
      <c r="C366" s="71" t="s">
        <v>8</v>
      </c>
      <c r="D366" s="77" t="s">
        <v>181</v>
      </c>
      <c r="E366" s="114">
        <f>IFERROR(INDEX('Maximum Demand Forecast'!$AK$4:$AK$50,MATCH(Information!C356,'Maximum Demand Forecast'!$AJ$4:$AJ$50,0)),"")</f>
        <v>17.5</v>
      </c>
      <c r="F366" s="115" t="str">
        <f>IFERROR(INDEX('Maximum Demand Forecast'!$AK$4:$AK$50,MATCH(Information!D356,'Maximum Demand Forecast'!$AJ$4:$AJ$50,0)),"")</f>
        <v/>
      </c>
      <c r="G366" s="115"/>
      <c r="H366" s="115"/>
      <c r="I366" s="115"/>
      <c r="J366" s="115"/>
      <c r="K366" s="115"/>
      <c r="L366" s="115"/>
      <c r="M366" s="115"/>
      <c r="N366" s="115"/>
      <c r="O366" s="115"/>
      <c r="P366" s="115"/>
      <c r="Q366" s="116"/>
      <c r="R366" s="105"/>
    </row>
    <row r="367" spans="3:18" x14ac:dyDescent="0.25">
      <c r="C367" s="71" t="s">
        <v>8</v>
      </c>
      <c r="D367" s="77" t="s">
        <v>182</v>
      </c>
      <c r="E367" s="106">
        <f>INDEX('Maximum Demand Forecast'!AR4:AR50,MATCH(Information!C367,'Maximum Demand Forecast'!$AQ$4:$AQ$50,0))</f>
        <v>0</v>
      </c>
      <c r="F367" s="107">
        <f>INDEX('Maximum Demand Forecast'!AR4:AR50,MATCH(Information!C367,'Maximum Demand Forecast'!$AQ$4:$AQ$50,0))</f>
        <v>0</v>
      </c>
      <c r="G367" s="107">
        <f>INDEX('Maximum Demand Forecast'!AR4:AR50,MATCH(Information!C367,'Maximum Demand Forecast'!$AQ$4:$AQ$50,0))</f>
        <v>0</v>
      </c>
      <c r="H367" s="107">
        <f>INDEX('Maximum Demand Forecast'!AR4:AR50,MATCH(Information!C367,'Maximum Demand Forecast'!$AQ$4:$AQ$50,0))</f>
        <v>0</v>
      </c>
      <c r="I367" s="107">
        <f>INDEX('Maximum Demand Forecast'!AR4:AR50,MATCH(Information!C367,'Maximum Demand Forecast'!$AQ$4:$AQ$50,0))</f>
        <v>0</v>
      </c>
      <c r="J367" s="107">
        <f>INDEX('Maximum Demand Forecast'!AR4:AR50,MATCH(Information!C367,'Maximum Demand Forecast'!$AQ$4:$AQ$50,0))</f>
        <v>0</v>
      </c>
      <c r="K367" s="107">
        <f>INDEX('Maximum Demand Forecast'!AR4:AR50,MATCH(Information!C367,'Maximum Demand Forecast'!$AQ$4:$AQ$50,0))</f>
        <v>0</v>
      </c>
      <c r="L367" s="107">
        <f>INDEX('Maximum Demand Forecast'!AR4:AR50,MATCH(Information!C367,'Maximum Demand Forecast'!$AQ$4:$AQ$50,0))</f>
        <v>0</v>
      </c>
      <c r="M367" s="107">
        <f>INDEX('Maximum Demand Forecast'!AR4:AR50,MATCH(Information!C367,'Maximum Demand Forecast'!$AQ$4:$AQ$50,0))</f>
        <v>0</v>
      </c>
      <c r="N367" s="107">
        <f>INDEX('Maximum Demand Forecast'!AR4:AR50,MATCH(Information!C367,'Maximum Demand Forecast'!$AQ$4:$AQ$50,0))</f>
        <v>0</v>
      </c>
      <c r="O367" s="107">
        <f>INDEX('Maximum Demand Forecast'!AR4:AR50,MATCH(Information!C367,'Maximum Demand Forecast'!$AQ$4:$AQ$50,0))</f>
        <v>0</v>
      </c>
      <c r="P367" s="107">
        <f>INDEX('Maximum Demand Forecast'!AR4:AR50,MATCH(Information!C367,'Maximum Demand Forecast'!$AQ$4:$AQ$50,0))</f>
        <v>0</v>
      </c>
      <c r="Q367" s="104"/>
      <c r="R367" s="105"/>
    </row>
    <row r="368" spans="3:18" x14ac:dyDescent="0.25">
      <c r="C368" s="71" t="s">
        <v>8</v>
      </c>
      <c r="D368" s="77" t="s">
        <v>183</v>
      </c>
      <c r="E368" s="106">
        <f>INDEX('Maximum Demand Forecast'!$AS$4:$AS$50,MATCH(Information!C368,'Maximum Demand Forecast'!$AQ$4:$AQ$50,0))</f>
        <v>0</v>
      </c>
      <c r="F368" s="107">
        <f>INDEX('Maximum Demand Forecast'!$AS$4:$AS$50,MATCH(Information!C368,'Maximum Demand Forecast'!$AQ$4:$AQ$50,0))</f>
        <v>0</v>
      </c>
      <c r="G368" s="107">
        <f>INDEX('Maximum Demand Forecast'!$AS$4:$AS$50,MATCH(Information!C368,'Maximum Demand Forecast'!$AQ$4:$AQ$50,0))</f>
        <v>0</v>
      </c>
      <c r="H368" s="107">
        <f>INDEX('Maximum Demand Forecast'!$AS$4:$AS$50,MATCH(Information!C368,'Maximum Demand Forecast'!$AQ$4:$AQ$50,0))</f>
        <v>0</v>
      </c>
      <c r="I368" s="107">
        <f>INDEX('Maximum Demand Forecast'!$AS$4:$AS$50,MATCH(Information!C368,'Maximum Demand Forecast'!$AQ$4:$AQ$50,0))</f>
        <v>0</v>
      </c>
      <c r="J368" s="107">
        <f>INDEX('Maximum Demand Forecast'!$AS$4:$AS$50,MATCH(Information!C368,'Maximum Demand Forecast'!$AQ$4:$AQ$50,0))</f>
        <v>0</v>
      </c>
      <c r="K368" s="107">
        <f>INDEX('Maximum Demand Forecast'!$AS$4:$AS$50,MATCH(Information!C368,'Maximum Demand Forecast'!$AQ$4:$AQ$50,0))</f>
        <v>0</v>
      </c>
      <c r="L368" s="107">
        <f>INDEX('Maximum Demand Forecast'!$AS$4:$AS$50,MATCH(Information!C368,'Maximum Demand Forecast'!$AQ$4:$AQ$50,0))</f>
        <v>0</v>
      </c>
      <c r="M368" s="107">
        <f>INDEX('Maximum Demand Forecast'!$AS$4:$AS$50,MATCH(Information!C368,'Maximum Demand Forecast'!$AQ$4:$AQ$50,0))</f>
        <v>0</v>
      </c>
      <c r="N368" s="107">
        <f>INDEX('Maximum Demand Forecast'!$AS$4:$AS$50,MATCH(Information!C368,'Maximum Demand Forecast'!$AQ$4:$AQ$50,0))</f>
        <v>0</v>
      </c>
      <c r="O368" s="107">
        <f>INDEX('Maximum Demand Forecast'!$AS$4:$AS$50,MATCH(Information!C368,'Maximum Demand Forecast'!$AQ$4:$AQ$50,0))</f>
        <v>0</v>
      </c>
      <c r="P368" s="107">
        <f>INDEX('Maximum Demand Forecast'!$AS$4:$AS$50,MATCH(Information!C368,'Maximum Demand Forecast'!$AQ$4:$AQ$50,0))</f>
        <v>0</v>
      </c>
      <c r="Q368" s="104"/>
      <c r="R368" s="105"/>
    </row>
    <row r="369" spans="3:18" x14ac:dyDescent="0.25">
      <c r="C369" s="71" t="s">
        <v>8</v>
      </c>
      <c r="D369" s="77" t="s">
        <v>186</v>
      </c>
      <c r="E369" s="117">
        <f>INDEX('Maximum Demand Forecast'!$R$4:$R$50,MATCH(Information!$C$356,'Maximum Demand Forecast'!$D$4:$D$50,0))</f>
        <v>1</v>
      </c>
      <c r="F369" s="118"/>
      <c r="G369" s="118"/>
      <c r="H369" s="118"/>
      <c r="I369" s="118"/>
      <c r="J369" s="118"/>
      <c r="K369" s="118"/>
      <c r="L369" s="118"/>
      <c r="M369" s="118"/>
      <c r="N369" s="118"/>
      <c r="O369" s="118"/>
      <c r="P369" s="118"/>
      <c r="Q369" s="104"/>
      <c r="R369" s="105"/>
    </row>
    <row r="370" spans="3:18" x14ac:dyDescent="0.25">
      <c r="C370" s="71" t="s">
        <v>8</v>
      </c>
      <c r="D370" s="77" t="s">
        <v>187</v>
      </c>
      <c r="E370" s="117">
        <f>INDEX('Maximum Demand Forecast'!$AH$4:$AH$50,MATCH(Information!$C$356,'Maximum Demand Forecast'!$D$4:$D$50,0))</f>
        <v>1</v>
      </c>
      <c r="F370" s="118"/>
      <c r="G370" s="118"/>
      <c r="H370" s="118"/>
      <c r="I370" s="118"/>
      <c r="J370" s="118"/>
      <c r="K370" s="118"/>
      <c r="L370" s="118"/>
      <c r="M370" s="118"/>
      <c r="N370" s="118"/>
      <c r="O370" s="118"/>
      <c r="P370" s="118"/>
      <c r="Q370" s="104"/>
      <c r="R370" s="105"/>
    </row>
    <row r="371" spans="3:18" x14ac:dyDescent="0.25">
      <c r="C371" s="71" t="s">
        <v>8</v>
      </c>
      <c r="D371" s="77" t="s">
        <v>130</v>
      </c>
      <c r="E371" s="106"/>
      <c r="F371" s="107"/>
      <c r="G371" s="107"/>
      <c r="H371" s="107"/>
      <c r="I371" s="107"/>
      <c r="J371" s="107"/>
      <c r="K371" s="107"/>
      <c r="L371" s="107"/>
      <c r="M371" s="107"/>
      <c r="N371" s="107"/>
      <c r="O371" s="107"/>
      <c r="P371" s="107"/>
      <c r="Q371" s="104"/>
      <c r="R371" s="105"/>
    </row>
    <row r="372" spans="3:18" x14ac:dyDescent="0.25">
      <c r="C372" s="71" t="s">
        <v>8</v>
      </c>
      <c r="D372" s="77" t="s">
        <v>131</v>
      </c>
      <c r="E372" s="106"/>
      <c r="F372" s="107"/>
      <c r="G372" s="107"/>
      <c r="H372" s="107"/>
      <c r="I372" s="107"/>
      <c r="J372" s="107"/>
      <c r="K372" s="107"/>
      <c r="L372" s="107"/>
      <c r="M372" s="107"/>
      <c r="N372" s="107"/>
      <c r="O372" s="107"/>
      <c r="P372" s="107"/>
      <c r="Q372" s="104"/>
      <c r="R372" s="105"/>
    </row>
    <row r="373" spans="3:18" x14ac:dyDescent="0.25">
      <c r="C373" s="71" t="s">
        <v>8</v>
      </c>
      <c r="D373" s="77" t="s">
        <v>132</v>
      </c>
      <c r="E373" s="106"/>
      <c r="F373" s="107"/>
      <c r="G373" s="107"/>
      <c r="H373" s="107"/>
      <c r="I373" s="107"/>
      <c r="J373" s="107"/>
      <c r="K373" s="107"/>
      <c r="L373" s="107"/>
      <c r="M373" s="107"/>
      <c r="N373" s="107"/>
      <c r="O373" s="107"/>
      <c r="P373" s="107"/>
      <c r="Q373" s="104"/>
      <c r="R373" s="105"/>
    </row>
    <row r="374" spans="3:18" x14ac:dyDescent="0.25">
      <c r="C374" s="71" t="s">
        <v>8</v>
      </c>
      <c r="D374" s="77" t="s">
        <v>133</v>
      </c>
      <c r="E374" s="106"/>
      <c r="F374" s="107"/>
      <c r="G374" s="107"/>
      <c r="H374" s="107"/>
      <c r="I374" s="107"/>
      <c r="J374" s="107"/>
      <c r="K374" s="107"/>
      <c r="L374" s="107"/>
      <c r="M374" s="107"/>
      <c r="N374" s="107"/>
      <c r="O374" s="107"/>
      <c r="P374" s="107"/>
      <c r="Q374" s="104"/>
      <c r="R374" s="105"/>
    </row>
    <row r="375" spans="3:18" x14ac:dyDescent="0.25">
      <c r="C375" s="71" t="s">
        <v>8</v>
      </c>
      <c r="D375" s="77" t="s">
        <v>134</v>
      </c>
      <c r="E375" s="106"/>
      <c r="F375" s="107"/>
      <c r="G375" s="107"/>
      <c r="H375" s="107"/>
      <c r="I375" s="107"/>
      <c r="J375" s="107"/>
      <c r="K375" s="107"/>
      <c r="L375" s="107"/>
      <c r="M375" s="107"/>
      <c r="N375" s="107"/>
      <c r="O375" s="107"/>
      <c r="P375" s="107"/>
      <c r="Q375" s="104"/>
      <c r="R375" s="105"/>
    </row>
    <row r="376" spans="3:18" x14ac:dyDescent="0.25">
      <c r="C376" s="71" t="s">
        <v>8</v>
      </c>
      <c r="D376" s="77" t="s">
        <v>184</v>
      </c>
      <c r="E376" s="124">
        <f>INDEX('Distribution feeder max. demand'!$AS$5:$AS$64,MATCH(Information!$C376,'Distribution feeder max. demand'!$AR$5:$AR$64,0))</f>
        <v>0</v>
      </c>
      <c r="F376" s="115"/>
      <c r="G376" s="115"/>
      <c r="H376" s="115"/>
      <c r="I376" s="115"/>
      <c r="J376" s="115"/>
      <c r="K376" s="115"/>
      <c r="L376" s="115"/>
      <c r="M376" s="115"/>
      <c r="N376" s="115"/>
      <c r="O376" s="115"/>
      <c r="P376" s="115"/>
      <c r="Q376" s="104"/>
      <c r="R376" s="105"/>
    </row>
    <row r="377" spans="3:18" ht="15.75" thickBot="1" x14ac:dyDescent="0.3">
      <c r="C377" s="73" t="s">
        <v>8</v>
      </c>
      <c r="D377" s="78" t="s">
        <v>185</v>
      </c>
      <c r="E377" s="123">
        <f>INDEX('Distribution feeder max. demand'!$AT$5:$AT$64,MATCH(Information!$C376,'Distribution feeder max. demand'!$AR$5:$AR$64,0))</f>
        <v>0</v>
      </c>
      <c r="F377" s="119"/>
      <c r="G377" s="119"/>
      <c r="H377" s="119"/>
      <c r="I377" s="119"/>
      <c r="J377" s="119"/>
      <c r="K377" s="119"/>
      <c r="L377" s="119"/>
      <c r="M377" s="119"/>
      <c r="N377" s="119"/>
      <c r="O377" s="119"/>
      <c r="P377" s="119"/>
      <c r="Q377" s="120"/>
      <c r="R377" s="121"/>
    </row>
    <row r="378" spans="3:18" ht="15.75" thickTop="1" x14ac:dyDescent="0.25">
      <c r="C378" s="71" t="s">
        <v>63</v>
      </c>
      <c r="D378" s="77" t="s">
        <v>171</v>
      </c>
      <c r="E378" s="102">
        <f>INDEX('Maximum Demand Forecast'!$BA$4:$BA$50,MATCH($C$378,'Maximum Demand Forecast'!$AZ$4:$AZ$50,0))</f>
        <v>40</v>
      </c>
      <c r="F378" s="103">
        <f>INDEX('Maximum Demand Forecast'!$BA$4:$BA$50,MATCH($C$378,'Maximum Demand Forecast'!$AZ$4:$AZ$50,0))</f>
        <v>40</v>
      </c>
      <c r="G378" s="103">
        <f>INDEX('Maximum Demand Forecast'!$BA$4:$BA$50,MATCH($C$378,'Maximum Demand Forecast'!$AZ$4:$AZ$50,0))</f>
        <v>40</v>
      </c>
      <c r="H378" s="103">
        <f>INDEX('Maximum Demand Forecast'!$BA$4:$BA$50,MATCH($C$378,'Maximum Demand Forecast'!$AZ$4:$AZ$50,0))</f>
        <v>40</v>
      </c>
      <c r="I378" s="103">
        <f>INDEX('Maximum Demand Forecast'!$BA$4:$BA$50,MATCH($C$378,'Maximum Demand Forecast'!$AZ$4:$AZ$50,0))</f>
        <v>40</v>
      </c>
      <c r="J378" s="103">
        <f>INDEX('Maximum Demand Forecast'!$BA$4:$BA$50,MATCH($C$378,'Maximum Demand Forecast'!$AZ$4:$AZ$50,0))</f>
        <v>40</v>
      </c>
      <c r="K378" s="103">
        <f>INDEX('Maximum Demand Forecast'!$BA$4:$BA$50,MATCH($C$378,'Maximum Demand Forecast'!$AZ$4:$AZ$50,0))</f>
        <v>40</v>
      </c>
      <c r="L378" s="103">
        <f>INDEX('Maximum Demand Forecast'!$BA$4:$BA$50,MATCH($C$378,'Maximum Demand Forecast'!$AZ$4:$AZ$50,0))</f>
        <v>40</v>
      </c>
      <c r="M378" s="103">
        <f>INDEX('Maximum Demand Forecast'!$BA$4:$BA$50,MATCH($C$378,'Maximum Demand Forecast'!$AZ$4:$AZ$50,0))</f>
        <v>40</v>
      </c>
      <c r="N378" s="103">
        <f>INDEX('Maximum Demand Forecast'!$BA$4:$BA$50,MATCH($C$378,'Maximum Demand Forecast'!$AZ$4:$AZ$50,0))</f>
        <v>40</v>
      </c>
      <c r="O378" s="103">
        <f>INDEX('Maximum Demand Forecast'!$BA$4:$BA$50,MATCH($C$378,'Maximum Demand Forecast'!$AZ$4:$AZ$50,0))</f>
        <v>40</v>
      </c>
      <c r="P378" s="103">
        <f>INDEX('Maximum Demand Forecast'!$BA$4:$BA$50,MATCH($C$378,'Maximum Demand Forecast'!$AZ$4:$AZ$50,0))</f>
        <v>40</v>
      </c>
      <c r="Q378" s="104"/>
      <c r="R378" s="122" t="str">
        <f>IF('Maximum Demand Forecast'!F21&gt;'Maximum Demand Forecast'!V21,"Summer","Winter")</f>
        <v>Winter</v>
      </c>
    </row>
    <row r="379" spans="3:18" x14ac:dyDescent="0.25">
      <c r="C379" s="71" t="s">
        <v>63</v>
      </c>
      <c r="D379" s="77" t="s">
        <v>172</v>
      </c>
      <c r="E379" s="106">
        <f>INDEX('Maximum Demand Forecast'!$AN$4:$AN$50,MATCH(Information!C378,'Maximum Demand Forecast'!$AM$4:$AM$50,0))</f>
        <v>20</v>
      </c>
      <c r="F379" s="107">
        <f>INDEX('Maximum Demand Forecast'!$AN$4:$AN$50,MATCH(Information!C378,'Maximum Demand Forecast'!$AM$4:$AM$50,0))</f>
        <v>20</v>
      </c>
      <c r="G379" s="107">
        <f>INDEX('Maximum Demand Forecast'!$AN$4:$AN$50,MATCH(Information!C378,'Maximum Demand Forecast'!$AM$4:$AM$50,0))</f>
        <v>20</v>
      </c>
      <c r="H379" s="107">
        <f>INDEX('Maximum Demand Forecast'!$AN$4:$AN$50,MATCH(Information!C378,'Maximum Demand Forecast'!$AM$4:$AM$50,0))</f>
        <v>20</v>
      </c>
      <c r="I379" s="107">
        <f>INDEX('Maximum Demand Forecast'!$AN$4:$AN$50,MATCH(Information!C378,'Maximum Demand Forecast'!$AM$4:$AM$50,0))</f>
        <v>20</v>
      </c>
      <c r="J379" s="107">
        <f>INDEX('Maximum Demand Forecast'!$AN$4:$AN$50,MATCH(Information!C378,'Maximum Demand Forecast'!$AM$4:$AM$50,0))</f>
        <v>20</v>
      </c>
      <c r="K379" s="107">
        <f>INDEX('Maximum Demand Forecast'!$AN$4:$AN$50,MATCH(Information!C378,'Maximum Demand Forecast'!$AM$4:$AM$50,0))</f>
        <v>20</v>
      </c>
      <c r="L379" s="107">
        <f>INDEX('Maximum Demand Forecast'!$AN$4:$AN$50,MATCH(Information!C378,'Maximum Demand Forecast'!$AM$4:$AM$50,0))</f>
        <v>20</v>
      </c>
      <c r="M379" s="107">
        <f>INDEX('Maximum Demand Forecast'!$AN$4:$AN$50,MATCH(Information!C378,'Maximum Demand Forecast'!$AM$4:$AM$50,0))</f>
        <v>20</v>
      </c>
      <c r="N379" s="107">
        <f>INDEX('Maximum Demand Forecast'!$AN$4:$AN$50,MATCH(Information!C378,'Maximum Demand Forecast'!$AM$4:$AM$50,0))</f>
        <v>20</v>
      </c>
      <c r="O379" s="107">
        <f>INDEX('Maximum Demand Forecast'!$AN$4:$AN$50,MATCH(Information!C378,'Maximum Demand Forecast'!$AM$4:$AM$50,0))</f>
        <v>20</v>
      </c>
      <c r="P379" s="107">
        <f>INDEX('Maximum Demand Forecast'!$AN$4:$AN$50,MATCH(Information!C378,'Maximum Demand Forecast'!$AM$4:$AM$50,0))</f>
        <v>20</v>
      </c>
      <c r="Q379" s="104"/>
      <c r="R379" s="105"/>
    </row>
    <row r="380" spans="3:18" x14ac:dyDescent="0.25">
      <c r="C380" s="71" t="s">
        <v>63</v>
      </c>
      <c r="D380" s="77" t="s">
        <v>173</v>
      </c>
      <c r="E380" s="106">
        <f>INDEX('Maximum Demand Forecast'!$AO$4:$AO$50,MATCH(Information!C380,'Maximum Demand Forecast'!$AM$4:$AM$50,0))</f>
        <v>24</v>
      </c>
      <c r="F380" s="107">
        <f>INDEX('Maximum Demand Forecast'!$AO$4:$AO$50,MATCH(Information!C380,'Maximum Demand Forecast'!$AM$4:$AM$50,0))</f>
        <v>24</v>
      </c>
      <c r="G380" s="107">
        <f>INDEX('Maximum Demand Forecast'!$AO$4:$AO$50,MATCH(Information!C380,'Maximum Demand Forecast'!$AM$4:$AM$50,0))</f>
        <v>24</v>
      </c>
      <c r="H380" s="107">
        <f>INDEX('Maximum Demand Forecast'!$AO$4:$AO$50,MATCH(Information!C380,'Maximum Demand Forecast'!$AM$4:$AM$50,0))</f>
        <v>24</v>
      </c>
      <c r="I380" s="107">
        <f>INDEX('Maximum Demand Forecast'!$AO$4:$AO$50,MATCH(Information!C380,'Maximum Demand Forecast'!$AM$4:$AM$50,0))</f>
        <v>24</v>
      </c>
      <c r="J380" s="107">
        <f>INDEX('Maximum Demand Forecast'!$AO$4:$AO$50,MATCH(Information!C380,'Maximum Demand Forecast'!$AM$4:$AM$50,0))</f>
        <v>24</v>
      </c>
      <c r="K380" s="107">
        <f>INDEX('Maximum Demand Forecast'!$AO$4:$AO$50,MATCH(Information!C380,'Maximum Demand Forecast'!$AM$4:$AM$50,0))</f>
        <v>24</v>
      </c>
      <c r="L380" s="107">
        <f>INDEX('Maximum Demand Forecast'!$AO$4:$AO$50,MATCH(Information!C380,'Maximum Demand Forecast'!$AM$4:$AM$50,0))</f>
        <v>24</v>
      </c>
      <c r="M380" s="107">
        <f>INDEX('Maximum Demand Forecast'!$AO$4:$AO$50,MATCH(Information!C380,'Maximum Demand Forecast'!$AM$4:$AM$50,0))</f>
        <v>24</v>
      </c>
      <c r="N380" s="107">
        <f>INDEX('Maximum Demand Forecast'!$AO$4:$AO$50,MATCH(Information!C380,'Maximum Demand Forecast'!$AM$4:$AM$50,0))</f>
        <v>24</v>
      </c>
      <c r="O380" s="107">
        <f>INDEX('Maximum Demand Forecast'!$AO$4:$AO$50,MATCH(Information!C380,'Maximum Demand Forecast'!$AM$4:$AM$50,0))</f>
        <v>24</v>
      </c>
      <c r="P380" s="107">
        <f>INDEX('Maximum Demand Forecast'!$AO$4:$AO$50,MATCH(Information!C380,'Maximum Demand Forecast'!$AM$4:$AM$50,0))</f>
        <v>24</v>
      </c>
      <c r="Q380" s="104"/>
      <c r="R380" s="105"/>
    </row>
    <row r="381" spans="3:18" x14ac:dyDescent="0.25">
      <c r="C381" s="71" t="s">
        <v>63</v>
      </c>
      <c r="D381" s="77" t="s">
        <v>174</v>
      </c>
      <c r="E381" s="108">
        <f>IF($R$378="Summer",INDEX('Maximum Demand Forecast'!E$4:E$50,MATCH(Information!$C$381,'Maximum Demand Forecast'!$D$4:$D$50,0)),INDEX('Maximum Demand Forecast'!U$4:U$50,MATCH(Information!$C$381,'Maximum Demand Forecast'!$T$4:$T$50,0)))</f>
        <v>20.9079884782062</v>
      </c>
      <c r="F381" s="111">
        <f>IF($R$378="Summer",INDEX('Maximum Demand Forecast'!F$4:F$50,MATCH(Information!$C$381,'Maximum Demand Forecast'!$D$4:$D$50,0)),INDEX('Maximum Demand Forecast'!V$4:V$50,MATCH(Information!$C$381,'Maximum Demand Forecast'!$T$4:$T$50,0)))</f>
        <v>20.172894312832199</v>
      </c>
      <c r="G381" s="111">
        <f>IF($R$378="Summer",INDEX('Maximum Demand Forecast'!G$4:G$50,MATCH(Information!$C$381,'Maximum Demand Forecast'!$D$4:$D$50,0)),INDEX('Maximum Demand Forecast'!W$4:W$50,MATCH(Information!$C$381,'Maximum Demand Forecast'!$T$4:$T$50,0)))</f>
        <v>19.477033797592956</v>
      </c>
      <c r="H381" s="111">
        <f>IF($R$378="Summer",INDEX('Maximum Demand Forecast'!H$4:H$50,MATCH(Information!$C$381,'Maximum Demand Forecast'!$D$4:$D$50,0)),INDEX('Maximum Demand Forecast'!X$4:X$50,MATCH(Information!$C$381,'Maximum Demand Forecast'!$T$4:$T$50,0)))</f>
        <v>19.633177389054236</v>
      </c>
      <c r="I381" s="111">
        <f>IF($R$378="Summer",INDEX('Maximum Demand Forecast'!I$4:I$50,MATCH(Information!$C$381,'Maximum Demand Forecast'!$D$4:$D$50,0)),INDEX('Maximum Demand Forecast'!Y$4:Y$50,MATCH(Information!$C$381,'Maximum Demand Forecast'!$T$4:$T$50,0)))</f>
        <v>19.313184377512133</v>
      </c>
      <c r="J381" s="111">
        <f>IF($R$378="Summer",INDEX('Maximum Demand Forecast'!J$4:J$50,MATCH(Information!$C$381,'Maximum Demand Forecast'!$D$4:$D$50,0)),INDEX('Maximum Demand Forecast'!Z$4:Z$50,MATCH(Information!$C$381,'Maximum Demand Forecast'!$T$4:$T$50,0)))</f>
        <v>21.979892857840923</v>
      </c>
      <c r="K381" s="111">
        <f>IF($R$378="Summer",INDEX('Maximum Demand Forecast'!K$4:K$50,MATCH(Information!$C$381,'Maximum Demand Forecast'!$D$4:$D$50,0)),INDEX('Maximum Demand Forecast'!AA$4:AA$50,MATCH(Information!$C$381,'Maximum Demand Forecast'!$T$4:$T$50,0)))</f>
        <v>22.012312166779829</v>
      </c>
      <c r="L381" s="111">
        <f>IF($R$378="Summer",INDEX('Maximum Demand Forecast'!L$4:L$50,MATCH(Information!$C$381,'Maximum Demand Forecast'!$D$4:$D$50,0)),INDEX('Maximum Demand Forecast'!AB$4:AB$50,MATCH(Information!$C$381,'Maximum Demand Forecast'!$T$4:$T$50,0)))</f>
        <v>22.110697351421585</v>
      </c>
      <c r="M381" s="111">
        <f>IF($R$378="Summer",INDEX('Maximum Demand Forecast'!M$4:M$50,MATCH(Information!$C$381,'Maximum Demand Forecast'!$D$4:$D$50,0)),INDEX('Maximum Demand Forecast'!AC$4:AC$50,MATCH(Information!$C$381,'Maximum Demand Forecast'!$T$4:$T$50,0)))</f>
        <v>22.403563095248867</v>
      </c>
      <c r="N381" s="111">
        <f>IF($R$378="Summer",INDEX('Maximum Demand Forecast'!N$4:N$50,MATCH(Information!$C$381,'Maximum Demand Forecast'!$D$4:$D$50,0)),INDEX('Maximum Demand Forecast'!AD$4:AD$50,MATCH(Information!$C$381,'Maximum Demand Forecast'!$T$4:$T$50,0)))</f>
        <v>23.32858286023168</v>
      </c>
      <c r="O381" s="111">
        <f>IF($R$378="Summer",INDEX('Maximum Demand Forecast'!O$4:O$50,MATCH(Information!$C$381,'Maximum Demand Forecast'!$D$4:$D$50,0)),INDEX('Maximum Demand Forecast'!AE$4:AE$50,MATCH(Information!$C$381,'Maximum Demand Forecast'!$T$4:$T$50,0)))</f>
        <v>24.083966584911817</v>
      </c>
      <c r="P381" s="111">
        <f>IF($R$378="Summer",INDEX('Maximum Demand Forecast'!P$4:P$50,MATCH(Information!$C$381,'Maximum Demand Forecast'!$D$4:$D$50,0)),INDEX('Maximum Demand Forecast'!AF$4:AF$50,MATCH(Information!$C$381,'Maximum Demand Forecast'!$T$4:$T$50,0)))</f>
        <v>24.586348617885701</v>
      </c>
      <c r="Q381" s="104"/>
      <c r="R381" s="105"/>
    </row>
    <row r="382" spans="3:18" x14ac:dyDescent="0.25">
      <c r="C382" s="71" t="s">
        <v>63</v>
      </c>
      <c r="D382" s="77" t="s">
        <v>175</v>
      </c>
      <c r="E382" s="109">
        <f t="shared" ref="E382:P382" si="51">SQRT(E383^2-E381^2)</f>
        <v>3.0954131867520838</v>
      </c>
      <c r="F382" s="110">
        <f t="shared" si="51"/>
        <v>2.9865830056289724</v>
      </c>
      <c r="G382" s="110">
        <f t="shared" si="51"/>
        <v>2.883561339185222</v>
      </c>
      <c r="H382" s="110">
        <f t="shared" si="51"/>
        <v>2.90667828955756</v>
      </c>
      <c r="I382" s="110">
        <f t="shared" si="51"/>
        <v>2.859303546232602</v>
      </c>
      <c r="J382" s="110">
        <f t="shared" si="51"/>
        <v>3.2541078863936739</v>
      </c>
      <c r="K382" s="110">
        <f t="shared" si="51"/>
        <v>3.2589075425872625</v>
      </c>
      <c r="L382" s="110">
        <f t="shared" si="51"/>
        <v>3.2734734009068451</v>
      </c>
      <c r="M382" s="110">
        <f t="shared" si="51"/>
        <v>3.3168319710694445</v>
      </c>
      <c r="N382" s="110">
        <f t="shared" si="51"/>
        <v>3.4537805054307866</v>
      </c>
      <c r="O382" s="110">
        <f t="shared" si="51"/>
        <v>3.5656145417308411</v>
      </c>
      <c r="P382" s="110">
        <f t="shared" si="51"/>
        <v>3.6399918531243154</v>
      </c>
      <c r="Q382" s="104"/>
      <c r="R382" s="105"/>
    </row>
    <row r="383" spans="3:18" x14ac:dyDescent="0.25">
      <c r="C383" s="71" t="s">
        <v>63</v>
      </c>
      <c r="D383" s="77" t="s">
        <v>176</v>
      </c>
      <c r="E383" s="108">
        <f t="shared" ref="E383:P383" si="52">E381/$E$384</f>
        <v>21.13588335039541</v>
      </c>
      <c r="F383" s="111">
        <f t="shared" si="52"/>
        <v>20.392776736045768</v>
      </c>
      <c r="G383" s="111">
        <f t="shared" si="52"/>
        <v>19.689331414484901</v>
      </c>
      <c r="H383" s="111">
        <f t="shared" si="52"/>
        <v>19.847176954646617</v>
      </c>
      <c r="I383" s="111">
        <f t="shared" si="52"/>
        <v>19.523696052983336</v>
      </c>
      <c r="J383" s="111">
        <f t="shared" si="52"/>
        <v>22.219471374865243</v>
      </c>
      <c r="K383" s="111">
        <f t="shared" si="52"/>
        <v>22.252244050856881</v>
      </c>
      <c r="L383" s="111">
        <f t="shared" si="52"/>
        <v>22.351701623648392</v>
      </c>
      <c r="M383" s="111">
        <f t="shared" si="52"/>
        <v>22.647759573236055</v>
      </c>
      <c r="N383" s="111">
        <f t="shared" si="52"/>
        <v>23.582861956225521</v>
      </c>
      <c r="O383" s="111">
        <f t="shared" si="52"/>
        <v>24.346479283940653</v>
      </c>
      <c r="P383" s="111">
        <f t="shared" si="52"/>
        <v>24.854337228158418</v>
      </c>
      <c r="Q383" s="104"/>
      <c r="R383" s="105"/>
    </row>
    <row r="384" spans="3:18" x14ac:dyDescent="0.25">
      <c r="C384" s="71" t="s">
        <v>63</v>
      </c>
      <c r="D384" s="77" t="s">
        <v>177</v>
      </c>
      <c r="E384" s="108">
        <f>IF($R$378="Summer",INDEX('Maximum Demand Forecast'!$Q$4:$Q$50,MATCH(Information!$C$384,'Maximum Demand Forecast'!$D$4:$D$50,0)),INDEX('Maximum Demand Forecast'!$AG$4:$AG$50,MATCH(Information!$C$384,'Maximum Demand Forecast'!$T$4:$T$50,0)))</f>
        <v>0.98921763200472301</v>
      </c>
      <c r="F384" s="111">
        <f>IF($R$378="Summer",INDEX('Maximum Demand Forecast'!$Q$4:$Q$50,MATCH(Information!$C$384,'Maximum Demand Forecast'!$D$4:$D$50,0)),INDEX('Maximum Demand Forecast'!$AG$4:$AG$50,MATCH(Information!$C$384,'Maximum Demand Forecast'!$T$4:$T$50,0)))</f>
        <v>0.98921763200472301</v>
      </c>
      <c r="G384" s="111">
        <f>IF($R$378="Summer",INDEX('Maximum Demand Forecast'!$Q$4:$Q$50,MATCH(Information!$C$384,'Maximum Demand Forecast'!$D$4:$D$50,0)),INDEX('Maximum Demand Forecast'!$AG$4:$AG$50,MATCH(Information!$C$384,'Maximum Demand Forecast'!$T$4:$T$50,0)))</f>
        <v>0.98921763200472301</v>
      </c>
      <c r="H384" s="111">
        <f>IF($R$378="Summer",INDEX('Maximum Demand Forecast'!$Q$4:$Q$50,MATCH(Information!$C$384,'Maximum Demand Forecast'!$D$4:$D$50,0)),INDEX('Maximum Demand Forecast'!$AG$4:$AG$50,MATCH(Information!$C$384,'Maximum Demand Forecast'!$T$4:$T$50,0)))</f>
        <v>0.98921763200472301</v>
      </c>
      <c r="I384" s="111">
        <f>IF($R$378="Summer",INDEX('Maximum Demand Forecast'!$Q$4:$Q$50,MATCH(Information!$C$384,'Maximum Demand Forecast'!$D$4:$D$50,0)),INDEX('Maximum Demand Forecast'!$AG$4:$AG$50,MATCH(Information!$C$384,'Maximum Demand Forecast'!$T$4:$T$50,0)))</f>
        <v>0.98921763200472301</v>
      </c>
      <c r="J384" s="111">
        <f>IF($R$378="Summer",INDEX('Maximum Demand Forecast'!$Q$4:$Q$50,MATCH(Information!$C$384,'Maximum Demand Forecast'!$D$4:$D$50,0)),INDEX('Maximum Demand Forecast'!$AG$4:$AG$50,MATCH(Information!$C$384,'Maximum Demand Forecast'!$T$4:$T$50,0)))</f>
        <v>0.98921763200472301</v>
      </c>
      <c r="K384" s="111">
        <f>IF($R$378="Summer",INDEX('Maximum Demand Forecast'!$Q$4:$Q$50,MATCH(Information!$C$384,'Maximum Demand Forecast'!$D$4:$D$50,0)),INDEX('Maximum Demand Forecast'!$AG$4:$AG$50,MATCH(Information!$C$384,'Maximum Demand Forecast'!$T$4:$T$50,0)))</f>
        <v>0.98921763200472301</v>
      </c>
      <c r="L384" s="111">
        <f>IF($R$378="Summer",INDEX('Maximum Demand Forecast'!$Q$4:$Q$50,MATCH(Information!$C$384,'Maximum Demand Forecast'!$D$4:$D$50,0)),INDEX('Maximum Demand Forecast'!$AG$4:$AG$50,MATCH(Information!$C$384,'Maximum Demand Forecast'!$T$4:$T$50,0)))</f>
        <v>0.98921763200472301</v>
      </c>
      <c r="M384" s="111">
        <f>IF($R$378="Summer",INDEX('Maximum Demand Forecast'!$Q$4:$Q$50,MATCH(Information!$C$384,'Maximum Demand Forecast'!$D$4:$D$50,0)),INDEX('Maximum Demand Forecast'!$AG$4:$AG$50,MATCH(Information!$C$384,'Maximum Demand Forecast'!$T$4:$T$50,0)))</f>
        <v>0.98921763200472301</v>
      </c>
      <c r="N384" s="111">
        <f>IF($R$378="Summer",INDEX('Maximum Demand Forecast'!$Q$4:$Q$50,MATCH(Information!$C$384,'Maximum Demand Forecast'!$D$4:$D$50,0)),INDEX('Maximum Demand Forecast'!$AG$4:$AG$50,MATCH(Information!$C$384,'Maximum Demand Forecast'!$T$4:$T$50,0)))</f>
        <v>0.98921763200472301</v>
      </c>
      <c r="O384" s="111">
        <f>IF($R$378="Summer",INDEX('Maximum Demand Forecast'!$Q$4:$Q$50,MATCH(Information!$C$384,'Maximum Demand Forecast'!$D$4:$D$50,0)),INDEX('Maximum Demand Forecast'!$AG$4:$AG$50,MATCH(Information!$C$384,'Maximum Demand Forecast'!$T$4:$T$50,0)))</f>
        <v>0.98921763200472301</v>
      </c>
      <c r="P384" s="111">
        <f>IF($R$378="Summer",INDEX('Maximum Demand Forecast'!$Q$4:$Q$50,MATCH(Information!$C$384,'Maximum Demand Forecast'!$D$4:$D$50,0)),INDEX('Maximum Demand Forecast'!$AG$4:$AG$50,MATCH(Information!$C$384,'Maximum Demand Forecast'!$T$4:$T$50,0)))</f>
        <v>0.98921763200472301</v>
      </c>
      <c r="Q384" s="104"/>
      <c r="R384" s="105"/>
    </row>
    <row r="385" spans="3:18" x14ac:dyDescent="0.25">
      <c r="C385" s="71" t="s">
        <v>63</v>
      </c>
      <c r="D385" s="77" t="s">
        <v>178</v>
      </c>
      <c r="E385" s="108">
        <f>IF($R$378="Summer",INDEX('Maximum Demand Forecast'!U$4:U$50,MATCH(Information!$C$378,'Maximum Demand Forecast'!$T$4:$T$50,0)),INDEX('Maximum Demand Forecast'!E$4:E$50,MATCH(Information!$C$378,'Maximum Demand Forecast'!$T$4:$T$50,0)))</f>
        <v>15.079000000000001</v>
      </c>
      <c r="F385" s="111">
        <f>IF($R$378="Summer",INDEX('Maximum Demand Forecast'!V$4:V$50,MATCH(Information!$C$378,'Maximum Demand Forecast'!$T$4:$T$50,0)),INDEX('Maximum Demand Forecast'!F$4:F$50,MATCH(Information!$C$378,'Maximum Demand Forecast'!$T$4:$T$50,0)))</f>
        <v>14.828799999999999</v>
      </c>
      <c r="G385" s="111">
        <f>IF($R$378="Summer",INDEX('Maximum Demand Forecast'!W$4:W$50,MATCH(Information!$C$378,'Maximum Demand Forecast'!$T$4:$T$50,0)),INDEX('Maximum Demand Forecast'!G$4:G$50,MATCH(Information!$C$378,'Maximum Demand Forecast'!$T$4:$T$50,0)))</f>
        <v>15.248577495932151</v>
      </c>
      <c r="H385" s="111">
        <f>IF($R$378="Summer",INDEX('Maximum Demand Forecast'!X$4:X$50,MATCH(Information!$C$378,'Maximum Demand Forecast'!$T$4:$T$50,0)),INDEX('Maximum Demand Forecast'!H$4:H$50,MATCH(Information!$C$378,'Maximum Demand Forecast'!$T$4:$T$50,0)))</f>
        <v>15.201709364462525</v>
      </c>
      <c r="I385" s="111">
        <f>IF($R$378="Summer",INDEX('Maximum Demand Forecast'!Y$4:Y$50,MATCH(Information!$C$378,'Maximum Demand Forecast'!$T$4:$T$50,0)),INDEX('Maximum Demand Forecast'!I$4:I$50,MATCH(Information!$C$378,'Maximum Demand Forecast'!$T$4:$T$50,0)))</f>
        <v>14.945652402478395</v>
      </c>
      <c r="J385" s="111">
        <f>IF($R$378="Summer",INDEX('Maximum Demand Forecast'!Z$4:Z$50,MATCH(Information!$C$378,'Maximum Demand Forecast'!$T$4:$T$50,0)),INDEX('Maximum Demand Forecast'!J$4:J$50,MATCH(Information!$C$378,'Maximum Demand Forecast'!$T$4:$T$50,0)))</f>
        <v>17.551745988318363</v>
      </c>
      <c r="K385" s="111">
        <f>IF($R$378="Summer",INDEX('Maximum Demand Forecast'!AA$4:AA$50,MATCH(Information!$C$378,'Maximum Demand Forecast'!$T$4:$T$50,0)),INDEX('Maximum Demand Forecast'!K$4:K$50,MATCH(Information!$C$378,'Maximum Demand Forecast'!$T$4:$T$50,0)))</f>
        <v>17.563478846929179</v>
      </c>
      <c r="L385" s="111">
        <f>IF($R$378="Summer",INDEX('Maximum Demand Forecast'!AB$4:AB$50,MATCH(Information!$C$378,'Maximum Demand Forecast'!$T$4:$T$50,0)),INDEX('Maximum Demand Forecast'!L$4:L$50,MATCH(Information!$C$378,'Maximum Demand Forecast'!$T$4:$T$50,0)))</f>
        <v>17.529500224369425</v>
      </c>
      <c r="M385" s="111">
        <f>IF($R$378="Summer",INDEX('Maximum Demand Forecast'!AC$4:AC$50,MATCH(Information!$C$378,'Maximum Demand Forecast'!$T$4:$T$50,0)),INDEX('Maximum Demand Forecast'!M$4:M$50,MATCH(Information!$C$378,'Maximum Demand Forecast'!$T$4:$T$50,0)))</f>
        <v>17.92871928964643</v>
      </c>
      <c r="N385" s="111">
        <f>IF($R$378="Summer",INDEX('Maximum Demand Forecast'!AD$4:AD$50,MATCH(Information!$C$378,'Maximum Demand Forecast'!$T$4:$T$50,0)),INDEX('Maximum Demand Forecast'!N$4:N$50,MATCH(Information!$C$378,'Maximum Demand Forecast'!$T$4:$T$50,0)))</f>
        <v>19.008925220434474</v>
      </c>
      <c r="O385" s="111">
        <f>IF($R$378="Summer",INDEX('Maximum Demand Forecast'!AE$4:AE$50,MATCH(Information!$C$378,'Maximum Demand Forecast'!$T$4:$T$50,0)),INDEX('Maximum Demand Forecast'!O$4:O$50,MATCH(Information!$C$378,'Maximum Demand Forecast'!$T$4:$T$50,0)))</f>
        <v>19.96676541728834</v>
      </c>
      <c r="P385" s="111">
        <f>IF($R$378="Summer",INDEX('Maximum Demand Forecast'!AF$4:AF$50,MATCH(Information!$C$378,'Maximum Demand Forecast'!$T$4:$T$50,0)),INDEX('Maximum Demand Forecast'!P$4:P$50,MATCH(Information!$C$378,'Maximum Demand Forecast'!$T$4:$T$50,0)))</f>
        <v>20.482973750430119</v>
      </c>
      <c r="Q385" s="112"/>
      <c r="R385" s="105">
        <f>IF($R$21="Summer",INDEX('Maximum Demand Forecast'!V$4:V$50,MATCH(Information!$C$21,'Maximum Demand Forecast'!$T$4:$T$50,0)),INDEX('Maximum Demand Forecast'!F$4:F$50,MATCH(Information!$C$21,'Maximum Demand Forecast'!$T$4:$T$50,0)))</f>
        <v>0.3236</v>
      </c>
    </row>
    <row r="386" spans="3:18" x14ac:dyDescent="0.25">
      <c r="C386" s="71" t="s">
        <v>63</v>
      </c>
      <c r="D386" s="77" t="s">
        <v>179</v>
      </c>
      <c r="E386" s="113">
        <f t="shared" ref="E386:P386" si="53">IF(E387^2-E385^2&gt;0,SQRT(E387^2-E385^2),0)</f>
        <v>3.2354273102624225</v>
      </c>
      <c r="F386" s="113">
        <f t="shared" si="53"/>
        <v>3.181743119465446</v>
      </c>
      <c r="G386" s="113">
        <f t="shared" si="53"/>
        <v>3.2718127245169981</v>
      </c>
      <c r="H386" s="113">
        <f t="shared" si="53"/>
        <v>3.2617564586812113</v>
      </c>
      <c r="I386" s="113">
        <f t="shared" si="53"/>
        <v>3.2068155681854096</v>
      </c>
      <c r="J386" s="113">
        <f t="shared" si="53"/>
        <v>3.7659923279656562</v>
      </c>
      <c r="K386" s="113">
        <f t="shared" si="53"/>
        <v>3.7685097900770073</v>
      </c>
      <c r="L386" s="113">
        <f t="shared" si="53"/>
        <v>3.7612191631524654</v>
      </c>
      <c r="M386" s="113">
        <f t="shared" si="53"/>
        <v>3.8468776462464831</v>
      </c>
      <c r="N386" s="113">
        <f t="shared" si="53"/>
        <v>4.0786521517958638</v>
      </c>
      <c r="O386" s="113">
        <f t="shared" si="53"/>
        <v>4.284171240048936</v>
      </c>
      <c r="P386" s="113">
        <f t="shared" si="53"/>
        <v>4.3949315383997485</v>
      </c>
      <c r="Q386" s="112"/>
      <c r="R386" s="105"/>
    </row>
    <row r="387" spans="3:18" x14ac:dyDescent="0.25">
      <c r="C387" s="71" t="s">
        <v>63</v>
      </c>
      <c r="D387" s="77" t="s">
        <v>180</v>
      </c>
      <c r="E387" s="108">
        <f>E385/IF($R$378="Summer",INDEX('Maximum Demand Forecast'!$AG$4:$AG$50, MATCH(Information!$C$387, 'Maximum Demand Forecast'!$T$4:$T$50, 0)),INDEX('Maximum Demand Forecast'!$Q$4:$Q$50, MATCH(Information!$C$387, 'Maximum Demand Forecast'!$D$4:$D$50, 0)))</f>
        <v>15.422199288039042</v>
      </c>
      <c r="F387" s="108">
        <f>F385/IF($R$378="Summer",INDEX('Maximum Demand Forecast'!$AG$4:$AG$50, MATCH(Information!$C$387, 'Maximum Demand Forecast'!$T$4:$T$50, 0)),INDEX('Maximum Demand Forecast'!$Q$4:$Q$50, MATCH(Information!$C$387, 'Maximum Demand Forecast'!$D$4:$D$50, 0)))</f>
        <v>15.166304715330813</v>
      </c>
      <c r="G387" s="108">
        <f>G385/IF($R$378="Summer",INDEX('Maximum Demand Forecast'!$AG$4:$AG$50, MATCH(Information!$C$387, 'Maximum Demand Forecast'!$T$4:$T$50, 0)),INDEX('Maximum Demand Forecast'!$Q$4:$Q$50, MATCH(Information!$C$387, 'Maximum Demand Forecast'!$D$4:$D$50, 0)))</f>
        <v>15.595636381813978</v>
      </c>
      <c r="H387" s="108">
        <f>H385/IF($R$378="Summer",INDEX('Maximum Demand Forecast'!$AG$4:$AG$50, MATCH(Information!$C$387, 'Maximum Demand Forecast'!$T$4:$T$50, 0)),INDEX('Maximum Demand Forecast'!$Q$4:$Q$50, MATCH(Information!$C$387, 'Maximum Demand Forecast'!$D$4:$D$50, 0)))</f>
        <v>15.547701527792983</v>
      </c>
      <c r="I387" s="108">
        <f>I385/IF($R$378="Summer",INDEX('Maximum Demand Forecast'!$AG$4:$AG$50, MATCH(Information!$C$387, 'Maximum Demand Forecast'!$T$4:$T$50, 0)),INDEX('Maximum Demand Forecast'!$Q$4:$Q$50, MATCH(Information!$C$387, 'Maximum Demand Forecast'!$D$4:$D$50, 0)))</f>
        <v>15.285816688161104</v>
      </c>
      <c r="J387" s="108">
        <f>J385/IF($R$378="Summer",INDEX('Maximum Demand Forecast'!$AG$4:$AG$50, MATCH(Information!$C$387, 'Maximum Demand Forecast'!$T$4:$T$50, 0)),INDEX('Maximum Demand Forecast'!$Q$4:$Q$50, MATCH(Information!$C$387, 'Maximum Demand Forecast'!$D$4:$D$50, 0)))</f>
        <v>17.951225179712551</v>
      </c>
      <c r="K387" s="108">
        <f>K385/IF($R$378="Summer",INDEX('Maximum Demand Forecast'!$AG$4:$AG$50, MATCH(Information!$C$387, 'Maximum Demand Forecast'!$T$4:$T$50, 0)),INDEX('Maximum Demand Forecast'!$Q$4:$Q$50, MATCH(Information!$C$387, 'Maximum Demand Forecast'!$D$4:$D$50, 0)))</f>
        <v>17.963225079156441</v>
      </c>
      <c r="L387" s="108">
        <f>L385/IF($R$378="Summer",INDEX('Maximum Demand Forecast'!$AG$4:$AG$50, MATCH(Information!$C$387, 'Maximum Demand Forecast'!$T$4:$T$50, 0)),INDEX('Maximum Demand Forecast'!$Q$4:$Q$50, MATCH(Information!$C$387, 'Maximum Demand Forecast'!$D$4:$D$50, 0)))</f>
        <v>17.928473100334926</v>
      </c>
      <c r="M387" s="108">
        <f>M385/IF($R$378="Summer",INDEX('Maximum Demand Forecast'!$AG$4:$AG$50, MATCH(Information!$C$387, 'Maximum Demand Forecast'!$T$4:$T$50, 0)),INDEX('Maximum Demand Forecast'!$Q$4:$Q$50, MATCH(Information!$C$387, 'Maximum Demand Forecast'!$D$4:$D$50, 0)))</f>
        <v>18.336778424579681</v>
      </c>
      <c r="N387" s="108">
        <f>N385/IF($R$378="Summer",INDEX('Maximum Demand Forecast'!$AG$4:$AG$50, MATCH(Information!$C$387, 'Maximum Demand Forecast'!$T$4:$T$50, 0)),INDEX('Maximum Demand Forecast'!$Q$4:$Q$50, MATCH(Information!$C$387, 'Maximum Demand Forecast'!$D$4:$D$50, 0)))</f>
        <v>19.441569931757538</v>
      </c>
      <c r="O387" s="108">
        <f>O385/IF($R$378="Summer",INDEX('Maximum Demand Forecast'!$AG$4:$AG$50, MATCH(Information!$C$387, 'Maximum Demand Forecast'!$T$4:$T$50, 0)),INDEX('Maximum Demand Forecast'!$Q$4:$Q$50, MATCH(Information!$C$387, 'Maximum Demand Forecast'!$D$4:$D$50, 0)))</f>
        <v>20.421210650769069</v>
      </c>
      <c r="P387" s="108">
        <f>P385/IF($R$378="Summer",INDEX('Maximum Demand Forecast'!$AG$4:$AG$50, MATCH(Information!$C$387, 'Maximum Demand Forecast'!$T$4:$T$50, 0)),INDEX('Maximum Demand Forecast'!$Q$4:$Q$50, MATCH(Information!$C$387, 'Maximum Demand Forecast'!$D$4:$D$50, 0)))</f>
        <v>20.949167928298014</v>
      </c>
      <c r="Q387" s="112"/>
      <c r="R387" s="105"/>
    </row>
    <row r="388" spans="3:18" x14ac:dyDescent="0.25">
      <c r="C388" s="71" t="s">
        <v>63</v>
      </c>
      <c r="D388" s="77" t="s">
        <v>181</v>
      </c>
      <c r="E388" s="114">
        <f>IFERROR(INDEX('Maximum Demand Forecast'!$AK$4:$AK$50,MATCH(Information!C378,'Maximum Demand Forecast'!$AJ$4:$AJ$50,0)),"")</f>
        <v>9</v>
      </c>
      <c r="F388" s="115" t="str">
        <f>IFERROR(INDEX('Maximum Demand Forecast'!$AK$4:$AK$50,MATCH(Information!D378,'Maximum Demand Forecast'!$AJ$4:$AJ$50,0)),"")</f>
        <v/>
      </c>
      <c r="G388" s="115"/>
      <c r="H388" s="115"/>
      <c r="I388" s="115"/>
      <c r="J388" s="115"/>
      <c r="K388" s="115"/>
      <c r="L388" s="115"/>
      <c r="M388" s="115"/>
      <c r="N388" s="115"/>
      <c r="O388" s="115"/>
      <c r="P388" s="115"/>
      <c r="Q388" s="116"/>
      <c r="R388" s="105"/>
    </row>
    <row r="389" spans="3:18" x14ac:dyDescent="0.25">
      <c r="C389" s="71" t="s">
        <v>63</v>
      </c>
      <c r="D389" s="77" t="s">
        <v>182</v>
      </c>
      <c r="E389" s="106">
        <f>INDEX('Maximum Demand Forecast'!AR4:AR50,MATCH(Information!C389,'Maximum Demand Forecast'!$AQ$4:$AQ$50,0))</f>
        <v>1492.5</v>
      </c>
      <c r="F389" s="107">
        <f>INDEX('Maximum Demand Forecast'!AR4:AR50,MATCH(Information!C389,'Maximum Demand Forecast'!$AQ$4:$AQ$50,0))</f>
        <v>1492.5</v>
      </c>
      <c r="G389" s="107">
        <f>INDEX('Maximum Demand Forecast'!AR4:AR50,MATCH(Information!C389,'Maximum Demand Forecast'!$AQ$4:$AQ$50,0))</f>
        <v>1492.5</v>
      </c>
      <c r="H389" s="107">
        <f>INDEX('Maximum Demand Forecast'!AR4:AR50,MATCH(Information!C389,'Maximum Demand Forecast'!$AQ$4:$AQ$50,0))</f>
        <v>1492.5</v>
      </c>
      <c r="I389" s="107">
        <f>INDEX('Maximum Demand Forecast'!AR4:AR50,MATCH(Information!C389,'Maximum Demand Forecast'!$AQ$4:$AQ$50,0))</f>
        <v>1492.5</v>
      </c>
      <c r="J389" s="107">
        <f>INDEX('Maximum Demand Forecast'!AR4:AR50,MATCH(Information!C389,'Maximum Demand Forecast'!$AQ$4:$AQ$50,0))</f>
        <v>1492.5</v>
      </c>
      <c r="K389" s="107">
        <f>INDEX('Maximum Demand Forecast'!AR4:AR50,MATCH(Information!C389,'Maximum Demand Forecast'!$AQ$4:$AQ$50,0))</f>
        <v>1492.5</v>
      </c>
      <c r="L389" s="107">
        <f>INDEX('Maximum Demand Forecast'!AR4:AR50,MATCH(Information!C389,'Maximum Demand Forecast'!$AQ$4:$AQ$50,0))</f>
        <v>1492.5</v>
      </c>
      <c r="M389" s="107">
        <f>INDEX('Maximum Demand Forecast'!AR4:AR50,MATCH(Information!C389,'Maximum Demand Forecast'!$AQ$4:$AQ$50,0))</f>
        <v>1492.5</v>
      </c>
      <c r="N389" s="107">
        <f>INDEX('Maximum Demand Forecast'!AR4:AR50,MATCH(Information!C389,'Maximum Demand Forecast'!$AQ$4:$AQ$50,0))</f>
        <v>1492.5</v>
      </c>
      <c r="O389" s="107">
        <f>INDEX('Maximum Demand Forecast'!AR4:AR50,MATCH(Information!C389,'Maximum Demand Forecast'!$AQ$4:$AQ$50,0))</f>
        <v>1492.5</v>
      </c>
      <c r="P389" s="107">
        <f>INDEX('Maximum Demand Forecast'!AR4:AR50,MATCH(Information!C389,'Maximum Demand Forecast'!$AQ$4:$AQ$50,0))</f>
        <v>1492.5</v>
      </c>
      <c r="Q389" s="104"/>
      <c r="R389" s="105"/>
    </row>
    <row r="390" spans="3:18" x14ac:dyDescent="0.25">
      <c r="C390" s="71" t="s">
        <v>63</v>
      </c>
      <c r="D390" s="77" t="s">
        <v>183</v>
      </c>
      <c r="E390" s="106">
        <f>INDEX('Maximum Demand Forecast'!$AS$4:$AS$50,MATCH(Information!C390,'Maximum Demand Forecast'!$AQ$4:$AQ$50,0))</f>
        <v>261.5</v>
      </c>
      <c r="F390" s="107">
        <f>INDEX('Maximum Demand Forecast'!$AS$4:$AS$50,MATCH(Information!C390,'Maximum Demand Forecast'!$AQ$4:$AQ$50,0))</f>
        <v>261.5</v>
      </c>
      <c r="G390" s="107">
        <f>INDEX('Maximum Demand Forecast'!$AS$4:$AS$50,MATCH(Information!C390,'Maximum Demand Forecast'!$AQ$4:$AQ$50,0))</f>
        <v>261.5</v>
      </c>
      <c r="H390" s="107">
        <f>INDEX('Maximum Demand Forecast'!$AS$4:$AS$50,MATCH(Information!C390,'Maximum Demand Forecast'!$AQ$4:$AQ$50,0))</f>
        <v>261.5</v>
      </c>
      <c r="I390" s="107">
        <f>INDEX('Maximum Demand Forecast'!$AS$4:$AS$50,MATCH(Information!C390,'Maximum Demand Forecast'!$AQ$4:$AQ$50,0))</f>
        <v>261.5</v>
      </c>
      <c r="J390" s="107">
        <f>INDEX('Maximum Demand Forecast'!$AS$4:$AS$50,MATCH(Information!C390,'Maximum Demand Forecast'!$AQ$4:$AQ$50,0))</f>
        <v>261.5</v>
      </c>
      <c r="K390" s="107">
        <f>INDEX('Maximum Demand Forecast'!$AS$4:$AS$50,MATCH(Information!C390,'Maximum Demand Forecast'!$AQ$4:$AQ$50,0))</f>
        <v>261.5</v>
      </c>
      <c r="L390" s="107">
        <f>INDEX('Maximum Demand Forecast'!$AS$4:$AS$50,MATCH(Information!C390,'Maximum Demand Forecast'!$AQ$4:$AQ$50,0))</f>
        <v>261.5</v>
      </c>
      <c r="M390" s="107">
        <f>INDEX('Maximum Demand Forecast'!$AS$4:$AS$50,MATCH(Information!C390,'Maximum Demand Forecast'!$AQ$4:$AQ$50,0))</f>
        <v>261.5</v>
      </c>
      <c r="N390" s="107">
        <f>INDEX('Maximum Demand Forecast'!$AS$4:$AS$50,MATCH(Information!C390,'Maximum Demand Forecast'!$AQ$4:$AQ$50,0))</f>
        <v>261.5</v>
      </c>
      <c r="O390" s="107">
        <f>INDEX('Maximum Demand Forecast'!$AS$4:$AS$50,MATCH(Information!C390,'Maximum Demand Forecast'!$AQ$4:$AQ$50,0))</f>
        <v>261.5</v>
      </c>
      <c r="P390" s="107">
        <f>INDEX('Maximum Demand Forecast'!$AS$4:$AS$50,MATCH(Information!C390,'Maximum Demand Forecast'!$AQ$4:$AQ$50,0))</f>
        <v>261.5</v>
      </c>
      <c r="Q390" s="104"/>
      <c r="R390" s="105"/>
    </row>
    <row r="391" spans="3:18" x14ac:dyDescent="0.25">
      <c r="C391" s="71" t="s">
        <v>63</v>
      </c>
      <c r="D391" s="77" t="s">
        <v>186</v>
      </c>
      <c r="E391" s="117">
        <f>INDEX('Maximum Demand Forecast'!$R$4:$R$50,MATCH(Information!$C$378,'Maximum Demand Forecast'!$D$4:$D$50,0))</f>
        <v>0.98792889512300397</v>
      </c>
      <c r="F391" s="118"/>
      <c r="G391" s="118"/>
      <c r="H391" s="118"/>
      <c r="I391" s="118"/>
      <c r="J391" s="118"/>
      <c r="K391" s="118"/>
      <c r="L391" s="118"/>
      <c r="M391" s="118"/>
      <c r="N391" s="118"/>
      <c r="O391" s="118"/>
      <c r="P391" s="118"/>
      <c r="Q391" s="104"/>
      <c r="R391" s="105"/>
    </row>
    <row r="392" spans="3:18" x14ac:dyDescent="0.25">
      <c r="C392" s="71" t="s">
        <v>63</v>
      </c>
      <c r="D392" s="77" t="s">
        <v>187</v>
      </c>
      <c r="E392" s="117">
        <f>INDEX('Maximum Demand Forecast'!$AH$4:$AH$50,MATCH(Information!$C$378,'Maximum Demand Forecast'!$D$4:$D$50,0))</f>
        <v>0.93680638079316803</v>
      </c>
      <c r="F392" s="118"/>
      <c r="G392" s="118"/>
      <c r="H392" s="118"/>
      <c r="I392" s="118"/>
      <c r="J392" s="118"/>
      <c r="K392" s="118"/>
      <c r="L392" s="118"/>
      <c r="M392" s="118"/>
      <c r="N392" s="118"/>
      <c r="O392" s="118"/>
      <c r="P392" s="118"/>
      <c r="Q392" s="104"/>
      <c r="R392" s="105"/>
    </row>
    <row r="393" spans="3:18" x14ac:dyDescent="0.25">
      <c r="C393" s="71" t="s">
        <v>63</v>
      </c>
      <c r="D393" s="77" t="s">
        <v>130</v>
      </c>
      <c r="E393" s="106">
        <v>1.7</v>
      </c>
      <c r="F393" s="107"/>
      <c r="G393" s="107"/>
      <c r="H393" s="107"/>
      <c r="I393" s="107"/>
      <c r="J393" s="107"/>
      <c r="K393" s="107"/>
      <c r="L393" s="107"/>
      <c r="M393" s="107"/>
      <c r="N393" s="107"/>
      <c r="O393" s="107"/>
      <c r="P393" s="107"/>
      <c r="Q393" s="104" t="str" cm="1">
        <f t="array" ref="Q393">IF(INDEX('Maximum Demand Forecast'!$AW$4:$AW$248,MATCH(1,('Maximum Demand Forecast'!$AV$4:$AV$248=Information!D393)*('Maximum Demand Forecast'!$AX$4:$AX$248=Information!E393)*('Maximum Demand Forecast'!$AU$4:$AU$248=Information!C393),0))=0,"",INDEX('Maximum Demand Forecast'!$AW$4:$AW$248,MATCH(1,('Maximum Demand Forecast'!$AV$4:$AV$248=Information!D393)*('Maximum Demand Forecast'!$AX$4:$AX$248=Information!E393)*('Maximum Demand Forecast'!$AU$4:$AU$248=Information!C393),0)))</f>
        <v>Electrona</v>
      </c>
      <c r="R393" s="105"/>
    </row>
    <row r="394" spans="3:18" x14ac:dyDescent="0.25">
      <c r="C394" s="71" t="s">
        <v>63</v>
      </c>
      <c r="D394" s="77" t="s">
        <v>131</v>
      </c>
      <c r="E394" s="106">
        <v>3.4</v>
      </c>
      <c r="F394" s="107"/>
      <c r="G394" s="107"/>
      <c r="H394" s="107"/>
      <c r="I394" s="107"/>
      <c r="J394" s="107"/>
      <c r="K394" s="107"/>
      <c r="L394" s="107"/>
      <c r="M394" s="107"/>
      <c r="N394" s="107"/>
      <c r="O394" s="107"/>
      <c r="P394" s="107"/>
      <c r="Q394" s="104" t="str" cm="1">
        <f t="array" ref="Q394">IF(INDEX('Maximum Demand Forecast'!$AW$4:$AW$248,MATCH(1,('Maximum Demand Forecast'!$AV$4:$AV$248=Information!D394)*('Maximum Demand Forecast'!$AX$4:$AX$248=Information!E394)*('Maximum Demand Forecast'!$AU$4:$AU$248=Information!C394),0))=0,"",INDEX('Maximum Demand Forecast'!$AW$4:$AW$248,MATCH(1,('Maximum Demand Forecast'!$AV$4:$AV$248=Information!D394)*('Maximum Demand Forecast'!$AX$4:$AX$248=Information!E394)*('Maximum Demand Forecast'!$AU$4:$AU$248=Information!C394),0)))</f>
        <v>Kermandie</v>
      </c>
      <c r="R394" s="105"/>
    </row>
    <row r="395" spans="3:18" x14ac:dyDescent="0.25">
      <c r="C395" s="71" t="s">
        <v>63</v>
      </c>
      <c r="D395" s="77" t="s">
        <v>132</v>
      </c>
      <c r="E395" s="106">
        <v>1.7</v>
      </c>
      <c r="F395" s="107"/>
      <c r="G395" s="107"/>
      <c r="H395" s="107"/>
      <c r="I395" s="107"/>
      <c r="J395" s="107"/>
      <c r="K395" s="107"/>
      <c r="L395" s="107"/>
      <c r="M395" s="107"/>
      <c r="N395" s="107"/>
      <c r="O395" s="107"/>
      <c r="P395" s="107"/>
      <c r="Q395" s="104" t="str" cm="1">
        <f t="array" ref="Q395">IF(INDEX('Maximum Demand Forecast'!$AW$4:$AW$248,MATCH(1,('Maximum Demand Forecast'!$AV$4:$AV$248=Information!D395)*('Maximum Demand Forecast'!$AX$4:$AX$248=Information!E395)*('Maximum Demand Forecast'!$AU$4:$AU$248=Information!C395),0))=0,"",INDEX('Maximum Demand Forecast'!$AW$4:$AW$248,MATCH(1,('Maximum Demand Forecast'!$AV$4:$AV$248=Information!D395)*('Maximum Demand Forecast'!$AX$4:$AX$248=Information!E395)*('Maximum Demand Forecast'!$AU$4:$AU$248=Information!C395),0)))</f>
        <v>Kingston</v>
      </c>
      <c r="R395" s="105"/>
    </row>
    <row r="396" spans="3:18" x14ac:dyDescent="0.25">
      <c r="C396" s="71" t="s">
        <v>63</v>
      </c>
      <c r="D396" s="77" t="s">
        <v>133</v>
      </c>
      <c r="E396" s="106"/>
      <c r="F396" s="107"/>
      <c r="G396" s="107"/>
      <c r="H396" s="107"/>
      <c r="I396" s="107"/>
      <c r="J396" s="107"/>
      <c r="K396" s="107"/>
      <c r="L396" s="107"/>
      <c r="M396" s="107"/>
      <c r="N396" s="107"/>
      <c r="O396" s="107"/>
      <c r="P396" s="107"/>
      <c r="Q396" s="104" t="str" cm="1">
        <f t="array" ref="Q396">IF(INDEX('Maximum Demand Forecast'!$AW$4:$AW$248,MATCH(1,('Maximum Demand Forecast'!$AV$4:$AV$248=Information!D396)*('Maximum Demand Forecast'!$AX$4:$AX$248=Information!E396)*('Maximum Demand Forecast'!$AU$4:$AU$248=Information!C396),0))=0,"",INDEX('Maximum Demand Forecast'!$AW$4:$AW$248,MATCH(1,('Maximum Demand Forecast'!$AV$4:$AV$248=Information!D396)*('Maximum Demand Forecast'!$AX$4:$AX$248=Information!E396)*('Maximum Demand Forecast'!$AU$4:$AU$248=Information!C396),0)))</f>
        <v/>
      </c>
      <c r="R396" s="105"/>
    </row>
    <row r="397" spans="3:18" x14ac:dyDescent="0.25">
      <c r="C397" s="71" t="s">
        <v>63</v>
      </c>
      <c r="D397" s="77" t="s">
        <v>134</v>
      </c>
      <c r="E397" s="106"/>
      <c r="F397" s="107"/>
      <c r="G397" s="107"/>
      <c r="H397" s="107"/>
      <c r="I397" s="107"/>
      <c r="J397" s="107"/>
      <c r="K397" s="107"/>
      <c r="L397" s="107"/>
      <c r="M397" s="107"/>
      <c r="N397" s="107"/>
      <c r="O397" s="107"/>
      <c r="P397" s="107"/>
      <c r="Q397" s="104" t="str" cm="1">
        <f t="array" ref="Q397">IF(INDEX('Maximum Demand Forecast'!$AW$4:$AW$248,MATCH(1,('Maximum Demand Forecast'!$AV$4:$AV$248=Information!D397)*('Maximum Demand Forecast'!$AX$4:$AX$248=Information!E397)*('Maximum Demand Forecast'!$AU$4:$AU$248=Information!C397),0))=0,"",INDEX('Maximum Demand Forecast'!$AW$4:$AW$248,MATCH(1,('Maximum Demand Forecast'!$AV$4:$AV$248=Information!D397)*('Maximum Demand Forecast'!$AX$4:$AX$248=Information!E397)*('Maximum Demand Forecast'!$AU$4:$AU$248=Information!C397),0)))</f>
        <v/>
      </c>
      <c r="R397" s="105"/>
    </row>
    <row r="398" spans="3:18" x14ac:dyDescent="0.25">
      <c r="C398" s="71" t="s">
        <v>63</v>
      </c>
      <c r="D398" s="77" t="s">
        <v>184</v>
      </c>
      <c r="E398" s="124">
        <f>INDEX('Distribution feeder max. demand'!$AS$5:$AS$64,MATCH(Information!$C398,'Distribution feeder max. demand'!$AR$5:$AR$64,0))</f>
        <v>16.562000000000001</v>
      </c>
      <c r="F398" s="115"/>
      <c r="G398" s="115"/>
      <c r="H398" s="115"/>
      <c r="I398" s="115"/>
      <c r="J398" s="115"/>
      <c r="K398" s="115"/>
      <c r="L398" s="115"/>
      <c r="M398" s="115"/>
      <c r="N398" s="115"/>
      <c r="O398" s="115"/>
      <c r="P398" s="115"/>
      <c r="Q398" s="104"/>
      <c r="R398" s="105"/>
    </row>
    <row r="399" spans="3:18" ht="15.75" thickBot="1" x14ac:dyDescent="0.3">
      <c r="C399" s="73" t="s">
        <v>63</v>
      </c>
      <c r="D399" s="78" t="s">
        <v>185</v>
      </c>
      <c r="E399" s="123">
        <f>INDEX('Distribution feeder max. demand'!$AT$5:$AT$64,MATCH(Information!$C398,'Distribution feeder max. demand'!$AR$5:$AR$64,0))</f>
        <v>2.4E-2</v>
      </c>
      <c r="F399" s="119"/>
      <c r="G399" s="119"/>
      <c r="H399" s="119"/>
      <c r="I399" s="119"/>
      <c r="J399" s="119"/>
      <c r="K399" s="119"/>
      <c r="L399" s="119"/>
      <c r="M399" s="119"/>
      <c r="N399" s="119"/>
      <c r="O399" s="119"/>
      <c r="P399" s="119"/>
      <c r="Q399" s="120"/>
      <c r="R399" s="121"/>
    </row>
    <row r="400" spans="3:18" ht="15.75" thickTop="1" x14ac:dyDescent="0.25">
      <c r="C400" s="71" t="s">
        <v>0</v>
      </c>
      <c r="D400" s="77" t="s">
        <v>171</v>
      </c>
      <c r="E400" s="102">
        <f>INDEX('Maximum Demand Forecast'!$BA$4:$BA$50,MATCH($C$400,'Maximum Demand Forecast'!$AZ$4:$AZ$50,0))</f>
        <v>120</v>
      </c>
      <c r="F400" s="103">
        <f>INDEX('Maximum Demand Forecast'!$BA$4:$BA$50,MATCH($C$400,'Maximum Demand Forecast'!$AZ$4:$AZ$50,0))</f>
        <v>120</v>
      </c>
      <c r="G400" s="103">
        <f>INDEX('Maximum Demand Forecast'!$BA$4:$BA$50,MATCH($C$400,'Maximum Demand Forecast'!$AZ$4:$AZ$50,0))</f>
        <v>120</v>
      </c>
      <c r="H400" s="103">
        <f>INDEX('Maximum Demand Forecast'!$BA$4:$BA$50,MATCH($C$400,'Maximum Demand Forecast'!$AZ$4:$AZ$50,0))</f>
        <v>120</v>
      </c>
      <c r="I400" s="103">
        <f>INDEX('Maximum Demand Forecast'!$BA$4:$BA$50,MATCH($C$400,'Maximum Demand Forecast'!$AZ$4:$AZ$50,0))</f>
        <v>120</v>
      </c>
      <c r="J400" s="103">
        <f>INDEX('Maximum Demand Forecast'!$BA$4:$BA$50,MATCH($C$400,'Maximum Demand Forecast'!$AZ$4:$AZ$50,0))</f>
        <v>120</v>
      </c>
      <c r="K400" s="103">
        <f>INDEX('Maximum Demand Forecast'!$BA$4:$BA$50,MATCH($C$400,'Maximum Demand Forecast'!$AZ$4:$AZ$50,0))</f>
        <v>120</v>
      </c>
      <c r="L400" s="103">
        <f>INDEX('Maximum Demand Forecast'!$BA$4:$BA$50,MATCH($C$400,'Maximum Demand Forecast'!$AZ$4:$AZ$50,0))</f>
        <v>120</v>
      </c>
      <c r="M400" s="103">
        <f>INDEX('Maximum Demand Forecast'!$BA$4:$BA$50,MATCH($C$400,'Maximum Demand Forecast'!$AZ$4:$AZ$50,0))</f>
        <v>120</v>
      </c>
      <c r="N400" s="103">
        <f>INDEX('Maximum Demand Forecast'!$BA$4:$BA$50,MATCH($C$400,'Maximum Demand Forecast'!$AZ$4:$AZ$50,0))</f>
        <v>120</v>
      </c>
      <c r="O400" s="103">
        <f>INDEX('Maximum Demand Forecast'!$BA$4:$BA$50,MATCH($C$400,'Maximum Demand Forecast'!$AZ$4:$AZ$50,0))</f>
        <v>120</v>
      </c>
      <c r="P400" s="103">
        <f>INDEX('Maximum Demand Forecast'!$BA$4:$BA$50,MATCH($C$400,'Maximum Demand Forecast'!$AZ$4:$AZ$50,0))</f>
        <v>120</v>
      </c>
      <c r="Q400" s="104"/>
      <c r="R400" s="122" t="str">
        <f>IF('Maximum Demand Forecast'!F22&gt;'Maximum Demand Forecast'!V22,"Summer","Winter")</f>
        <v>Winter</v>
      </c>
    </row>
    <row r="401" spans="3:18" x14ac:dyDescent="0.25">
      <c r="C401" s="71" t="s">
        <v>0</v>
      </c>
      <c r="D401" s="77" t="s">
        <v>172</v>
      </c>
      <c r="E401" s="106">
        <f>INDEX('Maximum Demand Forecast'!$AN$4:$AN$50,MATCH(Information!C400,'Maximum Demand Forecast'!$AM$4:$AM$50,0))</f>
        <v>60</v>
      </c>
      <c r="F401" s="107">
        <f>INDEX('Maximum Demand Forecast'!$AN$4:$AN$50,MATCH(Information!C400,'Maximum Demand Forecast'!$AM$4:$AM$50,0))</f>
        <v>60</v>
      </c>
      <c r="G401" s="107">
        <f>INDEX('Maximum Demand Forecast'!$AN$4:$AN$50,MATCH(Information!C400,'Maximum Demand Forecast'!$AM$4:$AM$50,0))</f>
        <v>60</v>
      </c>
      <c r="H401" s="107">
        <f>INDEX('Maximum Demand Forecast'!$AN$4:$AN$50,MATCH(Information!C400,'Maximum Demand Forecast'!$AM$4:$AM$50,0))</f>
        <v>60</v>
      </c>
      <c r="I401" s="107">
        <f>INDEX('Maximum Demand Forecast'!$AN$4:$AN$50,MATCH(Information!C400,'Maximum Demand Forecast'!$AM$4:$AM$50,0))</f>
        <v>60</v>
      </c>
      <c r="J401" s="107">
        <f>INDEX('Maximum Demand Forecast'!$AN$4:$AN$50,MATCH(Information!C400,'Maximum Demand Forecast'!$AM$4:$AM$50,0))</f>
        <v>60</v>
      </c>
      <c r="K401" s="107">
        <f>INDEX('Maximum Demand Forecast'!$AN$4:$AN$50,MATCH(Information!C400,'Maximum Demand Forecast'!$AM$4:$AM$50,0))</f>
        <v>60</v>
      </c>
      <c r="L401" s="107">
        <f>INDEX('Maximum Demand Forecast'!$AN$4:$AN$50,MATCH(Information!C400,'Maximum Demand Forecast'!$AM$4:$AM$50,0))</f>
        <v>60</v>
      </c>
      <c r="M401" s="107">
        <f>INDEX('Maximum Demand Forecast'!$AN$4:$AN$50,MATCH(Information!C400,'Maximum Demand Forecast'!$AM$4:$AM$50,0))</f>
        <v>60</v>
      </c>
      <c r="N401" s="107">
        <f>INDEX('Maximum Demand Forecast'!$AN$4:$AN$50,MATCH(Information!C400,'Maximum Demand Forecast'!$AM$4:$AM$50,0))</f>
        <v>60</v>
      </c>
      <c r="O401" s="107">
        <f>INDEX('Maximum Demand Forecast'!$AN$4:$AN$50,MATCH(Information!C400,'Maximum Demand Forecast'!$AM$4:$AM$50,0))</f>
        <v>60</v>
      </c>
      <c r="P401" s="107">
        <f>INDEX('Maximum Demand Forecast'!$AN$4:$AN$50,MATCH(Information!C400,'Maximum Demand Forecast'!$AM$4:$AM$50,0))</f>
        <v>60</v>
      </c>
      <c r="Q401" s="104"/>
      <c r="R401" s="105"/>
    </row>
    <row r="402" spans="3:18" x14ac:dyDescent="0.25">
      <c r="C402" s="71" t="s">
        <v>0</v>
      </c>
      <c r="D402" s="77" t="s">
        <v>173</v>
      </c>
      <c r="E402" s="106">
        <f>INDEX('Maximum Demand Forecast'!$AO$4:$AO$50,MATCH(Information!C402,'Maximum Demand Forecast'!$AM$4:$AM$50,0))</f>
        <v>78</v>
      </c>
      <c r="F402" s="107">
        <f>INDEX('Maximum Demand Forecast'!$AO$4:$AO$50,MATCH(Information!C402,'Maximum Demand Forecast'!$AM$4:$AM$50,0))</f>
        <v>78</v>
      </c>
      <c r="G402" s="107">
        <f>INDEX('Maximum Demand Forecast'!$AO$4:$AO$50,MATCH(Information!C402,'Maximum Demand Forecast'!$AM$4:$AM$50,0))</f>
        <v>78</v>
      </c>
      <c r="H402" s="107">
        <f>INDEX('Maximum Demand Forecast'!$AO$4:$AO$50,MATCH(Information!C402,'Maximum Demand Forecast'!$AM$4:$AM$50,0))</f>
        <v>78</v>
      </c>
      <c r="I402" s="107">
        <f>INDEX('Maximum Demand Forecast'!$AO$4:$AO$50,MATCH(Information!C402,'Maximum Demand Forecast'!$AM$4:$AM$50,0))</f>
        <v>78</v>
      </c>
      <c r="J402" s="107">
        <f>INDEX('Maximum Demand Forecast'!$AO$4:$AO$50,MATCH(Information!C402,'Maximum Demand Forecast'!$AM$4:$AM$50,0))</f>
        <v>78</v>
      </c>
      <c r="K402" s="107">
        <f>INDEX('Maximum Demand Forecast'!$AO$4:$AO$50,MATCH(Information!C402,'Maximum Demand Forecast'!$AM$4:$AM$50,0))</f>
        <v>78</v>
      </c>
      <c r="L402" s="107">
        <f>INDEX('Maximum Demand Forecast'!$AO$4:$AO$50,MATCH(Information!C402,'Maximum Demand Forecast'!$AM$4:$AM$50,0))</f>
        <v>78</v>
      </c>
      <c r="M402" s="107">
        <f>INDEX('Maximum Demand Forecast'!$AO$4:$AO$50,MATCH(Information!C402,'Maximum Demand Forecast'!$AM$4:$AM$50,0))</f>
        <v>78</v>
      </c>
      <c r="N402" s="107">
        <f>INDEX('Maximum Demand Forecast'!$AO$4:$AO$50,MATCH(Information!C402,'Maximum Demand Forecast'!$AM$4:$AM$50,0))</f>
        <v>78</v>
      </c>
      <c r="O402" s="107">
        <f>INDEX('Maximum Demand Forecast'!$AO$4:$AO$50,MATCH(Information!C402,'Maximum Demand Forecast'!$AM$4:$AM$50,0))</f>
        <v>78</v>
      </c>
      <c r="P402" s="107">
        <f>INDEX('Maximum Demand Forecast'!$AO$4:$AO$50,MATCH(Information!C402,'Maximum Demand Forecast'!$AM$4:$AM$50,0))</f>
        <v>78</v>
      </c>
      <c r="Q402" s="104"/>
      <c r="R402" s="105"/>
    </row>
    <row r="403" spans="3:18" x14ac:dyDescent="0.25">
      <c r="C403" s="71" t="s">
        <v>0</v>
      </c>
      <c r="D403" s="77" t="s">
        <v>174</v>
      </c>
      <c r="E403" s="108">
        <f>IF($R$400="Summer",INDEX('Maximum Demand Forecast'!E$4:E$50,MATCH(Information!$C$403,'Maximum Demand Forecast'!$D$4:$D$50,0)),INDEX('Maximum Demand Forecast'!U$4:U$50,MATCH(Information!$C$403,'Maximum Demand Forecast'!$T$4:$T$50,0)))</f>
        <v>38.091334210876298</v>
      </c>
      <c r="F403" s="111">
        <f>IF($R$400="Summer",INDEX('Maximum Demand Forecast'!F$4:F$50,MATCH(Information!$C$403,'Maximum Demand Forecast'!$D$4:$D$50,0)),INDEX('Maximum Demand Forecast'!V$4:V$50,MATCH(Information!$C$403,'Maximum Demand Forecast'!$T$4:$T$50,0)))</f>
        <v>36.810761506634698</v>
      </c>
      <c r="G403" s="111">
        <f>IF($R$400="Summer",INDEX('Maximum Demand Forecast'!G$4:G$50,MATCH(Information!$C$403,'Maximum Demand Forecast'!$D$4:$D$50,0)),INDEX('Maximum Demand Forecast'!W$4:W$50,MATCH(Information!$C$403,'Maximum Demand Forecast'!$T$4:$T$50,0)))</f>
        <v>35.540980627841236</v>
      </c>
      <c r="H403" s="111">
        <f>IF($R$400="Summer",INDEX('Maximum Demand Forecast'!H$4:H$50,MATCH(Information!$C$403,'Maximum Demand Forecast'!$D$4:$D$50,0)),INDEX('Maximum Demand Forecast'!X$4:X$50,MATCH(Information!$C$403,'Maximum Demand Forecast'!$T$4:$T$50,0)))</f>
        <v>37.460958094586999</v>
      </c>
      <c r="I403" s="111">
        <f>IF($R$400="Summer",INDEX('Maximum Demand Forecast'!I$4:I$50,MATCH(Information!$C$403,'Maximum Demand Forecast'!$D$4:$D$50,0)),INDEX('Maximum Demand Forecast'!Y$4:Y$50,MATCH(Information!$C$403,'Maximum Demand Forecast'!$T$4:$T$50,0)))</f>
        <v>36.850397482904121</v>
      </c>
      <c r="J403" s="111">
        <f>IF($R$400="Summer",INDEX('Maximum Demand Forecast'!J$4:J$50,MATCH(Information!$C$403,'Maximum Demand Forecast'!$D$4:$D$50,0)),INDEX('Maximum Demand Forecast'!Z$4:Z$50,MATCH(Information!$C$403,'Maximum Demand Forecast'!$T$4:$T$50,0)))</f>
        <v>36.827001526750024</v>
      </c>
      <c r="K403" s="111">
        <f>IF($R$400="Summer",INDEX('Maximum Demand Forecast'!K$4:K$50,MATCH(Information!$C$403,'Maximum Demand Forecast'!$D$4:$D$50,0)),INDEX('Maximum Demand Forecast'!AA$4:AA$50,MATCH(Information!$C$403,'Maximum Demand Forecast'!$T$4:$T$50,0)))</f>
        <v>36.881319623180751</v>
      </c>
      <c r="L403" s="111">
        <f>IF($R$400="Summer",INDEX('Maximum Demand Forecast'!L$4:L$50,MATCH(Information!$C$403,'Maximum Demand Forecast'!$D$4:$D$50,0)),INDEX('Maximum Demand Forecast'!AB$4:AB$50,MATCH(Information!$C$403,'Maximum Demand Forecast'!$T$4:$T$50,0)))</f>
        <v>37.046162617113687</v>
      </c>
      <c r="M403" s="111">
        <f>IF($R$400="Summer",INDEX('Maximum Demand Forecast'!M$4:M$50,MATCH(Information!$C$403,'Maximum Demand Forecast'!$D$4:$D$50,0)),INDEX('Maximum Demand Forecast'!AC$4:AC$50,MATCH(Information!$C$403,'Maximum Demand Forecast'!$T$4:$T$50,0)))</f>
        <v>37.536855054279613</v>
      </c>
      <c r="N403" s="111">
        <f>IF($R$400="Summer",INDEX('Maximum Demand Forecast'!N$4:N$50,MATCH(Information!$C$403,'Maximum Demand Forecast'!$D$4:$D$50,0)),INDEX('Maximum Demand Forecast'!AD$4:AD$50,MATCH(Information!$C$403,'Maximum Demand Forecast'!$T$4:$T$50,0)))</f>
        <v>39.08671266812798</v>
      </c>
      <c r="O403" s="111">
        <f>IF($R$400="Summer",INDEX('Maximum Demand Forecast'!O$4:O$50,MATCH(Information!$C$403,'Maximum Demand Forecast'!$D$4:$D$50,0)),INDEX('Maximum Demand Forecast'!AE$4:AE$50,MATCH(Information!$C$403,'Maximum Demand Forecast'!$T$4:$T$50,0)))</f>
        <v>40.352347480908868</v>
      </c>
      <c r="P403" s="111">
        <f>IF($R$400="Summer",INDEX('Maximum Demand Forecast'!P$4:P$50,MATCH(Information!$C$403,'Maximum Demand Forecast'!$D$4:$D$50,0)),INDEX('Maximum Demand Forecast'!AF$4:AF$50,MATCH(Information!$C$403,'Maximum Demand Forecast'!$T$4:$T$50,0)))</f>
        <v>41.194081515510454</v>
      </c>
      <c r="Q403" s="104"/>
      <c r="R403" s="105"/>
    </row>
    <row r="404" spans="3:18" x14ac:dyDescent="0.25">
      <c r="C404" s="71" t="s">
        <v>0</v>
      </c>
      <c r="D404" s="77" t="s">
        <v>175</v>
      </c>
      <c r="E404" s="109">
        <f t="shared" ref="E404:P404" si="54">SQRT(E405^2-E403^2)</f>
        <v>2.4899695943828886</v>
      </c>
      <c r="F404" s="110">
        <f t="shared" si="54"/>
        <v>2.4062606048446415</v>
      </c>
      <c r="G404" s="110">
        <f t="shared" si="54"/>
        <v>2.3232570596755027</v>
      </c>
      <c r="H404" s="110">
        <f t="shared" si="54"/>
        <v>2.4487629158797324</v>
      </c>
      <c r="I404" s="110">
        <f t="shared" si="54"/>
        <v>2.408851545219874</v>
      </c>
      <c r="J404" s="110">
        <f t="shared" si="54"/>
        <v>2.4073221889853618</v>
      </c>
      <c r="K404" s="110">
        <f t="shared" si="54"/>
        <v>2.4108728760731584</v>
      </c>
      <c r="L404" s="110">
        <f t="shared" si="54"/>
        <v>2.4216483989379318</v>
      </c>
      <c r="M404" s="110">
        <f t="shared" si="54"/>
        <v>2.4537241787458655</v>
      </c>
      <c r="N404" s="110">
        <f t="shared" si="54"/>
        <v>2.5550358921330103</v>
      </c>
      <c r="O404" s="110">
        <f t="shared" si="54"/>
        <v>2.6377684155979977</v>
      </c>
      <c r="P404" s="110">
        <f t="shared" si="54"/>
        <v>2.6927912231770508</v>
      </c>
      <c r="Q404" s="104"/>
      <c r="R404" s="105"/>
    </row>
    <row r="405" spans="3:18" x14ac:dyDescent="0.25">
      <c r="C405" s="71" t="s">
        <v>0</v>
      </c>
      <c r="D405" s="77" t="s">
        <v>176</v>
      </c>
      <c r="E405" s="108">
        <f t="shared" ref="E405:P405" si="55">E403/$E$406</f>
        <v>38.172630123501136</v>
      </c>
      <c r="F405" s="111">
        <f t="shared" si="55"/>
        <v>36.889324374360207</v>
      </c>
      <c r="G405" s="111">
        <f t="shared" si="55"/>
        <v>35.616833482974286</v>
      </c>
      <c r="H405" s="111">
        <f t="shared" si="55"/>
        <v>37.540908635548384</v>
      </c>
      <c r="I405" s="111">
        <f t="shared" si="55"/>
        <v>36.929044943173587</v>
      </c>
      <c r="J405" s="111">
        <f t="shared" si="55"/>
        <v>36.905599054517864</v>
      </c>
      <c r="K405" s="111">
        <f t="shared" si="55"/>
        <v>36.96003307860807</v>
      </c>
      <c r="L405" s="111">
        <f t="shared" si="55"/>
        <v>37.125227886461658</v>
      </c>
      <c r="M405" s="111">
        <f t="shared" si="55"/>
        <v>37.616967577296272</v>
      </c>
      <c r="N405" s="111">
        <f t="shared" si="55"/>
        <v>39.17013295370446</v>
      </c>
      <c r="O405" s="111">
        <f t="shared" si="55"/>
        <v>40.438468930392737</v>
      </c>
      <c r="P405" s="111">
        <f t="shared" si="55"/>
        <v>41.281999424423951</v>
      </c>
      <c r="Q405" s="104"/>
      <c r="R405" s="105"/>
    </row>
    <row r="406" spans="3:18" x14ac:dyDescent="0.25">
      <c r="C406" s="71" t="s">
        <v>0</v>
      </c>
      <c r="D406" s="77" t="s">
        <v>177</v>
      </c>
      <c r="E406" s="108">
        <f>IF($R$400="Summer",INDEX('Maximum Demand Forecast'!$Q$4:$Q$50,MATCH(Information!$C$406,'Maximum Demand Forecast'!$D$4:$D$50,0)),INDEX('Maximum Demand Forecast'!$AG$4:$AG$50,MATCH(Information!$C$406,'Maximum Demand Forecast'!$T$4:$T$50,0)))</f>
        <v>0.99787030884794103</v>
      </c>
      <c r="F406" s="111">
        <f>IF($R$400="Summer",INDEX('Maximum Demand Forecast'!$Q$4:$Q$50,MATCH(Information!$C$406,'Maximum Demand Forecast'!$D$4:$D$50,0)),INDEX('Maximum Demand Forecast'!$AG$4:$AG$50,MATCH(Information!$C$406,'Maximum Demand Forecast'!$T$4:$T$50,0)))</f>
        <v>0.99787030884794103</v>
      </c>
      <c r="G406" s="111">
        <f>IF($R$400="Summer",INDEX('Maximum Demand Forecast'!$Q$4:$Q$50,MATCH(Information!$C$406,'Maximum Demand Forecast'!$D$4:$D$50,0)),INDEX('Maximum Demand Forecast'!$AG$4:$AG$50,MATCH(Information!$C$406,'Maximum Demand Forecast'!$T$4:$T$50,0)))</f>
        <v>0.99787030884794103</v>
      </c>
      <c r="H406" s="111">
        <f>IF($R$400="Summer",INDEX('Maximum Demand Forecast'!$Q$4:$Q$50,MATCH(Information!$C$406,'Maximum Demand Forecast'!$D$4:$D$50,0)),INDEX('Maximum Demand Forecast'!$AG$4:$AG$50,MATCH(Information!$C$406,'Maximum Demand Forecast'!$T$4:$T$50,0)))</f>
        <v>0.99787030884794103</v>
      </c>
      <c r="I406" s="111">
        <f>IF($R$400="Summer",INDEX('Maximum Demand Forecast'!$Q$4:$Q$50,MATCH(Information!$C$406,'Maximum Demand Forecast'!$D$4:$D$50,0)),INDEX('Maximum Demand Forecast'!$AG$4:$AG$50,MATCH(Information!$C$406,'Maximum Demand Forecast'!$T$4:$T$50,0)))</f>
        <v>0.99787030884794103</v>
      </c>
      <c r="J406" s="111">
        <f>IF($R$400="Summer",INDEX('Maximum Demand Forecast'!$Q$4:$Q$50,MATCH(Information!$C$406,'Maximum Demand Forecast'!$D$4:$D$50,0)),INDEX('Maximum Demand Forecast'!$AG$4:$AG$50,MATCH(Information!$C$406,'Maximum Demand Forecast'!$T$4:$T$50,0)))</f>
        <v>0.99787030884794103</v>
      </c>
      <c r="K406" s="111">
        <f>IF($R$400="Summer",INDEX('Maximum Demand Forecast'!$Q$4:$Q$50,MATCH(Information!$C$406,'Maximum Demand Forecast'!$D$4:$D$50,0)),INDEX('Maximum Demand Forecast'!$AG$4:$AG$50,MATCH(Information!$C$406,'Maximum Demand Forecast'!$T$4:$T$50,0)))</f>
        <v>0.99787030884794103</v>
      </c>
      <c r="L406" s="111">
        <f>IF($R$400="Summer",INDEX('Maximum Demand Forecast'!$Q$4:$Q$50,MATCH(Information!$C$406,'Maximum Demand Forecast'!$D$4:$D$50,0)),INDEX('Maximum Demand Forecast'!$AG$4:$AG$50,MATCH(Information!$C$406,'Maximum Demand Forecast'!$T$4:$T$50,0)))</f>
        <v>0.99787030884794103</v>
      </c>
      <c r="M406" s="111">
        <f>IF($R$400="Summer",INDEX('Maximum Demand Forecast'!$Q$4:$Q$50,MATCH(Information!$C$406,'Maximum Demand Forecast'!$D$4:$D$50,0)),INDEX('Maximum Demand Forecast'!$AG$4:$AG$50,MATCH(Information!$C$406,'Maximum Demand Forecast'!$T$4:$T$50,0)))</f>
        <v>0.99787030884794103</v>
      </c>
      <c r="N406" s="111">
        <f>IF($R$400="Summer",INDEX('Maximum Demand Forecast'!$Q$4:$Q$50,MATCH(Information!$C$406,'Maximum Demand Forecast'!$D$4:$D$50,0)),INDEX('Maximum Demand Forecast'!$AG$4:$AG$50,MATCH(Information!$C$406,'Maximum Demand Forecast'!$T$4:$T$50,0)))</f>
        <v>0.99787030884794103</v>
      </c>
      <c r="O406" s="111">
        <f>IF($R$400="Summer",INDEX('Maximum Demand Forecast'!$Q$4:$Q$50,MATCH(Information!$C$406,'Maximum Demand Forecast'!$D$4:$D$50,0)),INDEX('Maximum Demand Forecast'!$AG$4:$AG$50,MATCH(Information!$C$406,'Maximum Demand Forecast'!$T$4:$T$50,0)))</f>
        <v>0.99787030884794103</v>
      </c>
      <c r="P406" s="111">
        <f>IF($R$400="Summer",INDEX('Maximum Demand Forecast'!$Q$4:$Q$50,MATCH(Information!$C$406,'Maximum Demand Forecast'!$D$4:$D$50,0)),INDEX('Maximum Demand Forecast'!$AG$4:$AG$50,MATCH(Information!$C$406,'Maximum Demand Forecast'!$T$4:$T$50,0)))</f>
        <v>0.99787030884794103</v>
      </c>
      <c r="Q406" s="104"/>
      <c r="R406" s="105"/>
    </row>
    <row r="407" spans="3:18" x14ac:dyDescent="0.25">
      <c r="C407" s="71" t="s">
        <v>0</v>
      </c>
      <c r="D407" s="77" t="s">
        <v>178</v>
      </c>
      <c r="E407" s="108">
        <f>IF($R$400="Summer",INDEX('Maximum Demand Forecast'!U$4:U$50,MATCH(Information!$C$400,'Maximum Demand Forecast'!$T$4:$T$50,0)),INDEX('Maximum Demand Forecast'!E$4:E$50,MATCH(Information!$C$400,'Maximum Demand Forecast'!$T$4:$T$50,0)))</f>
        <v>23.6179249734911</v>
      </c>
      <c r="F407" s="111">
        <f>IF($R$400="Summer",INDEX('Maximum Demand Forecast'!V$4:V$50,MATCH(Information!$C$400,'Maximum Demand Forecast'!$T$4:$T$50,0)),INDEX('Maximum Demand Forecast'!F$4:F$50,MATCH(Information!$C$400,'Maximum Demand Forecast'!$T$4:$T$50,0)))</f>
        <v>21.9786</v>
      </c>
      <c r="G407" s="111">
        <f>IF($R$400="Summer",INDEX('Maximum Demand Forecast'!W$4:W$50,MATCH(Information!$C$400,'Maximum Demand Forecast'!$T$4:$T$50,0)),INDEX('Maximum Demand Forecast'!G$4:G$50,MATCH(Information!$C$400,'Maximum Demand Forecast'!$T$4:$T$50,0)))</f>
        <v>22.60077587883675</v>
      </c>
      <c r="H407" s="111">
        <f>IF($R$400="Summer",INDEX('Maximum Demand Forecast'!X$4:X$50,MATCH(Information!$C$400,'Maximum Demand Forecast'!$T$4:$T$50,0)),INDEX('Maximum Demand Forecast'!H$4:H$50,MATCH(Information!$C$400,'Maximum Demand Forecast'!$T$4:$T$50,0)))</f>
        <v>24.25355802020886</v>
      </c>
      <c r="I407" s="111">
        <f>IF($R$400="Summer",INDEX('Maximum Demand Forecast'!Y$4:Y$50,MATCH(Information!$C$400,'Maximum Demand Forecast'!$T$4:$T$50,0)),INDEX('Maximum Demand Forecast'!I$4:I$50,MATCH(Information!$C$400,'Maximum Demand Forecast'!$T$4:$T$50,0)))</f>
        <v>23.845032094928477</v>
      </c>
      <c r="J407" s="111">
        <f>IF($R$400="Summer",INDEX('Maximum Demand Forecast'!Z$4:Z$50,MATCH(Information!$C$400,'Maximum Demand Forecast'!$T$4:$T$50,0)),INDEX('Maximum Demand Forecast'!J$4:J$50,MATCH(Information!$C$400,'Maximum Demand Forecast'!$T$4:$T$50,0)))</f>
        <v>23.555190236387553</v>
      </c>
      <c r="K407" s="111">
        <f>IF($R$400="Summer",INDEX('Maximum Demand Forecast'!AA$4:AA$50,MATCH(Information!$C$400,'Maximum Demand Forecast'!$T$4:$T$50,0)),INDEX('Maximum Demand Forecast'!K$4:K$50,MATCH(Information!$C$400,'Maximum Demand Forecast'!$T$4:$T$50,0)))</f>
        <v>23.570936232072444</v>
      </c>
      <c r="L407" s="111">
        <f>IF($R$400="Summer",INDEX('Maximum Demand Forecast'!AB$4:AB$50,MATCH(Information!$C$400,'Maximum Demand Forecast'!$T$4:$T$50,0)),INDEX('Maximum Demand Forecast'!L$4:L$50,MATCH(Information!$C$400,'Maximum Demand Forecast'!$T$4:$T$50,0)))</f>
        <v>23.525335474239114</v>
      </c>
      <c r="M407" s="111">
        <f>IF($R$400="Summer",INDEX('Maximum Demand Forecast'!AC$4:AC$50,MATCH(Information!$C$400,'Maximum Demand Forecast'!$T$4:$T$50,0)),INDEX('Maximum Demand Forecast'!M$4:M$50,MATCH(Information!$C$400,'Maximum Demand Forecast'!$T$4:$T$50,0)))</f>
        <v>24.061104453282642</v>
      </c>
      <c r="N407" s="111">
        <f>IF($R$400="Summer",INDEX('Maximum Demand Forecast'!AD$4:AD$50,MATCH(Information!$C$400,'Maximum Demand Forecast'!$T$4:$T$50,0)),INDEX('Maximum Demand Forecast'!N$4:N$50,MATCH(Information!$C$400,'Maximum Demand Forecast'!$T$4:$T$50,0)))</f>
        <v>25.510786793211739</v>
      </c>
      <c r="O407" s="111">
        <f>IF($R$400="Summer",INDEX('Maximum Demand Forecast'!AE$4:AE$50,MATCH(Information!$C$400,'Maximum Demand Forecast'!$T$4:$T$50,0)),INDEX('Maximum Demand Forecast'!O$4:O$50,MATCH(Information!$C$400,'Maximum Demand Forecast'!$T$4:$T$50,0)))</f>
        <v>26.796249109494575</v>
      </c>
      <c r="P407" s="111">
        <f>IF($R$400="Summer",INDEX('Maximum Demand Forecast'!AF$4:AF$50,MATCH(Information!$C$400,'Maximum Demand Forecast'!$T$4:$T$50,0)),INDEX('Maximum Demand Forecast'!P$4:P$50,MATCH(Information!$C$400,'Maximum Demand Forecast'!$T$4:$T$50,0)))</f>
        <v>27.489022665860755</v>
      </c>
      <c r="Q407" s="112"/>
      <c r="R407" s="105">
        <f>IF($R$22="Summer",INDEX('Maximum Demand Forecast'!V$4:V$50,MATCH(Information!$C$22,'Maximum Demand Forecast'!$T$4:$T$50,0)),INDEX('Maximum Demand Forecast'!F$4:F$50,MATCH(Information!$C$22,'Maximum Demand Forecast'!$T$4:$T$50,0)))</f>
        <v>0.3236</v>
      </c>
    </row>
    <row r="408" spans="3:18" x14ac:dyDescent="0.25">
      <c r="C408" s="71" t="s">
        <v>0</v>
      </c>
      <c r="D408" s="77" t="s">
        <v>179</v>
      </c>
      <c r="E408" s="113">
        <f t="shared" ref="E408:P408" si="56">IF(E409^2-E407^2&gt;0,SQRT(E409^2-E407^2),0)</f>
        <v>6.1681312442175694E-2</v>
      </c>
      <c r="F408" s="113">
        <f t="shared" si="56"/>
        <v>5.7400000007575794E-2</v>
      </c>
      <c r="G408" s="113">
        <f t="shared" si="56"/>
        <v>5.9024894015670883E-2</v>
      </c>
      <c r="H408" s="113">
        <f t="shared" si="56"/>
        <v>6.3341351611005722E-2</v>
      </c>
      <c r="I408" s="113">
        <f t="shared" si="56"/>
        <v>6.2274432511641734E-2</v>
      </c>
      <c r="J408" s="113">
        <f t="shared" si="56"/>
        <v>6.1517472438981584E-2</v>
      </c>
      <c r="K408" s="113">
        <f t="shared" si="56"/>
        <v>6.1558595173404292E-2</v>
      </c>
      <c r="L408" s="113">
        <f t="shared" si="56"/>
        <v>6.1439502807109816E-2</v>
      </c>
      <c r="M408" s="113">
        <f t="shared" si="56"/>
        <v>6.2838733850024184E-2</v>
      </c>
      <c r="N408" s="113">
        <f t="shared" si="56"/>
        <v>6.6624769644978946E-2</v>
      </c>
      <c r="O408" s="113">
        <f t="shared" si="56"/>
        <v>6.998192328194347E-2</v>
      </c>
      <c r="P408" s="113">
        <f t="shared" si="56"/>
        <v>7.1791192396342171E-2</v>
      </c>
      <c r="Q408" s="112"/>
      <c r="R408" s="105"/>
    </row>
    <row r="409" spans="3:18" x14ac:dyDescent="0.25">
      <c r="C409" s="71" t="s">
        <v>0</v>
      </c>
      <c r="D409" s="77" t="s">
        <v>180</v>
      </c>
      <c r="E409" s="108">
        <f>E407/IF($R$400="Summer",INDEX('Maximum Demand Forecast'!$AG$4:$AG$50, MATCH(Information!$C$409, 'Maximum Demand Forecast'!$T$4:$T$50, 0)),INDEX('Maximum Demand Forecast'!$Q$4:$Q$50, MATCH(Information!$C$409, 'Maximum Demand Forecast'!$D$4:$D$50, 0)))</f>
        <v>23.618005517777302</v>
      </c>
      <c r="F409" s="108">
        <f>F407/IF($R$400="Summer",INDEX('Maximum Demand Forecast'!$AG$4:$AG$50, MATCH(Information!$C$409, 'Maximum Demand Forecast'!$T$4:$T$50, 0)),INDEX('Maximum Demand Forecast'!$Q$4:$Q$50, MATCH(Information!$C$409, 'Maximum Demand Forecast'!$D$4:$D$50, 0)))</f>
        <v>21.978674953690927</v>
      </c>
      <c r="G409" s="108">
        <f>G407/IF($R$400="Summer",INDEX('Maximum Demand Forecast'!$AG$4:$AG$50, MATCH(Information!$C$409, 'Maximum Demand Forecast'!$T$4:$T$50, 0)),INDEX('Maximum Demand Forecast'!$Q$4:$Q$50, MATCH(Information!$C$409, 'Maximum Demand Forecast'!$D$4:$D$50, 0)))</f>
        <v>22.600852954336094</v>
      </c>
      <c r="H409" s="108">
        <f>H407/IF($R$400="Summer",INDEX('Maximum Demand Forecast'!$AG$4:$AG$50, MATCH(Information!$C$409, 'Maximum Demand Forecast'!$T$4:$T$50, 0)),INDEX('Maximum Demand Forecast'!$Q$4:$Q$50, MATCH(Information!$C$409, 'Maximum Demand Forecast'!$D$4:$D$50, 0)))</f>
        <v>24.253640732196505</v>
      </c>
      <c r="I409" s="108">
        <f>I407/IF($R$400="Summer",INDEX('Maximum Demand Forecast'!$AG$4:$AG$50, MATCH(Information!$C$409, 'Maximum Demand Forecast'!$T$4:$T$50, 0)),INDEX('Maximum Demand Forecast'!$Q$4:$Q$50, MATCH(Information!$C$409, 'Maximum Demand Forecast'!$D$4:$D$50, 0)))</f>
        <v>23.845113413718835</v>
      </c>
      <c r="J409" s="108">
        <f>J407/IF($R$400="Summer",INDEX('Maximum Demand Forecast'!$AG$4:$AG$50, MATCH(Information!$C$409, 'Maximum Demand Forecast'!$T$4:$T$50, 0)),INDEX('Maximum Demand Forecast'!$Q$4:$Q$50, MATCH(Information!$C$409, 'Maximum Demand Forecast'!$D$4:$D$50, 0)))</f>
        <v>23.555270566729281</v>
      </c>
      <c r="K409" s="108">
        <f>K407/IF($R$400="Summer",INDEX('Maximum Demand Forecast'!$AG$4:$AG$50, MATCH(Information!$C$409, 'Maximum Demand Forecast'!$T$4:$T$50, 0)),INDEX('Maximum Demand Forecast'!$Q$4:$Q$50, MATCH(Information!$C$409, 'Maximum Demand Forecast'!$D$4:$D$50, 0)))</f>
        <v>23.571016616112789</v>
      </c>
      <c r="L409" s="108">
        <f>L407/IF($R$400="Summer",INDEX('Maximum Demand Forecast'!$AG$4:$AG$50, MATCH(Information!$C$409, 'Maximum Demand Forecast'!$T$4:$T$50, 0)),INDEX('Maximum Demand Forecast'!$Q$4:$Q$50, MATCH(Information!$C$409, 'Maximum Demand Forecast'!$D$4:$D$50, 0)))</f>
        <v>23.525415702767049</v>
      </c>
      <c r="M409" s="108">
        <f>M407/IF($R$400="Summer",INDEX('Maximum Demand Forecast'!$AG$4:$AG$50, MATCH(Information!$C$409, 'Maximum Demand Forecast'!$T$4:$T$50, 0)),INDEX('Maximum Demand Forecast'!$Q$4:$Q$50, MATCH(Information!$C$409, 'Maximum Demand Forecast'!$D$4:$D$50, 0)))</f>
        <v>24.061186508945266</v>
      </c>
      <c r="N409" s="108">
        <f>N407/IF($R$400="Summer",INDEX('Maximum Demand Forecast'!$AG$4:$AG$50, MATCH(Information!$C$409, 'Maximum Demand Forecast'!$T$4:$T$50, 0)),INDEX('Maximum Demand Forecast'!$Q$4:$Q$50, MATCH(Information!$C$409, 'Maximum Demand Forecast'!$D$4:$D$50, 0)))</f>
        <v>25.510873792730752</v>
      </c>
      <c r="O409" s="108">
        <f>O407/IF($R$400="Summer",INDEX('Maximum Demand Forecast'!$AG$4:$AG$50, MATCH(Information!$C$409, 'Maximum Demand Forecast'!$T$4:$T$50, 0)),INDEX('Maximum Demand Forecast'!$Q$4:$Q$50, MATCH(Information!$C$409, 'Maximum Demand Forecast'!$D$4:$D$50, 0)))</f>
        <v>26.796340492829895</v>
      </c>
      <c r="P409" s="108">
        <f>P407/IF($R$400="Summer",INDEX('Maximum Demand Forecast'!$AG$4:$AG$50, MATCH(Information!$C$409, 'Maximum Demand Forecast'!$T$4:$T$50, 0)),INDEX('Maximum Demand Forecast'!$Q$4:$Q$50, MATCH(Information!$C$409, 'Maximum Demand Forecast'!$D$4:$D$50, 0)))</f>
        <v>27.489116411763984</v>
      </c>
      <c r="Q409" s="112"/>
      <c r="R409" s="105"/>
    </row>
    <row r="410" spans="3:18" x14ac:dyDescent="0.25">
      <c r="C410" s="71" t="s">
        <v>0</v>
      </c>
      <c r="D410" s="77" t="s">
        <v>181</v>
      </c>
      <c r="E410" s="114">
        <f>IFERROR(INDEX('Maximum Demand Forecast'!$AK$4:$AK$50,MATCH(Information!C400,'Maximum Demand Forecast'!$AJ$4:$AJ$50,0)),"")</f>
        <v>9.5</v>
      </c>
      <c r="F410" s="115" t="str">
        <f>IFERROR(INDEX('Maximum Demand Forecast'!$AK$4:$AK$50,MATCH(Information!D400,'Maximum Demand Forecast'!$AJ$4:$AJ$50,0)),"")</f>
        <v/>
      </c>
      <c r="G410" s="115"/>
      <c r="H410" s="115"/>
      <c r="I410" s="115"/>
      <c r="J410" s="115"/>
      <c r="K410" s="115"/>
      <c r="L410" s="115"/>
      <c r="M410" s="115"/>
      <c r="N410" s="115"/>
      <c r="O410" s="115"/>
      <c r="P410" s="115"/>
      <c r="Q410" s="116"/>
      <c r="R410" s="105"/>
    </row>
    <row r="411" spans="3:18" x14ac:dyDescent="0.25">
      <c r="C411" s="71" t="s">
        <v>0</v>
      </c>
      <c r="D411" s="77" t="s">
        <v>182</v>
      </c>
      <c r="E411" s="106">
        <f>INDEX('Maximum Demand Forecast'!AR4:AR50,MATCH(Information!C411,'Maximum Demand Forecast'!$AQ$4:$AQ$50,0))</f>
        <v>0</v>
      </c>
      <c r="F411" s="107">
        <f>INDEX('Maximum Demand Forecast'!AR4:AR50,MATCH(Information!C411,'Maximum Demand Forecast'!$AQ$4:$AQ$50,0))</f>
        <v>0</v>
      </c>
      <c r="G411" s="107">
        <f>INDEX('Maximum Demand Forecast'!AR4:AR50,MATCH(Information!C411,'Maximum Demand Forecast'!$AQ$4:$AQ$50,0))</f>
        <v>0</v>
      </c>
      <c r="H411" s="107">
        <f>INDEX('Maximum Demand Forecast'!AR4:AR50,MATCH(Information!C411,'Maximum Demand Forecast'!$AQ$4:$AQ$50,0))</f>
        <v>0</v>
      </c>
      <c r="I411" s="107">
        <f>INDEX('Maximum Demand Forecast'!AR4:AR50,MATCH(Information!C411,'Maximum Demand Forecast'!$AQ$4:$AQ$50,0))</f>
        <v>0</v>
      </c>
      <c r="J411" s="107">
        <f>INDEX('Maximum Demand Forecast'!AR4:AR50,MATCH(Information!C411,'Maximum Demand Forecast'!$AQ$4:$AQ$50,0))</f>
        <v>0</v>
      </c>
      <c r="K411" s="107">
        <f>INDEX('Maximum Demand Forecast'!AR4:AR50,MATCH(Information!C411,'Maximum Demand Forecast'!$AQ$4:$AQ$50,0))</f>
        <v>0</v>
      </c>
      <c r="L411" s="107">
        <f>INDEX('Maximum Demand Forecast'!AR4:AR50,MATCH(Information!C411,'Maximum Demand Forecast'!$AQ$4:$AQ$50,0))</f>
        <v>0</v>
      </c>
      <c r="M411" s="107">
        <f>INDEX('Maximum Demand Forecast'!AR4:AR50,MATCH(Information!C411,'Maximum Demand Forecast'!$AQ$4:$AQ$50,0))</f>
        <v>0</v>
      </c>
      <c r="N411" s="107">
        <f>INDEX('Maximum Demand Forecast'!AR4:AR50,MATCH(Information!C411,'Maximum Demand Forecast'!$AQ$4:$AQ$50,0))</f>
        <v>0</v>
      </c>
      <c r="O411" s="107">
        <f>INDEX('Maximum Demand Forecast'!AR4:AR50,MATCH(Information!C411,'Maximum Demand Forecast'!$AQ$4:$AQ$50,0))</f>
        <v>0</v>
      </c>
      <c r="P411" s="107">
        <f>INDEX('Maximum Demand Forecast'!AR4:AR50,MATCH(Information!C411,'Maximum Demand Forecast'!$AQ$4:$AQ$50,0))</f>
        <v>0</v>
      </c>
      <c r="Q411" s="104"/>
      <c r="R411" s="105"/>
    </row>
    <row r="412" spans="3:18" x14ac:dyDescent="0.25">
      <c r="C412" s="71" t="s">
        <v>0</v>
      </c>
      <c r="D412" s="77" t="s">
        <v>183</v>
      </c>
      <c r="E412" s="106">
        <f>INDEX('Maximum Demand Forecast'!$AS$4:$AS$50,MATCH(Information!C412,'Maximum Demand Forecast'!$AQ$4:$AQ$50,0))</f>
        <v>0</v>
      </c>
      <c r="F412" s="107">
        <f>INDEX('Maximum Demand Forecast'!$AS$4:$AS$50,MATCH(Information!C412,'Maximum Demand Forecast'!$AQ$4:$AQ$50,0))</f>
        <v>0</v>
      </c>
      <c r="G412" s="107">
        <f>INDEX('Maximum Demand Forecast'!$AS$4:$AS$50,MATCH(Information!C412,'Maximum Demand Forecast'!$AQ$4:$AQ$50,0))</f>
        <v>0</v>
      </c>
      <c r="H412" s="107">
        <f>INDEX('Maximum Demand Forecast'!$AS$4:$AS$50,MATCH(Information!C412,'Maximum Demand Forecast'!$AQ$4:$AQ$50,0))</f>
        <v>0</v>
      </c>
      <c r="I412" s="107">
        <f>INDEX('Maximum Demand Forecast'!$AS$4:$AS$50,MATCH(Information!C412,'Maximum Demand Forecast'!$AQ$4:$AQ$50,0))</f>
        <v>0</v>
      </c>
      <c r="J412" s="107">
        <f>INDEX('Maximum Demand Forecast'!$AS$4:$AS$50,MATCH(Information!C412,'Maximum Demand Forecast'!$AQ$4:$AQ$50,0))</f>
        <v>0</v>
      </c>
      <c r="K412" s="107">
        <f>INDEX('Maximum Demand Forecast'!$AS$4:$AS$50,MATCH(Information!C412,'Maximum Demand Forecast'!$AQ$4:$AQ$50,0))</f>
        <v>0</v>
      </c>
      <c r="L412" s="107">
        <f>INDEX('Maximum Demand Forecast'!$AS$4:$AS$50,MATCH(Information!C412,'Maximum Demand Forecast'!$AQ$4:$AQ$50,0))</f>
        <v>0</v>
      </c>
      <c r="M412" s="107">
        <f>INDEX('Maximum Demand Forecast'!$AS$4:$AS$50,MATCH(Information!C412,'Maximum Demand Forecast'!$AQ$4:$AQ$50,0))</f>
        <v>0</v>
      </c>
      <c r="N412" s="107">
        <f>INDEX('Maximum Demand Forecast'!$AS$4:$AS$50,MATCH(Information!C412,'Maximum Demand Forecast'!$AQ$4:$AQ$50,0))</f>
        <v>0</v>
      </c>
      <c r="O412" s="107">
        <f>INDEX('Maximum Demand Forecast'!$AS$4:$AS$50,MATCH(Information!C412,'Maximum Demand Forecast'!$AQ$4:$AQ$50,0))</f>
        <v>0</v>
      </c>
      <c r="P412" s="107">
        <f>INDEX('Maximum Demand Forecast'!$AS$4:$AS$50,MATCH(Information!C412,'Maximum Demand Forecast'!$AQ$4:$AQ$50,0))</f>
        <v>0</v>
      </c>
      <c r="Q412" s="104"/>
      <c r="R412" s="105"/>
    </row>
    <row r="413" spans="3:18" x14ac:dyDescent="0.25">
      <c r="C413" s="71" t="s">
        <v>0</v>
      </c>
      <c r="D413" s="77" t="s">
        <v>186</v>
      </c>
      <c r="E413" s="117">
        <f>INDEX('Maximum Demand Forecast'!$R$4:$R$50,MATCH(Information!$C$400,'Maximum Demand Forecast'!$D$4:$D$50,0))</f>
        <v>1</v>
      </c>
      <c r="F413" s="118"/>
      <c r="G413" s="118"/>
      <c r="H413" s="118"/>
      <c r="I413" s="118"/>
      <c r="J413" s="118"/>
      <c r="K413" s="118"/>
      <c r="L413" s="118"/>
      <c r="M413" s="118"/>
      <c r="N413" s="118"/>
      <c r="O413" s="118"/>
      <c r="P413" s="118"/>
      <c r="Q413" s="104"/>
      <c r="R413" s="105"/>
    </row>
    <row r="414" spans="3:18" x14ac:dyDescent="0.25">
      <c r="C414" s="71" t="s">
        <v>0</v>
      </c>
      <c r="D414" s="77" t="s">
        <v>187</v>
      </c>
      <c r="E414" s="117">
        <f>INDEX('Maximum Demand Forecast'!$AH$4:$AH$50,MATCH(Information!$C$400,'Maximum Demand Forecast'!$D$4:$D$50,0))</f>
        <v>1</v>
      </c>
      <c r="F414" s="118"/>
      <c r="G414" s="118"/>
      <c r="H414" s="118"/>
      <c r="I414" s="118"/>
      <c r="J414" s="118"/>
      <c r="K414" s="118"/>
      <c r="L414" s="118"/>
      <c r="M414" s="118"/>
      <c r="N414" s="118"/>
      <c r="O414" s="118"/>
      <c r="P414" s="118"/>
      <c r="Q414" s="104"/>
      <c r="R414" s="105"/>
    </row>
    <row r="415" spans="3:18" x14ac:dyDescent="0.25">
      <c r="C415" s="71" t="s">
        <v>0</v>
      </c>
      <c r="D415" s="77" t="s">
        <v>130</v>
      </c>
      <c r="E415" s="106"/>
      <c r="F415" s="107"/>
      <c r="G415" s="107"/>
      <c r="H415" s="107"/>
      <c r="I415" s="107"/>
      <c r="J415" s="107"/>
      <c r="K415" s="107"/>
      <c r="L415" s="107"/>
      <c r="M415" s="107"/>
      <c r="N415" s="107"/>
      <c r="O415" s="107"/>
      <c r="P415" s="107"/>
      <c r="Q415" s="104" t="str" cm="1">
        <f t="array" ref="Q415">IF(INDEX('Maximum Demand Forecast'!$AW$4:$AW$248,MATCH(1,('Maximum Demand Forecast'!$AV$4:$AV$248=Information!D415)*('Maximum Demand Forecast'!$AX$4:$AX$248=Information!E415)*('Maximum Demand Forecast'!$AU$4:$AU$248=Information!C415),0))=0,"",INDEX('Maximum Demand Forecast'!$AW$4:$AW$248,MATCH(1,('Maximum Demand Forecast'!$AV$4:$AV$248=Information!D415)*('Maximum Demand Forecast'!$AX$4:$AX$248=Information!E415)*('Maximum Demand Forecast'!$AU$4:$AU$248=Information!C415),0)))</f>
        <v/>
      </c>
      <c r="R415" s="105"/>
    </row>
    <row r="416" spans="3:18" x14ac:dyDescent="0.25">
      <c r="C416" s="71" t="s">
        <v>0</v>
      </c>
      <c r="D416" s="77" t="s">
        <v>131</v>
      </c>
      <c r="E416" s="106"/>
      <c r="F416" s="107"/>
      <c r="G416" s="107"/>
      <c r="H416" s="107"/>
      <c r="I416" s="107"/>
      <c r="J416" s="107"/>
      <c r="K416" s="107"/>
      <c r="L416" s="107"/>
      <c r="M416" s="107"/>
      <c r="N416" s="107"/>
      <c r="O416" s="107"/>
      <c r="P416" s="107"/>
      <c r="Q416" s="104" t="str" cm="1">
        <f t="array" ref="Q416">IF(INDEX('Maximum Demand Forecast'!$AW$4:$AW$248,MATCH(1,('Maximum Demand Forecast'!$AV$4:$AV$248=Information!D416)*('Maximum Demand Forecast'!$AX$4:$AX$248=Information!E416)*('Maximum Demand Forecast'!$AU$4:$AU$248=Information!C416),0))=0,"",INDEX('Maximum Demand Forecast'!$AW$4:$AW$248,MATCH(1,('Maximum Demand Forecast'!$AV$4:$AV$248=Information!D416)*('Maximum Demand Forecast'!$AX$4:$AX$248=Information!E416)*('Maximum Demand Forecast'!$AU$4:$AU$248=Information!C416),0)))</f>
        <v/>
      </c>
      <c r="R416" s="105"/>
    </row>
    <row r="417" spans="3:18" x14ac:dyDescent="0.25">
      <c r="C417" s="71" t="s">
        <v>0</v>
      </c>
      <c r="D417" s="77" t="s">
        <v>132</v>
      </c>
      <c r="E417" s="106"/>
      <c r="F417" s="107"/>
      <c r="G417" s="107"/>
      <c r="H417" s="107"/>
      <c r="I417" s="107"/>
      <c r="J417" s="107"/>
      <c r="K417" s="107"/>
      <c r="L417" s="107"/>
      <c r="M417" s="107"/>
      <c r="N417" s="107"/>
      <c r="O417" s="107"/>
      <c r="P417" s="107"/>
      <c r="Q417" s="104" t="str" cm="1">
        <f t="array" ref="Q417">IF(INDEX('Maximum Demand Forecast'!$AW$4:$AW$248,MATCH(1,('Maximum Demand Forecast'!$AV$4:$AV$248=Information!D417)*('Maximum Demand Forecast'!$AX$4:$AX$248=Information!E417)*('Maximum Demand Forecast'!$AU$4:$AU$248=Information!C417),0))=0,"",INDEX('Maximum Demand Forecast'!$AW$4:$AW$248,MATCH(1,('Maximum Demand Forecast'!$AV$4:$AV$248=Information!D417)*('Maximum Demand Forecast'!$AX$4:$AX$248=Information!E417)*('Maximum Demand Forecast'!$AU$4:$AU$248=Information!C417),0)))</f>
        <v/>
      </c>
      <c r="R417" s="105"/>
    </row>
    <row r="418" spans="3:18" x14ac:dyDescent="0.25">
      <c r="C418" s="71" t="s">
        <v>0</v>
      </c>
      <c r="D418" s="77" t="s">
        <v>133</v>
      </c>
      <c r="E418" s="106"/>
      <c r="F418" s="107"/>
      <c r="G418" s="107"/>
      <c r="H418" s="107"/>
      <c r="I418" s="107"/>
      <c r="J418" s="107"/>
      <c r="K418" s="107"/>
      <c r="L418" s="107"/>
      <c r="M418" s="107"/>
      <c r="N418" s="107"/>
      <c r="O418" s="107"/>
      <c r="P418" s="107"/>
      <c r="Q418" s="104" t="str" cm="1">
        <f t="array" ref="Q418">IF(INDEX('Maximum Demand Forecast'!$AW$4:$AW$248,MATCH(1,('Maximum Demand Forecast'!$AV$4:$AV$248=Information!D418)*('Maximum Demand Forecast'!$AX$4:$AX$248=Information!E418)*('Maximum Demand Forecast'!$AU$4:$AU$248=Information!C418),0))=0,"",INDEX('Maximum Demand Forecast'!$AW$4:$AW$248,MATCH(1,('Maximum Demand Forecast'!$AV$4:$AV$248=Information!D418)*('Maximum Demand Forecast'!$AX$4:$AX$248=Information!E418)*('Maximum Demand Forecast'!$AU$4:$AU$248=Information!C418),0)))</f>
        <v/>
      </c>
      <c r="R418" s="105"/>
    </row>
    <row r="419" spans="3:18" x14ac:dyDescent="0.25">
      <c r="C419" s="71" t="s">
        <v>0</v>
      </c>
      <c r="D419" s="77" t="s">
        <v>134</v>
      </c>
      <c r="E419" s="106"/>
      <c r="F419" s="107"/>
      <c r="G419" s="107"/>
      <c r="H419" s="107"/>
      <c r="I419" s="107"/>
      <c r="J419" s="107"/>
      <c r="K419" s="107"/>
      <c r="L419" s="107"/>
      <c r="M419" s="107"/>
      <c r="N419" s="107"/>
      <c r="O419" s="107"/>
      <c r="P419" s="107"/>
      <c r="Q419" s="104" t="str" cm="1">
        <f t="array" ref="Q419">IF(INDEX('Maximum Demand Forecast'!$AW$4:$AW$248,MATCH(1,('Maximum Demand Forecast'!$AV$4:$AV$248=Information!D419)*('Maximum Demand Forecast'!$AX$4:$AX$248=Information!E419)*('Maximum Demand Forecast'!$AU$4:$AU$248=Information!C419),0))=0,"",INDEX('Maximum Demand Forecast'!$AW$4:$AW$248,MATCH(1,('Maximum Demand Forecast'!$AV$4:$AV$248=Information!D419)*('Maximum Demand Forecast'!$AX$4:$AX$248=Information!E419)*('Maximum Demand Forecast'!$AU$4:$AU$248=Information!C419),0)))</f>
        <v/>
      </c>
      <c r="R419" s="105"/>
    </row>
    <row r="420" spans="3:18" x14ac:dyDescent="0.25">
      <c r="C420" s="71" t="s">
        <v>0</v>
      </c>
      <c r="D420" s="77" t="s">
        <v>184</v>
      </c>
      <c r="E420" s="124">
        <f>INDEX('Distribution feeder max. demand'!$AS$5:$AS$64,MATCH(Information!$C420,'Distribution feeder max. demand'!$AR$5:$AR$64,0))</f>
        <v>0</v>
      </c>
      <c r="F420" s="115"/>
      <c r="G420" s="115"/>
      <c r="H420" s="115"/>
      <c r="I420" s="115"/>
      <c r="J420" s="115"/>
      <c r="K420" s="115"/>
      <c r="L420" s="115"/>
      <c r="M420" s="115"/>
      <c r="N420" s="115"/>
      <c r="O420" s="115"/>
      <c r="P420" s="115"/>
      <c r="Q420" s="104"/>
      <c r="R420" s="105"/>
    </row>
    <row r="421" spans="3:18" ht="15.75" thickBot="1" x14ac:dyDescent="0.3">
      <c r="C421" s="73" t="s">
        <v>0</v>
      </c>
      <c r="D421" s="78" t="s">
        <v>185</v>
      </c>
      <c r="E421" s="123">
        <f>INDEX('Distribution feeder max. demand'!$AT$5:$AT$64,MATCH(Information!$C420,'Distribution feeder max. demand'!$AR$5:$AR$64,0))</f>
        <v>0</v>
      </c>
      <c r="F421" s="119"/>
      <c r="G421" s="119"/>
      <c r="H421" s="119"/>
      <c r="I421" s="119"/>
      <c r="J421" s="119"/>
      <c r="K421" s="119"/>
      <c r="L421" s="119"/>
      <c r="M421" s="119"/>
      <c r="N421" s="119"/>
      <c r="O421" s="119"/>
      <c r="P421" s="119"/>
      <c r="Q421" s="120"/>
      <c r="R421" s="121"/>
    </row>
    <row r="422" spans="3:18" ht="15.75" thickTop="1" x14ac:dyDescent="0.25">
      <c r="C422" s="71" t="s">
        <v>48</v>
      </c>
      <c r="D422" s="77" t="s">
        <v>171</v>
      </c>
      <c r="E422" s="102">
        <f>INDEX('Maximum Demand Forecast'!$BA$4:$BA$50,MATCH($C$422,'Maximum Demand Forecast'!$AZ$4:$AZ$50,0))</f>
        <v>25</v>
      </c>
      <c r="F422" s="103">
        <f>INDEX('Maximum Demand Forecast'!$BA$4:$BA$50,MATCH($C$422,'Maximum Demand Forecast'!$AZ$4:$AZ$50,0))</f>
        <v>25</v>
      </c>
      <c r="G422" s="103">
        <f>INDEX('Maximum Demand Forecast'!$BA$4:$BA$50,MATCH($C$422,'Maximum Demand Forecast'!$AZ$4:$AZ$50,0))</f>
        <v>25</v>
      </c>
      <c r="H422" s="103">
        <f>INDEX('Maximum Demand Forecast'!$BA$4:$BA$50,MATCH($C$422,'Maximum Demand Forecast'!$AZ$4:$AZ$50,0))</f>
        <v>25</v>
      </c>
      <c r="I422" s="103">
        <f>INDEX('Maximum Demand Forecast'!$BA$4:$BA$50,MATCH($C$422,'Maximum Demand Forecast'!$AZ$4:$AZ$50,0))</f>
        <v>25</v>
      </c>
      <c r="J422" s="103">
        <f>INDEX('Maximum Demand Forecast'!$BA$4:$BA$50,MATCH($C$422,'Maximum Demand Forecast'!$AZ$4:$AZ$50,0))</f>
        <v>25</v>
      </c>
      <c r="K422" s="103">
        <f>INDEX('Maximum Demand Forecast'!$BA$4:$BA$50,MATCH($C$422,'Maximum Demand Forecast'!$AZ$4:$AZ$50,0))</f>
        <v>25</v>
      </c>
      <c r="L422" s="103">
        <f>INDEX('Maximum Demand Forecast'!$BA$4:$BA$50,MATCH($C$422,'Maximum Demand Forecast'!$AZ$4:$AZ$50,0))</f>
        <v>25</v>
      </c>
      <c r="M422" s="103">
        <f>INDEX('Maximum Demand Forecast'!$BA$4:$BA$50,MATCH($C$422,'Maximum Demand Forecast'!$AZ$4:$AZ$50,0))</f>
        <v>25</v>
      </c>
      <c r="N422" s="103">
        <f>INDEX('Maximum Demand Forecast'!$BA$4:$BA$50,MATCH($C$422,'Maximum Demand Forecast'!$AZ$4:$AZ$50,0))</f>
        <v>25</v>
      </c>
      <c r="O422" s="103">
        <f>INDEX('Maximum Demand Forecast'!$BA$4:$BA$50,MATCH($C$422,'Maximum Demand Forecast'!$AZ$4:$AZ$50,0))</f>
        <v>25</v>
      </c>
      <c r="P422" s="103">
        <f>INDEX('Maximum Demand Forecast'!$BA$4:$BA$50,MATCH($C$422,'Maximum Demand Forecast'!$AZ$4:$AZ$50,0))</f>
        <v>25</v>
      </c>
      <c r="Q422" s="104"/>
      <c r="R422" s="122" t="str">
        <f>IF('Maximum Demand Forecast'!F23&gt;'Maximum Demand Forecast'!V23,"Summer","Winter")</f>
        <v>Summer</v>
      </c>
    </row>
    <row r="423" spans="3:18" x14ac:dyDescent="0.25">
      <c r="C423" s="71" t="s">
        <v>48</v>
      </c>
      <c r="D423" s="77" t="s">
        <v>172</v>
      </c>
      <c r="E423" s="106">
        <f>INDEX('Maximum Demand Forecast'!$AN$4:$AN$50,MATCH(Information!C422,'Maximum Demand Forecast'!$AM$4:$AM$50,0))</f>
        <v>0</v>
      </c>
      <c r="F423" s="107">
        <f>INDEX('Maximum Demand Forecast'!$AN$4:$AN$50,MATCH(Information!C422,'Maximum Demand Forecast'!$AM$4:$AM$50,0))</f>
        <v>0</v>
      </c>
      <c r="G423" s="107">
        <f>INDEX('Maximum Demand Forecast'!$AN$4:$AN$50,MATCH(Information!C422,'Maximum Demand Forecast'!$AM$4:$AM$50,0))</f>
        <v>0</v>
      </c>
      <c r="H423" s="107">
        <f>INDEX('Maximum Demand Forecast'!$AN$4:$AN$50,MATCH(Information!C422,'Maximum Demand Forecast'!$AM$4:$AM$50,0))</f>
        <v>0</v>
      </c>
      <c r="I423" s="107">
        <f>INDEX('Maximum Demand Forecast'!$AN$4:$AN$50,MATCH(Information!C422,'Maximum Demand Forecast'!$AM$4:$AM$50,0))</f>
        <v>0</v>
      </c>
      <c r="J423" s="107">
        <f>INDEX('Maximum Demand Forecast'!$AN$4:$AN$50,MATCH(Information!C422,'Maximum Demand Forecast'!$AM$4:$AM$50,0))</f>
        <v>0</v>
      </c>
      <c r="K423" s="107">
        <f>INDEX('Maximum Demand Forecast'!$AN$4:$AN$50,MATCH(Information!C422,'Maximum Demand Forecast'!$AM$4:$AM$50,0))</f>
        <v>0</v>
      </c>
      <c r="L423" s="107">
        <f>INDEX('Maximum Demand Forecast'!$AN$4:$AN$50,MATCH(Information!C422,'Maximum Demand Forecast'!$AM$4:$AM$50,0))</f>
        <v>0</v>
      </c>
      <c r="M423" s="107">
        <f>INDEX('Maximum Demand Forecast'!$AN$4:$AN$50,MATCH(Information!C422,'Maximum Demand Forecast'!$AM$4:$AM$50,0))</f>
        <v>0</v>
      </c>
      <c r="N423" s="107">
        <f>INDEX('Maximum Demand Forecast'!$AN$4:$AN$50,MATCH(Information!C422,'Maximum Demand Forecast'!$AM$4:$AM$50,0))</f>
        <v>0</v>
      </c>
      <c r="O423" s="107">
        <f>INDEX('Maximum Demand Forecast'!$AN$4:$AN$50,MATCH(Information!C422,'Maximum Demand Forecast'!$AM$4:$AM$50,0))</f>
        <v>0</v>
      </c>
      <c r="P423" s="107">
        <f>INDEX('Maximum Demand Forecast'!$AN$4:$AN$50,MATCH(Information!C422,'Maximum Demand Forecast'!$AM$4:$AM$50,0))</f>
        <v>0</v>
      </c>
      <c r="Q423" s="104"/>
      <c r="R423" s="105"/>
    </row>
    <row r="424" spans="3:18" x14ac:dyDescent="0.25">
      <c r="C424" s="71" t="s">
        <v>48</v>
      </c>
      <c r="D424" s="77" t="s">
        <v>173</v>
      </c>
      <c r="E424" s="106">
        <f>INDEX('Maximum Demand Forecast'!$AO$4:$AO$50,MATCH(Information!C424,'Maximum Demand Forecast'!$AM$4:$AM$50,0))</f>
        <v>0</v>
      </c>
      <c r="F424" s="107">
        <f>INDEX('Maximum Demand Forecast'!$AO$4:$AO$50,MATCH(Information!C424,'Maximum Demand Forecast'!$AM$4:$AM$50,0))</f>
        <v>0</v>
      </c>
      <c r="G424" s="107">
        <f>INDEX('Maximum Demand Forecast'!$AO$4:$AO$50,MATCH(Information!C424,'Maximum Demand Forecast'!$AM$4:$AM$50,0))</f>
        <v>0</v>
      </c>
      <c r="H424" s="107">
        <f>INDEX('Maximum Demand Forecast'!$AO$4:$AO$50,MATCH(Information!C424,'Maximum Demand Forecast'!$AM$4:$AM$50,0))</f>
        <v>0</v>
      </c>
      <c r="I424" s="107">
        <f>INDEX('Maximum Demand Forecast'!$AO$4:$AO$50,MATCH(Information!C424,'Maximum Demand Forecast'!$AM$4:$AM$50,0))</f>
        <v>0</v>
      </c>
      <c r="J424" s="107">
        <f>INDEX('Maximum Demand Forecast'!$AO$4:$AO$50,MATCH(Information!C424,'Maximum Demand Forecast'!$AM$4:$AM$50,0))</f>
        <v>0</v>
      </c>
      <c r="K424" s="107">
        <f>INDEX('Maximum Demand Forecast'!$AO$4:$AO$50,MATCH(Information!C424,'Maximum Demand Forecast'!$AM$4:$AM$50,0))</f>
        <v>0</v>
      </c>
      <c r="L424" s="107">
        <f>INDEX('Maximum Demand Forecast'!$AO$4:$AO$50,MATCH(Information!C424,'Maximum Demand Forecast'!$AM$4:$AM$50,0))</f>
        <v>0</v>
      </c>
      <c r="M424" s="107">
        <f>INDEX('Maximum Demand Forecast'!$AO$4:$AO$50,MATCH(Information!C424,'Maximum Demand Forecast'!$AM$4:$AM$50,0))</f>
        <v>0</v>
      </c>
      <c r="N424" s="107">
        <f>INDEX('Maximum Demand Forecast'!$AO$4:$AO$50,MATCH(Information!C424,'Maximum Demand Forecast'!$AM$4:$AM$50,0))</f>
        <v>0</v>
      </c>
      <c r="O424" s="107">
        <f>INDEX('Maximum Demand Forecast'!$AO$4:$AO$50,MATCH(Information!C424,'Maximum Demand Forecast'!$AM$4:$AM$50,0))</f>
        <v>0</v>
      </c>
      <c r="P424" s="107">
        <f>INDEX('Maximum Demand Forecast'!$AO$4:$AO$50,MATCH(Information!C424,'Maximum Demand Forecast'!$AM$4:$AM$50,0))</f>
        <v>0</v>
      </c>
      <c r="Q424" s="104"/>
      <c r="R424" s="105"/>
    </row>
    <row r="425" spans="3:18" x14ac:dyDescent="0.25">
      <c r="C425" s="71" t="s">
        <v>48</v>
      </c>
      <c r="D425" s="77" t="s">
        <v>174</v>
      </c>
      <c r="E425" s="108">
        <f>IF($R$422="Summer",INDEX('Maximum Demand Forecast'!E$4:E$50,MATCH(Information!$C$425,'Maximum Demand Forecast'!$D$4:$D$50,0)),INDEX('Maximum Demand Forecast'!U$4:U$50,MATCH(Information!$C$425,'Maximum Demand Forecast'!$T$4:$T$50,0)))</f>
        <v>7.7741400000000001</v>
      </c>
      <c r="F425" s="111">
        <f>IF($R$422="Summer",INDEX('Maximum Demand Forecast'!F$4:F$50,MATCH(Information!$C$425,'Maximum Demand Forecast'!$D$4:$D$50,0)),INDEX('Maximum Demand Forecast'!V$4:V$50,MATCH(Information!$C$425,'Maximum Demand Forecast'!$T$4:$T$50,0)))</f>
        <v>7.8437346070074803</v>
      </c>
      <c r="G425" s="111">
        <f>IF($R$422="Summer",INDEX('Maximum Demand Forecast'!G$4:G$50,MATCH(Information!$C$425,'Maximum Demand Forecast'!$D$4:$D$50,0)),INDEX('Maximum Demand Forecast'!W$4:W$50,MATCH(Information!$C$425,'Maximum Demand Forecast'!$T$4:$T$50,0)))</f>
        <v>8.0657770697884175</v>
      </c>
      <c r="H425" s="111">
        <f>IF($R$422="Summer",INDEX('Maximum Demand Forecast'!H$4:H$50,MATCH(Information!$C$425,'Maximum Demand Forecast'!$D$4:$D$50,0)),INDEX('Maximum Demand Forecast'!X$4:X$50,MATCH(Information!$C$425,'Maximum Demand Forecast'!$T$4:$T$50,0)))</f>
        <v>8.0409860425458834</v>
      </c>
      <c r="I425" s="111">
        <f>IF($R$422="Summer",INDEX('Maximum Demand Forecast'!I$4:I$50,MATCH(Information!$C$425,'Maximum Demand Forecast'!$D$4:$D$50,0)),INDEX('Maximum Demand Forecast'!Y$4:Y$50,MATCH(Information!$C$425,'Maximum Demand Forecast'!$T$4:$T$50,0)))</f>
        <v>7.9055440071768643</v>
      </c>
      <c r="J425" s="111">
        <f>IF($R$422="Summer",INDEX('Maximum Demand Forecast'!J$4:J$50,MATCH(Information!$C$425,'Maximum Demand Forecast'!$D$4:$D$50,0)),INDEX('Maximum Demand Forecast'!Z$4:Z$50,MATCH(Information!$C$425,'Maximum Demand Forecast'!$T$4:$T$50,0)))</f>
        <v>7.8094502984875582</v>
      </c>
      <c r="K425" s="111">
        <f>IF($R$422="Summer",INDEX('Maximum Demand Forecast'!K$4:K$50,MATCH(Information!$C$425,'Maximum Demand Forecast'!$D$4:$D$50,0)),INDEX('Maximum Demand Forecast'!AA$4:AA$50,MATCH(Information!$C$425,'Maximum Demand Forecast'!$T$4:$T$50,0)))</f>
        <v>7.8146707008476044</v>
      </c>
      <c r="L425" s="111">
        <f>IF($R$422="Summer",INDEX('Maximum Demand Forecast'!L$4:L$50,MATCH(Information!$C$425,'Maximum Demand Forecast'!$D$4:$D$50,0)),INDEX('Maximum Demand Forecast'!AB$4:AB$50,MATCH(Information!$C$425,'Maximum Demand Forecast'!$T$4:$T$50,0)))</f>
        <v>7.7995522981389467</v>
      </c>
      <c r="M425" s="111">
        <f>IF($R$422="Summer",INDEX('Maximum Demand Forecast'!M$4:M$50,MATCH(Information!$C$425,'Maximum Demand Forecast'!$D$4:$D$50,0)),INDEX('Maximum Demand Forecast'!AC$4:AC$50,MATCH(Information!$C$425,'Maximum Demand Forecast'!$T$4:$T$50,0)))</f>
        <v>7.9771802931295541</v>
      </c>
      <c r="N425" s="111">
        <f>IF($R$422="Summer",INDEX('Maximum Demand Forecast'!N$4:N$50,MATCH(Information!$C$425,'Maximum Demand Forecast'!$D$4:$D$50,0)),INDEX('Maximum Demand Forecast'!AD$4:AD$50,MATCH(Information!$C$425,'Maximum Demand Forecast'!$T$4:$T$50,0)))</f>
        <v>8.4578056699003454</v>
      </c>
      <c r="O425" s="111">
        <f>IF($R$422="Summer",INDEX('Maximum Demand Forecast'!O$4:O$50,MATCH(Information!$C$425,'Maximum Demand Forecast'!$D$4:$D$50,0)),INDEX('Maximum Demand Forecast'!AE$4:AE$50,MATCH(Information!$C$425,'Maximum Demand Forecast'!$T$4:$T$50,0)))</f>
        <v>8.8839858012788575</v>
      </c>
      <c r="P425" s="111">
        <f>IF($R$422="Summer",INDEX('Maximum Demand Forecast'!P$4:P$50,MATCH(Information!$C$425,'Maximum Demand Forecast'!$D$4:$D$50,0)),INDEX('Maximum Demand Forecast'!AF$4:AF$50,MATCH(Information!$C$425,'Maximum Demand Forecast'!$T$4:$T$50,0)))</f>
        <v>9.1136668440662181</v>
      </c>
      <c r="Q425" s="104"/>
      <c r="R425" s="105"/>
    </row>
    <row r="426" spans="3:18" x14ac:dyDescent="0.25">
      <c r="C426" s="71" t="s">
        <v>48</v>
      </c>
      <c r="D426" s="77" t="s">
        <v>175</v>
      </c>
      <c r="E426" s="109">
        <f t="shared" ref="E426:P426" si="57">SQRT(E427^2-E425^2)</f>
        <v>2.7680022291670681</v>
      </c>
      <c r="F426" s="110">
        <f t="shared" si="57"/>
        <v>2.792781565188116</v>
      </c>
      <c r="G426" s="110">
        <f t="shared" si="57"/>
        <v>2.8718403462169357</v>
      </c>
      <c r="H426" s="110">
        <f t="shared" si="57"/>
        <v>2.8630134382025867</v>
      </c>
      <c r="I426" s="110">
        <f t="shared" si="57"/>
        <v>2.8147889586042854</v>
      </c>
      <c r="J426" s="110">
        <f t="shared" si="57"/>
        <v>2.7805745503403525</v>
      </c>
      <c r="K426" s="110">
        <f t="shared" si="57"/>
        <v>2.782433287817391</v>
      </c>
      <c r="L426" s="110">
        <f t="shared" si="57"/>
        <v>2.7770503422569823</v>
      </c>
      <c r="M426" s="110">
        <f t="shared" si="57"/>
        <v>2.8402952395827969</v>
      </c>
      <c r="N426" s="110">
        <f t="shared" si="57"/>
        <v>3.0114231218045986</v>
      </c>
      <c r="O426" s="110">
        <f t="shared" si="57"/>
        <v>3.1631656365628107</v>
      </c>
      <c r="P426" s="110">
        <f t="shared" si="57"/>
        <v>3.2449441533418844</v>
      </c>
      <c r="Q426" s="104"/>
      <c r="R426" s="105"/>
    </row>
    <row r="427" spans="3:18" x14ac:dyDescent="0.25">
      <c r="C427" s="71" t="s">
        <v>48</v>
      </c>
      <c r="D427" s="77" t="s">
        <v>176</v>
      </c>
      <c r="E427" s="108">
        <f t="shared" ref="E427:P427" si="58">E425/$E$428</f>
        <v>8.2522172220727352</v>
      </c>
      <c r="F427" s="111">
        <f t="shared" si="58"/>
        <v>8.3260916074723426</v>
      </c>
      <c r="G427" s="111">
        <f t="shared" si="58"/>
        <v>8.5617887566608442</v>
      </c>
      <c r="H427" s="111">
        <f t="shared" si="58"/>
        <v>8.5354731845250562</v>
      </c>
      <c r="I427" s="111">
        <f t="shared" si="58"/>
        <v>8.3917020282473462</v>
      </c>
      <c r="J427" s="111">
        <f t="shared" si="58"/>
        <v>8.2896989568106676</v>
      </c>
      <c r="K427" s="111">
        <f t="shared" si="58"/>
        <v>8.2952403921670825</v>
      </c>
      <c r="L427" s="111">
        <f t="shared" si="58"/>
        <v>8.2791922706767807</v>
      </c>
      <c r="M427" s="111">
        <f t="shared" si="58"/>
        <v>8.4677436473414343</v>
      </c>
      <c r="N427" s="111">
        <f t="shared" si="58"/>
        <v>8.9779254824451389</v>
      </c>
      <c r="O427" s="111">
        <f t="shared" si="58"/>
        <v>9.4303139163898546</v>
      </c>
      <c r="P427" s="111">
        <f t="shared" si="58"/>
        <v>9.6741193864320056</v>
      </c>
      <c r="Q427" s="104"/>
      <c r="R427" s="105"/>
    </row>
    <row r="428" spans="3:18" x14ac:dyDescent="0.25">
      <c r="C428" s="71" t="s">
        <v>48</v>
      </c>
      <c r="D428" s="77" t="s">
        <v>177</v>
      </c>
      <c r="E428" s="108">
        <f>IF($R$422="Summer",INDEX('Maximum Demand Forecast'!$Q$4:$Q$50,MATCH(Information!$C$428,'Maximum Demand Forecast'!$D$4:$D$50,0)),INDEX('Maximum Demand Forecast'!$AG$4:$AG$50,MATCH(Information!$C$428,'Maximum Demand Forecast'!$T$4:$T$50,0)))</f>
        <v>0.94206681559545102</v>
      </c>
      <c r="F428" s="111">
        <f>IF($R$422="Summer",INDEX('Maximum Demand Forecast'!$Q$4:$Q$50,MATCH(Information!$C$428,'Maximum Demand Forecast'!$D$4:$D$50,0)),INDEX('Maximum Demand Forecast'!$AG$4:$AG$50,MATCH(Information!$C$428,'Maximum Demand Forecast'!$T$4:$T$50,0)))</f>
        <v>0.94206681559545102</v>
      </c>
      <c r="G428" s="111">
        <f>IF($R$422="Summer",INDEX('Maximum Demand Forecast'!$Q$4:$Q$50,MATCH(Information!$C$428,'Maximum Demand Forecast'!$D$4:$D$50,0)),INDEX('Maximum Demand Forecast'!$AG$4:$AG$50,MATCH(Information!$C$428,'Maximum Demand Forecast'!$T$4:$T$50,0)))</f>
        <v>0.94206681559545102</v>
      </c>
      <c r="H428" s="111">
        <f>IF($R$422="Summer",INDEX('Maximum Demand Forecast'!$Q$4:$Q$50,MATCH(Information!$C$428,'Maximum Demand Forecast'!$D$4:$D$50,0)),INDEX('Maximum Demand Forecast'!$AG$4:$AG$50,MATCH(Information!$C$428,'Maximum Demand Forecast'!$T$4:$T$50,0)))</f>
        <v>0.94206681559545102</v>
      </c>
      <c r="I428" s="111">
        <f>IF($R$422="Summer",INDEX('Maximum Demand Forecast'!$Q$4:$Q$50,MATCH(Information!$C$428,'Maximum Demand Forecast'!$D$4:$D$50,0)),INDEX('Maximum Demand Forecast'!$AG$4:$AG$50,MATCH(Information!$C$428,'Maximum Demand Forecast'!$T$4:$T$50,0)))</f>
        <v>0.94206681559545102</v>
      </c>
      <c r="J428" s="111">
        <f>IF($R$422="Summer",INDEX('Maximum Demand Forecast'!$Q$4:$Q$50,MATCH(Information!$C$428,'Maximum Demand Forecast'!$D$4:$D$50,0)),INDEX('Maximum Demand Forecast'!$AG$4:$AG$50,MATCH(Information!$C$428,'Maximum Demand Forecast'!$T$4:$T$50,0)))</f>
        <v>0.94206681559545102</v>
      </c>
      <c r="K428" s="111">
        <f>IF($R$422="Summer",INDEX('Maximum Demand Forecast'!$Q$4:$Q$50,MATCH(Information!$C$428,'Maximum Demand Forecast'!$D$4:$D$50,0)),INDEX('Maximum Demand Forecast'!$AG$4:$AG$50,MATCH(Information!$C$428,'Maximum Demand Forecast'!$T$4:$T$50,0)))</f>
        <v>0.94206681559545102</v>
      </c>
      <c r="L428" s="111">
        <f>IF($R$422="Summer",INDEX('Maximum Demand Forecast'!$Q$4:$Q$50,MATCH(Information!$C$428,'Maximum Demand Forecast'!$D$4:$D$50,0)),INDEX('Maximum Demand Forecast'!$AG$4:$AG$50,MATCH(Information!$C$428,'Maximum Demand Forecast'!$T$4:$T$50,0)))</f>
        <v>0.94206681559545102</v>
      </c>
      <c r="M428" s="111">
        <f>IF($R$422="Summer",INDEX('Maximum Demand Forecast'!$Q$4:$Q$50,MATCH(Information!$C$428,'Maximum Demand Forecast'!$D$4:$D$50,0)),INDEX('Maximum Demand Forecast'!$AG$4:$AG$50,MATCH(Information!$C$428,'Maximum Demand Forecast'!$T$4:$T$50,0)))</f>
        <v>0.94206681559545102</v>
      </c>
      <c r="N428" s="111">
        <f>IF($R$422="Summer",INDEX('Maximum Demand Forecast'!$Q$4:$Q$50,MATCH(Information!$C$428,'Maximum Demand Forecast'!$D$4:$D$50,0)),INDEX('Maximum Demand Forecast'!$AG$4:$AG$50,MATCH(Information!$C$428,'Maximum Demand Forecast'!$T$4:$T$50,0)))</f>
        <v>0.94206681559545102</v>
      </c>
      <c r="O428" s="111">
        <f>IF($R$422="Summer",INDEX('Maximum Demand Forecast'!$Q$4:$Q$50,MATCH(Information!$C$428,'Maximum Demand Forecast'!$D$4:$D$50,0)),INDEX('Maximum Demand Forecast'!$AG$4:$AG$50,MATCH(Information!$C$428,'Maximum Demand Forecast'!$T$4:$T$50,0)))</f>
        <v>0.94206681559545102</v>
      </c>
      <c r="P428" s="111">
        <f>IF($R$422="Summer",INDEX('Maximum Demand Forecast'!$Q$4:$Q$50,MATCH(Information!$C$428,'Maximum Demand Forecast'!$D$4:$D$50,0)),INDEX('Maximum Demand Forecast'!$AG$4:$AG$50,MATCH(Information!$C$428,'Maximum Demand Forecast'!$T$4:$T$50,0)))</f>
        <v>0.94206681559545102</v>
      </c>
      <c r="Q428" s="104"/>
      <c r="R428" s="105"/>
    </row>
    <row r="429" spans="3:18" x14ac:dyDescent="0.25">
      <c r="C429" s="71" t="s">
        <v>48</v>
      </c>
      <c r="D429" s="77" t="s">
        <v>178</v>
      </c>
      <c r="E429" s="108">
        <f>IF($R$422="Summer",INDEX('Maximum Demand Forecast'!U$4:U$50,MATCH(Information!$C$422,'Maximum Demand Forecast'!$T$4:$T$50,0)),INDEX('Maximum Demand Forecast'!E$4:E$50,MATCH(Information!$C$422,'Maximum Demand Forecast'!$T$4:$T$50,0)))</f>
        <v>5.4732200000000004</v>
      </c>
      <c r="F429" s="111">
        <f>IF($R$422="Summer",INDEX('Maximum Demand Forecast'!V$4:V$50,MATCH(Information!$C$422,'Maximum Demand Forecast'!$T$4:$T$50,0)),INDEX('Maximum Demand Forecast'!F$4:F$50,MATCH(Information!$C$422,'Maximum Demand Forecast'!$T$4:$T$50,0)))</f>
        <v>5.3120845733637703</v>
      </c>
      <c r="G429" s="111">
        <f>IF($R$422="Summer",INDEX('Maximum Demand Forecast'!W$4:W$50,MATCH(Information!$C$422,'Maximum Demand Forecast'!$T$4:$T$50,0)),INDEX('Maximum Demand Forecast'!G$4:G$50,MATCH(Information!$C$422,'Maximum Demand Forecast'!$T$4:$T$50,0)))</f>
        <v>5.1288451308280507</v>
      </c>
      <c r="H429" s="111">
        <f>IF($R$422="Summer",INDEX('Maximum Demand Forecast'!X$4:X$50,MATCH(Information!$C$422,'Maximum Demand Forecast'!$T$4:$T$50,0)),INDEX('Maximum Demand Forecast'!H$4:H$50,MATCH(Information!$C$422,'Maximum Demand Forecast'!$T$4:$T$50,0)))</f>
        <v>5.1699620846259728</v>
      </c>
      <c r="I429" s="111">
        <f>IF($R$422="Summer",INDEX('Maximum Demand Forecast'!Y$4:Y$50,MATCH(Information!$C$422,'Maximum Demand Forecast'!$T$4:$T$50,0)),INDEX('Maximum Demand Forecast'!I$4:I$50,MATCH(Information!$C$422,'Maximum Demand Forecast'!$T$4:$T$50,0)))</f>
        <v>5.0856990178673405</v>
      </c>
      <c r="J429" s="111">
        <f>IF($R$422="Summer",INDEX('Maximum Demand Forecast'!Z$4:Z$50,MATCH(Information!$C$422,'Maximum Demand Forecast'!$T$4:$T$50,0)),INDEX('Maximum Demand Forecast'!J$4:J$50,MATCH(Information!$C$422,'Maximum Demand Forecast'!$T$4:$T$50,0)))</f>
        <v>5.0824701574109454</v>
      </c>
      <c r="K429" s="111">
        <f>IF($R$422="Summer",INDEX('Maximum Demand Forecast'!AA$4:AA$50,MATCH(Information!$C$422,'Maximum Demand Forecast'!$T$4:$T$50,0)),INDEX('Maximum Demand Forecast'!K$4:K$50,MATCH(Information!$C$422,'Maximum Demand Forecast'!$T$4:$T$50,0)))</f>
        <v>5.0899665620236325</v>
      </c>
      <c r="L429" s="111">
        <f>IF($R$422="Summer",INDEX('Maximum Demand Forecast'!AB$4:AB$50,MATCH(Information!$C$422,'Maximum Demand Forecast'!$T$4:$T$50,0)),INDEX('Maximum Demand Forecast'!L$4:L$50,MATCH(Information!$C$422,'Maximum Demand Forecast'!$T$4:$T$50,0)))</f>
        <v>5.1127164347417207</v>
      </c>
      <c r="M429" s="111">
        <f>IF($R$422="Summer",INDEX('Maximum Demand Forecast'!AC$4:AC$50,MATCH(Information!$C$422,'Maximum Demand Forecast'!$T$4:$T$50,0)),INDEX('Maximum Demand Forecast'!M$4:M$50,MATCH(Information!$C$422,'Maximum Demand Forecast'!$T$4:$T$50,0)))</f>
        <v>5.1804365739051423</v>
      </c>
      <c r="N429" s="111">
        <f>IF($R$422="Summer",INDEX('Maximum Demand Forecast'!AD$4:AD$50,MATCH(Information!$C$422,'Maximum Demand Forecast'!$T$4:$T$50,0)),INDEX('Maximum Demand Forecast'!N$4:N$50,MATCH(Information!$C$422,'Maximum Demand Forecast'!$T$4:$T$50,0)))</f>
        <v>5.3943313995509063</v>
      </c>
      <c r="O429" s="111">
        <f>IF($R$422="Summer",INDEX('Maximum Demand Forecast'!AE$4:AE$50,MATCH(Information!$C$422,'Maximum Demand Forecast'!$T$4:$T$50,0)),INDEX('Maximum Demand Forecast'!O$4:O$50,MATCH(Information!$C$422,'Maximum Demand Forecast'!$T$4:$T$50,0)))</f>
        <v>5.5690008241432629</v>
      </c>
      <c r="P429" s="111">
        <f>IF($R$422="Summer",INDEX('Maximum Demand Forecast'!AF$4:AF$50,MATCH(Information!$C$422,'Maximum Demand Forecast'!$T$4:$T$50,0)),INDEX('Maximum Demand Forecast'!P$4:P$50,MATCH(Information!$C$422,'Maximum Demand Forecast'!$T$4:$T$50,0)))</f>
        <v>5.6851679823147521</v>
      </c>
      <c r="Q429" s="112"/>
      <c r="R429" s="105">
        <f>IF($R$23="Summer",INDEX('Maximum Demand Forecast'!V$4:V$50,MATCH(Information!$C$23,'Maximum Demand Forecast'!$T$4:$T$50,0)),INDEX('Maximum Demand Forecast'!F$4:F$50,MATCH(Information!$C$23,'Maximum Demand Forecast'!$T$4:$T$50,0)))</f>
        <v>0.3236</v>
      </c>
    </row>
    <row r="430" spans="3:18" x14ac:dyDescent="0.25">
      <c r="C430" s="71" t="s">
        <v>48</v>
      </c>
      <c r="D430" s="77" t="s">
        <v>179</v>
      </c>
      <c r="E430" s="113">
        <f t="shared" ref="E430:P430" si="59">IF(E431^2-E429^2&gt;0,SQRT(E431^2-E429^2),0)</f>
        <v>0.12756877951904036</v>
      </c>
      <c r="F430" s="113">
        <f t="shared" si="59"/>
        <v>0.12381306538487882</v>
      </c>
      <c r="G430" s="113">
        <f t="shared" si="59"/>
        <v>0.11954215501696225</v>
      </c>
      <c r="H430" s="113">
        <f t="shared" si="59"/>
        <v>0.12050050122146558</v>
      </c>
      <c r="I430" s="113">
        <f t="shared" si="59"/>
        <v>0.11853651355336547</v>
      </c>
      <c r="J430" s="113">
        <f t="shared" si="59"/>
        <v>0.11846125588281727</v>
      </c>
      <c r="K430" s="113">
        <f t="shared" si="59"/>
        <v>0.11863598066771038</v>
      </c>
      <c r="L430" s="113">
        <f t="shared" si="59"/>
        <v>0.11916623041044447</v>
      </c>
      <c r="M430" s="113">
        <f t="shared" si="59"/>
        <v>0.12074463864211793</v>
      </c>
      <c r="N430" s="113">
        <f t="shared" si="59"/>
        <v>0.12573005889803684</v>
      </c>
      <c r="O430" s="113">
        <f t="shared" si="59"/>
        <v>0.12980122090404531</v>
      </c>
      <c r="P430" s="113">
        <f t="shared" si="59"/>
        <v>0.13250882311775941</v>
      </c>
      <c r="Q430" s="112"/>
      <c r="R430" s="105"/>
    </row>
    <row r="431" spans="3:18" x14ac:dyDescent="0.25">
      <c r="C431" s="71" t="s">
        <v>48</v>
      </c>
      <c r="D431" s="77" t="s">
        <v>180</v>
      </c>
      <c r="E431" s="108">
        <f>E429/IF($R$422="Summer",INDEX('Maximum Demand Forecast'!$AG$4:$AG$50, MATCH(Information!$C$431, 'Maximum Demand Forecast'!$T$4:$T$50, 0)),INDEX('Maximum Demand Forecast'!$Q$4:$Q$50, MATCH(Information!$C$431, 'Maximum Demand Forecast'!$D$4:$D$50, 0)))</f>
        <v>5.4747064726712047</v>
      </c>
      <c r="F431" s="108">
        <f>F429/IF($R$422="Summer",INDEX('Maximum Demand Forecast'!$AG$4:$AG$50, MATCH(Information!$C$431, 'Maximum Demand Forecast'!$T$4:$T$50, 0)),INDEX('Maximum Demand Forecast'!$Q$4:$Q$50, MATCH(Information!$C$431, 'Maximum Demand Forecast'!$D$4:$D$50, 0)))</f>
        <v>5.3135272832393881</v>
      </c>
      <c r="G431" s="108">
        <f>G429/IF($R$422="Summer",INDEX('Maximum Demand Forecast'!$AG$4:$AG$50, MATCH(Information!$C$431, 'Maximum Demand Forecast'!$T$4:$T$50, 0)),INDEX('Maximum Demand Forecast'!$Q$4:$Q$50, MATCH(Information!$C$431, 'Maximum Demand Forecast'!$D$4:$D$50, 0)))</f>
        <v>5.1302380746749661</v>
      </c>
      <c r="H431" s="108">
        <f>H429/IF($R$422="Summer",INDEX('Maximum Demand Forecast'!$AG$4:$AG$50, MATCH(Information!$C$431, 'Maximum Demand Forecast'!$T$4:$T$50, 0)),INDEX('Maximum Demand Forecast'!$Q$4:$Q$50, MATCH(Information!$C$431, 'Maximum Demand Forecast'!$D$4:$D$50, 0)))</f>
        <v>5.1713661954327659</v>
      </c>
      <c r="I431" s="108">
        <f>I429/IF($R$422="Summer",INDEX('Maximum Demand Forecast'!$AG$4:$AG$50, MATCH(Information!$C$431, 'Maximum Demand Forecast'!$T$4:$T$50, 0)),INDEX('Maximum Demand Forecast'!$Q$4:$Q$50, MATCH(Information!$C$431, 'Maximum Demand Forecast'!$D$4:$D$50, 0)))</f>
        <v>5.0870802436547251</v>
      </c>
      <c r="J431" s="108">
        <f>J429/IF($R$422="Summer",INDEX('Maximum Demand Forecast'!$AG$4:$AG$50, MATCH(Information!$C$431, 'Maximum Demand Forecast'!$T$4:$T$50, 0)),INDEX('Maximum Demand Forecast'!$Q$4:$Q$50, MATCH(Information!$C$431, 'Maximum Demand Forecast'!$D$4:$D$50, 0)))</f>
        <v>5.0838505062716166</v>
      </c>
      <c r="K431" s="108">
        <f>K429/IF($R$422="Summer",INDEX('Maximum Demand Forecast'!$AG$4:$AG$50, MATCH(Information!$C$431, 'Maximum Demand Forecast'!$T$4:$T$50, 0)),INDEX('Maximum Demand Forecast'!$Q$4:$Q$50, MATCH(Information!$C$431, 'Maximum Demand Forecast'!$D$4:$D$50, 0)))</f>
        <v>5.0913489468339987</v>
      </c>
      <c r="L431" s="108">
        <f>L429/IF($R$422="Summer",INDEX('Maximum Demand Forecast'!$AG$4:$AG$50, MATCH(Information!$C$431, 'Maximum Demand Forecast'!$T$4:$T$50, 0)),INDEX('Maximum Demand Forecast'!$Q$4:$Q$50, MATCH(Information!$C$431, 'Maximum Demand Forecast'!$D$4:$D$50, 0)))</f>
        <v>5.1141049981935573</v>
      </c>
      <c r="M431" s="108">
        <f>M429/IF($R$422="Summer",INDEX('Maximum Demand Forecast'!$AG$4:$AG$50, MATCH(Information!$C$431, 'Maximum Demand Forecast'!$T$4:$T$50, 0)),INDEX('Maximum Demand Forecast'!$Q$4:$Q$50, MATCH(Information!$C$431, 'Maximum Demand Forecast'!$D$4:$D$50, 0)))</f>
        <v>5.1818435294801084</v>
      </c>
      <c r="N431" s="108">
        <f>N429/IF($R$422="Summer",INDEX('Maximum Demand Forecast'!$AG$4:$AG$50, MATCH(Information!$C$431, 'Maximum Demand Forecast'!$T$4:$T$50, 0)),INDEX('Maximum Demand Forecast'!$Q$4:$Q$50, MATCH(Information!$C$431, 'Maximum Demand Forecast'!$D$4:$D$50, 0)))</f>
        <v>5.3957964468548427</v>
      </c>
      <c r="O431" s="108">
        <f>O429/IF($R$422="Summer",INDEX('Maximum Demand Forecast'!$AG$4:$AG$50, MATCH(Information!$C$431, 'Maximum Demand Forecast'!$T$4:$T$50, 0)),INDEX('Maximum Demand Forecast'!$Q$4:$Q$50, MATCH(Information!$C$431, 'Maximum Demand Forecast'!$D$4:$D$50, 0)))</f>
        <v>5.5705133099433954</v>
      </c>
      <c r="P431" s="108">
        <f>P429/IF($R$422="Summer",INDEX('Maximum Demand Forecast'!$AG$4:$AG$50, MATCH(Information!$C$431, 'Maximum Demand Forecast'!$T$4:$T$50, 0)),INDEX('Maximum Demand Forecast'!$Q$4:$Q$50, MATCH(Information!$C$431, 'Maximum Demand Forecast'!$D$4:$D$50, 0)))</f>
        <v>5.686712017971443</v>
      </c>
      <c r="Q431" s="112"/>
      <c r="R431" s="105"/>
    </row>
    <row r="432" spans="3:18" x14ac:dyDescent="0.25">
      <c r="C432" s="71" t="s">
        <v>48</v>
      </c>
      <c r="D432" s="77" t="s">
        <v>181</v>
      </c>
      <c r="E432" s="114">
        <f>IFERROR(INDEX('Maximum Demand Forecast'!$AK$4:$AK$50,MATCH(Information!C422,'Maximum Demand Forecast'!$AJ$4:$AJ$50,0)),"")</f>
        <v>5</v>
      </c>
      <c r="F432" s="115" t="str">
        <f>IFERROR(INDEX('Maximum Demand Forecast'!$AK$4:$AK$50,MATCH(Information!D422,'Maximum Demand Forecast'!$AJ$4:$AJ$50,0)),"")</f>
        <v/>
      </c>
      <c r="G432" s="115"/>
      <c r="H432" s="115"/>
      <c r="I432" s="115"/>
      <c r="J432" s="115"/>
      <c r="K432" s="115"/>
      <c r="L432" s="115"/>
      <c r="M432" s="115"/>
      <c r="N432" s="115"/>
      <c r="O432" s="115"/>
      <c r="P432" s="115"/>
      <c r="Q432" s="116"/>
      <c r="R432" s="105"/>
    </row>
    <row r="433" spans="3:18" x14ac:dyDescent="0.25">
      <c r="C433" s="71" t="s">
        <v>48</v>
      </c>
      <c r="D433" s="77" t="s">
        <v>182</v>
      </c>
      <c r="E433" s="106">
        <f>INDEX('Maximum Demand Forecast'!AR4:AR50,MATCH(Information!C433,'Maximum Demand Forecast'!$AQ$4:$AQ$50,0))</f>
        <v>8662.5</v>
      </c>
      <c r="F433" s="107">
        <f>INDEX('Maximum Demand Forecast'!AR4:AR50,MATCH(Information!C433,'Maximum Demand Forecast'!$AQ$4:$AQ$50,0))</f>
        <v>8662.5</v>
      </c>
      <c r="G433" s="107">
        <f>INDEX('Maximum Demand Forecast'!AR4:AR50,MATCH(Information!C433,'Maximum Demand Forecast'!$AQ$4:$AQ$50,0))</f>
        <v>8662.5</v>
      </c>
      <c r="H433" s="107">
        <f>INDEX('Maximum Demand Forecast'!AR4:AR50,MATCH(Information!C433,'Maximum Demand Forecast'!$AQ$4:$AQ$50,0))</f>
        <v>8662.5</v>
      </c>
      <c r="I433" s="107">
        <f>INDEX('Maximum Demand Forecast'!AR4:AR50,MATCH(Information!C433,'Maximum Demand Forecast'!$AQ$4:$AQ$50,0))</f>
        <v>8662.5</v>
      </c>
      <c r="J433" s="107">
        <f>INDEX('Maximum Demand Forecast'!AR4:AR50,MATCH(Information!C433,'Maximum Demand Forecast'!$AQ$4:$AQ$50,0))</f>
        <v>8662.5</v>
      </c>
      <c r="K433" s="107">
        <f>INDEX('Maximum Demand Forecast'!AR4:AR50,MATCH(Information!C433,'Maximum Demand Forecast'!$AQ$4:$AQ$50,0))</f>
        <v>8662.5</v>
      </c>
      <c r="L433" s="107">
        <f>INDEX('Maximum Demand Forecast'!AR4:AR50,MATCH(Information!C433,'Maximum Demand Forecast'!$AQ$4:$AQ$50,0))</f>
        <v>8662.5</v>
      </c>
      <c r="M433" s="107">
        <f>INDEX('Maximum Demand Forecast'!AR4:AR50,MATCH(Information!C433,'Maximum Demand Forecast'!$AQ$4:$AQ$50,0))</f>
        <v>8662.5</v>
      </c>
      <c r="N433" s="107">
        <f>INDEX('Maximum Demand Forecast'!AR4:AR50,MATCH(Information!C433,'Maximum Demand Forecast'!$AQ$4:$AQ$50,0))</f>
        <v>8662.5</v>
      </c>
      <c r="O433" s="107">
        <f>INDEX('Maximum Demand Forecast'!AR4:AR50,MATCH(Information!C433,'Maximum Demand Forecast'!$AQ$4:$AQ$50,0))</f>
        <v>8662.5</v>
      </c>
      <c r="P433" s="107">
        <f>INDEX('Maximum Demand Forecast'!AR4:AR50,MATCH(Information!C433,'Maximum Demand Forecast'!$AQ$4:$AQ$50,0))</f>
        <v>8662.5</v>
      </c>
      <c r="Q433" s="104"/>
      <c r="R433" s="105"/>
    </row>
    <row r="434" spans="3:18" x14ac:dyDescent="0.25">
      <c r="C434" s="71" t="s">
        <v>48</v>
      </c>
      <c r="D434" s="77" t="s">
        <v>183</v>
      </c>
      <c r="E434" s="106">
        <f>INDEX('Maximum Demand Forecast'!$AS$4:$AS$50,MATCH(Information!C434,'Maximum Demand Forecast'!$AQ$4:$AQ$50,0))</f>
        <v>8662.5</v>
      </c>
      <c r="F434" s="107">
        <f>INDEX('Maximum Demand Forecast'!$AS$4:$AS$50,MATCH(Information!C434,'Maximum Demand Forecast'!$AQ$4:$AQ$50,0))</f>
        <v>8662.5</v>
      </c>
      <c r="G434" s="107">
        <f>INDEX('Maximum Demand Forecast'!$AS$4:$AS$50,MATCH(Information!C434,'Maximum Demand Forecast'!$AQ$4:$AQ$50,0))</f>
        <v>8662.5</v>
      </c>
      <c r="H434" s="107">
        <f>INDEX('Maximum Demand Forecast'!$AS$4:$AS$50,MATCH(Information!C434,'Maximum Demand Forecast'!$AQ$4:$AQ$50,0))</f>
        <v>8662.5</v>
      </c>
      <c r="I434" s="107">
        <f>INDEX('Maximum Demand Forecast'!$AS$4:$AS$50,MATCH(Information!C434,'Maximum Demand Forecast'!$AQ$4:$AQ$50,0))</f>
        <v>8662.5</v>
      </c>
      <c r="J434" s="107">
        <f>INDEX('Maximum Demand Forecast'!$AS$4:$AS$50,MATCH(Information!C434,'Maximum Demand Forecast'!$AQ$4:$AQ$50,0))</f>
        <v>8662.5</v>
      </c>
      <c r="K434" s="107">
        <f>INDEX('Maximum Demand Forecast'!$AS$4:$AS$50,MATCH(Information!C434,'Maximum Demand Forecast'!$AQ$4:$AQ$50,0))</f>
        <v>8662.5</v>
      </c>
      <c r="L434" s="107">
        <f>INDEX('Maximum Demand Forecast'!$AS$4:$AS$50,MATCH(Information!C434,'Maximum Demand Forecast'!$AQ$4:$AQ$50,0))</f>
        <v>8662.5</v>
      </c>
      <c r="M434" s="107">
        <f>INDEX('Maximum Demand Forecast'!$AS$4:$AS$50,MATCH(Information!C434,'Maximum Demand Forecast'!$AQ$4:$AQ$50,0))</f>
        <v>8662.5</v>
      </c>
      <c r="N434" s="107">
        <f>INDEX('Maximum Demand Forecast'!$AS$4:$AS$50,MATCH(Information!C434,'Maximum Demand Forecast'!$AQ$4:$AQ$50,0))</f>
        <v>8662.5</v>
      </c>
      <c r="O434" s="107">
        <f>INDEX('Maximum Demand Forecast'!$AS$4:$AS$50,MATCH(Information!C434,'Maximum Demand Forecast'!$AQ$4:$AQ$50,0))</f>
        <v>8662.5</v>
      </c>
      <c r="P434" s="107">
        <f>INDEX('Maximum Demand Forecast'!$AS$4:$AS$50,MATCH(Information!C434,'Maximum Demand Forecast'!$AQ$4:$AQ$50,0))</f>
        <v>8662.5</v>
      </c>
      <c r="Q434" s="104"/>
      <c r="R434" s="105"/>
    </row>
    <row r="435" spans="3:18" x14ac:dyDescent="0.25">
      <c r="C435" s="71" t="s">
        <v>48</v>
      </c>
      <c r="D435" s="77" t="s">
        <v>186</v>
      </c>
      <c r="E435" s="117">
        <f>INDEX('Maximum Demand Forecast'!$R$4:$R$50,MATCH(Information!$C$422,'Maximum Demand Forecast'!$D$4:$D$50,0))</f>
        <v>0.87690278998750704</v>
      </c>
      <c r="F435" s="118"/>
      <c r="G435" s="118"/>
      <c r="H435" s="118"/>
      <c r="I435" s="118"/>
      <c r="J435" s="118"/>
      <c r="K435" s="118"/>
      <c r="L435" s="118"/>
      <c r="M435" s="118"/>
      <c r="N435" s="118"/>
      <c r="O435" s="118"/>
      <c r="P435" s="118"/>
      <c r="Q435" s="104"/>
      <c r="R435" s="105"/>
    </row>
    <row r="436" spans="3:18" x14ac:dyDescent="0.25">
      <c r="C436" s="71" t="s">
        <v>48</v>
      </c>
      <c r="D436" s="77" t="s">
        <v>187</v>
      </c>
      <c r="E436" s="117">
        <f>INDEX('Maximum Demand Forecast'!$AH$4:$AH$50,MATCH(Information!$C$422,'Maximum Demand Forecast'!$D$4:$D$50,0))</f>
        <v>0.55343662480455103</v>
      </c>
      <c r="F436" s="118"/>
      <c r="G436" s="118"/>
      <c r="H436" s="118"/>
      <c r="I436" s="118"/>
      <c r="J436" s="118"/>
      <c r="K436" s="118"/>
      <c r="L436" s="118"/>
      <c r="M436" s="118"/>
      <c r="N436" s="118"/>
      <c r="O436" s="118"/>
      <c r="P436" s="118"/>
      <c r="Q436" s="104"/>
      <c r="R436" s="105"/>
    </row>
    <row r="437" spans="3:18" x14ac:dyDescent="0.25">
      <c r="C437" s="71" t="s">
        <v>48</v>
      </c>
      <c r="D437" s="77" t="s">
        <v>130</v>
      </c>
      <c r="E437" s="106">
        <v>3.4</v>
      </c>
      <c r="F437" s="107"/>
      <c r="G437" s="107"/>
      <c r="H437" s="107"/>
      <c r="I437" s="107"/>
      <c r="J437" s="107"/>
      <c r="K437" s="107"/>
      <c r="L437" s="107"/>
      <c r="M437" s="107"/>
      <c r="N437" s="107"/>
      <c r="O437" s="107"/>
      <c r="P437" s="107"/>
      <c r="Q437" s="104" t="str" cm="1">
        <f t="array" ref="Q437">IF(INDEX('Maximum Demand Forecast'!$AW$4:$AW$248,MATCH(1,('Maximum Demand Forecast'!$AV$4:$AV$248=Information!D437)*('Maximum Demand Forecast'!$AX$4:$AX$248=Information!E437)*('Maximum Demand Forecast'!$AU$4:$AU$248=Information!C437),0))=0,"",INDEX('Maximum Demand Forecast'!$AW$4:$AW$248,MATCH(1,('Maximum Demand Forecast'!$AV$4:$AV$248=Information!D437)*('Maximum Demand Forecast'!$AX$4:$AX$248=Information!E437)*('Maximum Demand Forecast'!$AU$4:$AU$248=Information!C437),0)))</f>
        <v>New Norfolk</v>
      </c>
      <c r="R437" s="105"/>
    </row>
    <row r="438" spans="3:18" x14ac:dyDescent="0.25">
      <c r="C438" s="71" t="s">
        <v>48</v>
      </c>
      <c r="D438" s="77" t="s">
        <v>131</v>
      </c>
      <c r="E438" s="106">
        <v>0.5</v>
      </c>
      <c r="F438" s="107"/>
      <c r="G438" s="107"/>
      <c r="H438" s="107"/>
      <c r="I438" s="107"/>
      <c r="J438" s="107"/>
      <c r="K438" s="107"/>
      <c r="L438" s="107"/>
      <c r="M438" s="107"/>
      <c r="N438" s="107"/>
      <c r="O438" s="107"/>
      <c r="P438" s="107"/>
      <c r="Q438" s="104" t="str" cm="1">
        <f t="array" ref="Q438">IF(INDEX('Maximum Demand Forecast'!$AW$4:$AW$248,MATCH(1,('Maximum Demand Forecast'!$AV$4:$AV$248=Information!D438)*('Maximum Demand Forecast'!$AX$4:$AX$248=Information!E438)*('Maximum Demand Forecast'!$AU$4:$AU$248=Information!C438),0))=0,"",INDEX('Maximum Demand Forecast'!$AW$4:$AW$248,MATCH(1,('Maximum Demand Forecast'!$AV$4:$AV$248=Information!D438)*('Maximum Demand Forecast'!$AX$4:$AX$248=Information!E438)*('Maximum Demand Forecast'!$AU$4:$AU$248=Information!C438),0)))</f>
        <v>Wayatinah Zone</v>
      </c>
      <c r="R438" s="105"/>
    </row>
    <row r="439" spans="3:18" x14ac:dyDescent="0.25">
      <c r="C439" s="71" t="s">
        <v>48</v>
      </c>
      <c r="D439" s="77" t="s">
        <v>132</v>
      </c>
      <c r="E439" s="106"/>
      <c r="F439" s="107"/>
      <c r="G439" s="107"/>
      <c r="H439" s="107"/>
      <c r="I439" s="107"/>
      <c r="J439" s="107"/>
      <c r="K439" s="107"/>
      <c r="L439" s="107"/>
      <c r="M439" s="107"/>
      <c r="N439" s="107"/>
      <c r="O439" s="107"/>
      <c r="P439" s="107"/>
      <c r="Q439" s="104" t="str" cm="1">
        <f t="array" ref="Q439">IF(INDEX('Maximum Demand Forecast'!$AW$4:$AW$248,MATCH(1,('Maximum Demand Forecast'!$AV$4:$AV$248=Information!D439)*('Maximum Demand Forecast'!$AX$4:$AX$248=Information!E439)*('Maximum Demand Forecast'!$AU$4:$AU$248=Information!C439),0))=0,"",INDEX('Maximum Demand Forecast'!$AW$4:$AW$248,MATCH(1,('Maximum Demand Forecast'!$AV$4:$AV$248=Information!D439)*('Maximum Demand Forecast'!$AX$4:$AX$248=Information!E439)*('Maximum Demand Forecast'!$AU$4:$AU$248=Information!C439),0)))</f>
        <v/>
      </c>
      <c r="R439" s="105"/>
    </row>
    <row r="440" spans="3:18" x14ac:dyDescent="0.25">
      <c r="C440" s="71" t="s">
        <v>48</v>
      </c>
      <c r="D440" s="77" t="s">
        <v>133</v>
      </c>
      <c r="E440" s="106"/>
      <c r="F440" s="107"/>
      <c r="G440" s="107"/>
      <c r="H440" s="107"/>
      <c r="I440" s="107"/>
      <c r="J440" s="107"/>
      <c r="K440" s="107"/>
      <c r="L440" s="107"/>
      <c r="M440" s="107"/>
      <c r="N440" s="107"/>
      <c r="O440" s="107"/>
      <c r="P440" s="107"/>
      <c r="Q440" s="104" t="str" cm="1">
        <f t="array" ref="Q440">IF(INDEX('Maximum Demand Forecast'!$AW$4:$AW$248,MATCH(1,('Maximum Demand Forecast'!$AV$4:$AV$248=Information!D440)*('Maximum Demand Forecast'!$AX$4:$AX$248=Information!E440)*('Maximum Demand Forecast'!$AU$4:$AU$248=Information!C440),0))=0,"",INDEX('Maximum Demand Forecast'!$AW$4:$AW$248,MATCH(1,('Maximum Demand Forecast'!$AV$4:$AV$248=Information!D440)*('Maximum Demand Forecast'!$AX$4:$AX$248=Information!E440)*('Maximum Demand Forecast'!$AU$4:$AU$248=Information!C440),0)))</f>
        <v/>
      </c>
      <c r="R440" s="105"/>
    </row>
    <row r="441" spans="3:18" x14ac:dyDescent="0.25">
      <c r="C441" s="71" t="s">
        <v>48</v>
      </c>
      <c r="D441" s="77" t="s">
        <v>134</v>
      </c>
      <c r="E441" s="106"/>
      <c r="F441" s="107"/>
      <c r="G441" s="107"/>
      <c r="H441" s="107"/>
      <c r="I441" s="107"/>
      <c r="J441" s="107"/>
      <c r="K441" s="107"/>
      <c r="L441" s="107"/>
      <c r="M441" s="107"/>
      <c r="N441" s="107"/>
      <c r="O441" s="107"/>
      <c r="P441" s="107"/>
      <c r="Q441" s="104" t="str" cm="1">
        <f t="array" ref="Q441">IF(INDEX('Maximum Demand Forecast'!$AW$4:$AW$248,MATCH(1,('Maximum Demand Forecast'!$AV$4:$AV$248=Information!D441)*('Maximum Demand Forecast'!$AX$4:$AX$248=Information!E441)*('Maximum Demand Forecast'!$AU$4:$AU$248=Information!C441),0))=0,"",INDEX('Maximum Demand Forecast'!$AW$4:$AW$248,MATCH(1,('Maximum Demand Forecast'!$AV$4:$AV$248=Information!D441)*('Maximum Demand Forecast'!$AX$4:$AX$248=Information!E441)*('Maximum Demand Forecast'!$AU$4:$AU$248=Information!C441),0)))</f>
        <v/>
      </c>
      <c r="R441" s="105"/>
    </row>
    <row r="442" spans="3:18" x14ac:dyDescent="0.25">
      <c r="C442" s="71" t="s">
        <v>48</v>
      </c>
      <c r="D442" s="77" t="s">
        <v>184</v>
      </c>
      <c r="E442" s="124">
        <f>INDEX('Distribution feeder max. demand'!$AS$5:$AS$64,MATCH(Information!$C442,'Distribution feeder max. demand'!$AR$5:$AR$64,0))</f>
        <v>1.7430000000000001</v>
      </c>
      <c r="F442" s="115"/>
      <c r="G442" s="115"/>
      <c r="H442" s="115"/>
      <c r="I442" s="115"/>
      <c r="J442" s="115"/>
      <c r="K442" s="115"/>
      <c r="L442" s="115"/>
      <c r="M442" s="115"/>
      <c r="N442" s="115"/>
      <c r="O442" s="115"/>
      <c r="P442" s="115"/>
      <c r="Q442" s="104"/>
      <c r="R442" s="105"/>
    </row>
    <row r="443" spans="3:18" ht="15.75" thickBot="1" x14ac:dyDescent="0.3">
      <c r="C443" s="73" t="s">
        <v>48</v>
      </c>
      <c r="D443" s="78" t="s">
        <v>185</v>
      </c>
      <c r="E443" s="123">
        <f>INDEX('Distribution feeder max. demand'!$AT$5:$AT$64,MATCH(Information!$C442,'Distribution feeder max. demand'!$AR$5:$AR$64,0))</f>
        <v>1.2E-2</v>
      </c>
      <c r="F443" s="119"/>
      <c r="G443" s="119"/>
      <c r="H443" s="119"/>
      <c r="I443" s="119"/>
      <c r="J443" s="119"/>
      <c r="K443" s="119"/>
      <c r="L443" s="119"/>
      <c r="M443" s="119"/>
      <c r="N443" s="119"/>
      <c r="O443" s="119"/>
      <c r="P443" s="119"/>
      <c r="Q443" s="120"/>
      <c r="R443" s="121"/>
    </row>
    <row r="444" spans="3:18" ht="15.75" thickTop="1" x14ac:dyDescent="0.25">
      <c r="C444" s="71" t="s">
        <v>2</v>
      </c>
      <c r="D444" s="77" t="s">
        <v>171</v>
      </c>
      <c r="E444" s="102">
        <f>INDEX('Maximum Demand Forecast'!$BA$4:$BA$50,MATCH($C$444,'Maximum Demand Forecast'!$AZ$4:$AZ$50,0))</f>
        <v>120</v>
      </c>
      <c r="F444" s="103">
        <f>INDEX('Maximum Demand Forecast'!$BA$4:$BA$50,MATCH($C$444,'Maximum Demand Forecast'!$AZ$4:$AZ$50,0))</f>
        <v>120</v>
      </c>
      <c r="G444" s="103">
        <f>INDEX('Maximum Demand Forecast'!$BA$4:$BA$50,MATCH($C$444,'Maximum Demand Forecast'!$AZ$4:$AZ$50,0))</f>
        <v>120</v>
      </c>
      <c r="H444" s="103">
        <f>INDEX('Maximum Demand Forecast'!$BA$4:$BA$50,MATCH($C$444,'Maximum Demand Forecast'!$AZ$4:$AZ$50,0))</f>
        <v>120</v>
      </c>
      <c r="I444" s="103">
        <f>INDEX('Maximum Demand Forecast'!$BA$4:$BA$50,MATCH($C$444,'Maximum Demand Forecast'!$AZ$4:$AZ$50,0))</f>
        <v>120</v>
      </c>
      <c r="J444" s="103">
        <f>INDEX('Maximum Demand Forecast'!$BA$4:$BA$50,MATCH($C$444,'Maximum Demand Forecast'!$AZ$4:$AZ$50,0))</f>
        <v>120</v>
      </c>
      <c r="K444" s="103">
        <f>INDEX('Maximum Demand Forecast'!$BA$4:$BA$50,MATCH($C$444,'Maximum Demand Forecast'!$AZ$4:$AZ$50,0))</f>
        <v>120</v>
      </c>
      <c r="L444" s="103">
        <f>INDEX('Maximum Demand Forecast'!$BA$4:$BA$50,MATCH($C$444,'Maximum Demand Forecast'!$AZ$4:$AZ$50,0))</f>
        <v>120</v>
      </c>
      <c r="M444" s="103">
        <f>INDEX('Maximum Demand Forecast'!$BA$4:$BA$50,MATCH($C$444,'Maximum Demand Forecast'!$AZ$4:$AZ$50,0))</f>
        <v>120</v>
      </c>
      <c r="N444" s="103">
        <f>INDEX('Maximum Demand Forecast'!$BA$4:$BA$50,MATCH($C$444,'Maximum Demand Forecast'!$AZ$4:$AZ$50,0))</f>
        <v>120</v>
      </c>
      <c r="O444" s="103">
        <f>INDEX('Maximum Demand Forecast'!$BA$4:$BA$50,MATCH($C$444,'Maximum Demand Forecast'!$AZ$4:$AZ$50,0))</f>
        <v>120</v>
      </c>
      <c r="P444" s="103">
        <f>INDEX('Maximum Demand Forecast'!$BA$4:$BA$50,MATCH($C$444,'Maximum Demand Forecast'!$AZ$4:$AZ$50,0))</f>
        <v>120</v>
      </c>
      <c r="Q444" s="104"/>
      <c r="R444" s="122" t="str">
        <f>IF('Maximum Demand Forecast'!F24&gt;'Maximum Demand Forecast'!V24,"Summer","Winter")</f>
        <v>Winter</v>
      </c>
    </row>
    <row r="445" spans="3:18" x14ac:dyDescent="0.25">
      <c r="C445" s="71" t="s">
        <v>2</v>
      </c>
      <c r="D445" s="77" t="s">
        <v>172</v>
      </c>
      <c r="E445" s="106">
        <f>INDEX('Maximum Demand Forecast'!$AN$4:$AN$50,MATCH(Information!C444,'Maximum Demand Forecast'!$AM$4:$AM$50,0))</f>
        <v>60</v>
      </c>
      <c r="F445" s="107">
        <f>INDEX('Maximum Demand Forecast'!$AN$4:$AN$50,MATCH(Information!C444,'Maximum Demand Forecast'!$AM$4:$AM$50,0))</f>
        <v>60</v>
      </c>
      <c r="G445" s="107">
        <f>INDEX('Maximum Demand Forecast'!$AN$4:$AN$50,MATCH(Information!C444,'Maximum Demand Forecast'!$AM$4:$AM$50,0))</f>
        <v>60</v>
      </c>
      <c r="H445" s="107">
        <f>INDEX('Maximum Demand Forecast'!$AN$4:$AN$50,MATCH(Information!C444,'Maximum Demand Forecast'!$AM$4:$AM$50,0))</f>
        <v>60</v>
      </c>
      <c r="I445" s="107">
        <f>INDEX('Maximum Demand Forecast'!$AN$4:$AN$50,MATCH(Information!C444,'Maximum Demand Forecast'!$AM$4:$AM$50,0))</f>
        <v>60</v>
      </c>
      <c r="J445" s="107">
        <f>INDEX('Maximum Demand Forecast'!$AN$4:$AN$50,MATCH(Information!C444,'Maximum Demand Forecast'!$AM$4:$AM$50,0))</f>
        <v>60</v>
      </c>
      <c r="K445" s="107">
        <f>INDEX('Maximum Demand Forecast'!$AN$4:$AN$50,MATCH(Information!C444,'Maximum Demand Forecast'!$AM$4:$AM$50,0))</f>
        <v>60</v>
      </c>
      <c r="L445" s="107">
        <f>INDEX('Maximum Demand Forecast'!$AN$4:$AN$50,MATCH(Information!C444,'Maximum Demand Forecast'!$AM$4:$AM$50,0))</f>
        <v>60</v>
      </c>
      <c r="M445" s="107">
        <f>INDEX('Maximum Demand Forecast'!$AN$4:$AN$50,MATCH(Information!C444,'Maximum Demand Forecast'!$AM$4:$AM$50,0))</f>
        <v>60</v>
      </c>
      <c r="N445" s="107">
        <f>INDEX('Maximum Demand Forecast'!$AN$4:$AN$50,MATCH(Information!C444,'Maximum Demand Forecast'!$AM$4:$AM$50,0))</f>
        <v>60</v>
      </c>
      <c r="O445" s="107">
        <f>INDEX('Maximum Demand Forecast'!$AN$4:$AN$50,MATCH(Information!C444,'Maximum Demand Forecast'!$AM$4:$AM$50,0))</f>
        <v>60</v>
      </c>
      <c r="P445" s="107">
        <f>INDEX('Maximum Demand Forecast'!$AN$4:$AN$50,MATCH(Information!C444,'Maximum Demand Forecast'!$AM$4:$AM$50,0))</f>
        <v>60</v>
      </c>
      <c r="Q445" s="104"/>
      <c r="R445" s="105"/>
    </row>
    <row r="446" spans="3:18" x14ac:dyDescent="0.25">
      <c r="C446" s="71" t="s">
        <v>2</v>
      </c>
      <c r="D446" s="77" t="s">
        <v>173</v>
      </c>
      <c r="E446" s="106">
        <f>INDEX('Maximum Demand Forecast'!$AO$4:$AO$50,MATCH(Information!C446,'Maximum Demand Forecast'!$AM$4:$AM$50,0))</f>
        <v>72</v>
      </c>
      <c r="F446" s="107">
        <f>INDEX('Maximum Demand Forecast'!$AO$4:$AO$50,MATCH(Information!C446,'Maximum Demand Forecast'!$AM$4:$AM$50,0))</f>
        <v>72</v>
      </c>
      <c r="G446" s="107">
        <f>INDEX('Maximum Demand Forecast'!$AO$4:$AO$50,MATCH(Information!C446,'Maximum Demand Forecast'!$AM$4:$AM$50,0))</f>
        <v>72</v>
      </c>
      <c r="H446" s="107">
        <f>INDEX('Maximum Demand Forecast'!$AO$4:$AO$50,MATCH(Information!C446,'Maximum Demand Forecast'!$AM$4:$AM$50,0))</f>
        <v>72</v>
      </c>
      <c r="I446" s="107">
        <f>INDEX('Maximum Demand Forecast'!$AO$4:$AO$50,MATCH(Information!C446,'Maximum Demand Forecast'!$AM$4:$AM$50,0))</f>
        <v>72</v>
      </c>
      <c r="J446" s="107">
        <f>INDEX('Maximum Demand Forecast'!$AO$4:$AO$50,MATCH(Information!C446,'Maximum Demand Forecast'!$AM$4:$AM$50,0))</f>
        <v>72</v>
      </c>
      <c r="K446" s="107">
        <f>INDEX('Maximum Demand Forecast'!$AO$4:$AO$50,MATCH(Information!C446,'Maximum Demand Forecast'!$AM$4:$AM$50,0))</f>
        <v>72</v>
      </c>
      <c r="L446" s="107">
        <f>INDEX('Maximum Demand Forecast'!$AO$4:$AO$50,MATCH(Information!C446,'Maximum Demand Forecast'!$AM$4:$AM$50,0))</f>
        <v>72</v>
      </c>
      <c r="M446" s="107">
        <f>INDEX('Maximum Demand Forecast'!$AO$4:$AO$50,MATCH(Information!C446,'Maximum Demand Forecast'!$AM$4:$AM$50,0))</f>
        <v>72</v>
      </c>
      <c r="N446" s="107">
        <f>INDEX('Maximum Demand Forecast'!$AO$4:$AO$50,MATCH(Information!C446,'Maximum Demand Forecast'!$AM$4:$AM$50,0))</f>
        <v>72</v>
      </c>
      <c r="O446" s="107">
        <f>INDEX('Maximum Demand Forecast'!$AO$4:$AO$50,MATCH(Information!C446,'Maximum Demand Forecast'!$AM$4:$AM$50,0))</f>
        <v>72</v>
      </c>
      <c r="P446" s="107">
        <f>INDEX('Maximum Demand Forecast'!$AO$4:$AO$50,MATCH(Information!C446,'Maximum Demand Forecast'!$AM$4:$AM$50,0))</f>
        <v>72</v>
      </c>
      <c r="Q446" s="104"/>
      <c r="R446" s="105"/>
    </row>
    <row r="447" spans="3:18" x14ac:dyDescent="0.25">
      <c r="C447" s="71" t="s">
        <v>2</v>
      </c>
      <c r="D447" s="77" t="s">
        <v>174</v>
      </c>
      <c r="E447" s="108">
        <f>IF($R$444="Summer",INDEX('Maximum Demand Forecast'!E$4:E$50,MATCH(Information!$C$447,'Maximum Demand Forecast'!$D$4:$D$50,0)),INDEX('Maximum Demand Forecast'!U$4:U$50,MATCH(Information!$C$447,'Maximum Demand Forecast'!$T$4:$T$50,0)))</f>
        <v>44.518530077158097</v>
      </c>
      <c r="F447" s="111">
        <f>IF($R$444="Summer",INDEX('Maximum Demand Forecast'!F$4:F$50,MATCH(Information!$C$447,'Maximum Demand Forecast'!$D$4:$D$50,0)),INDEX('Maximum Demand Forecast'!V$4:V$50,MATCH(Information!$C$447,'Maximum Demand Forecast'!$T$4:$T$50,0)))</f>
        <v>44.523004160217397</v>
      </c>
      <c r="G447" s="111">
        <f>IF($R$444="Summer",INDEX('Maximum Demand Forecast'!G$4:G$50,MATCH(Information!$C$447,'Maximum Demand Forecast'!$D$4:$D$50,0)),INDEX('Maximum Demand Forecast'!W$4:W$50,MATCH(Information!$C$447,'Maximum Demand Forecast'!$T$4:$T$50,0)))</f>
        <v>42.98719079925511</v>
      </c>
      <c r="H447" s="111">
        <f>IF($R$444="Summer",INDEX('Maximum Demand Forecast'!H$4:H$50,MATCH(Information!$C$447,'Maximum Demand Forecast'!$D$4:$D$50,0)),INDEX('Maximum Demand Forecast'!X$4:X$50,MATCH(Information!$C$447,'Maximum Demand Forecast'!$T$4:$T$50,0)))</f>
        <v>43.331810746418547</v>
      </c>
      <c r="I447" s="111">
        <f>IF($R$444="Summer",INDEX('Maximum Demand Forecast'!I$4:I$50,MATCH(Information!$C$447,'Maximum Demand Forecast'!$D$4:$D$50,0)),INDEX('Maximum Demand Forecast'!Y$4:Y$50,MATCH(Information!$C$447,'Maximum Demand Forecast'!$T$4:$T$50,0)))</f>
        <v>42.625563543454376</v>
      </c>
      <c r="J447" s="111">
        <f>IF($R$444="Summer",INDEX('Maximum Demand Forecast'!J$4:J$50,MATCH(Information!$C$447,'Maximum Demand Forecast'!$D$4:$D$50,0)),INDEX('Maximum Demand Forecast'!Z$4:Z$50,MATCH(Information!$C$447,'Maximum Demand Forecast'!$T$4:$T$50,0)))</f>
        <v>42.598500990976639</v>
      </c>
      <c r="K447" s="111">
        <f>IF($R$444="Summer",INDEX('Maximum Demand Forecast'!K$4:K$50,MATCH(Information!$C$447,'Maximum Demand Forecast'!$D$4:$D$50,0)),INDEX('Maximum Demand Forecast'!AA$4:AA$50,MATCH(Information!$C$447,'Maximum Demand Forecast'!$T$4:$T$50,0)))</f>
        <v>42.661331777864127</v>
      </c>
      <c r="L447" s="111">
        <f>IF($R$444="Summer",INDEX('Maximum Demand Forecast'!L$4:L$50,MATCH(Information!$C$447,'Maximum Demand Forecast'!$D$4:$D$50,0)),INDEX('Maximum Demand Forecast'!AB$4:AB$50,MATCH(Information!$C$447,'Maximum Demand Forecast'!$T$4:$T$50,0)))</f>
        <v>42.852008839511598</v>
      </c>
      <c r="M447" s="111">
        <f>IF($R$444="Summer",INDEX('Maximum Demand Forecast'!M$4:M$50,MATCH(Information!$C$447,'Maximum Demand Forecast'!$D$4:$D$50,0)),INDEX('Maximum Demand Forecast'!AC$4:AC$50,MATCH(Information!$C$447,'Maximum Demand Forecast'!$T$4:$T$50,0)))</f>
        <v>43.419602219485647</v>
      </c>
      <c r="N447" s="111">
        <f>IF($R$444="Summer",INDEX('Maximum Demand Forecast'!N$4:N$50,MATCH(Information!$C$447,'Maximum Demand Forecast'!$D$4:$D$50,0)),INDEX('Maximum Demand Forecast'!AD$4:AD$50,MATCH(Information!$C$447,'Maximum Demand Forecast'!$T$4:$T$50,0)))</f>
        <v>45.212352331151301</v>
      </c>
      <c r="O447" s="111">
        <f>IF($R$444="Summer",INDEX('Maximum Demand Forecast'!O$4:O$50,MATCH(Information!$C$447,'Maximum Demand Forecast'!$D$4:$D$50,0)),INDEX('Maximum Demand Forecast'!AE$4:AE$50,MATCH(Information!$C$447,'Maximum Demand Forecast'!$T$4:$T$50,0)))</f>
        <v>46.676336462123778</v>
      </c>
      <c r="P447" s="111">
        <f>IF($R$444="Summer",INDEX('Maximum Demand Forecast'!P$4:P$50,MATCH(Information!$C$447,'Maximum Demand Forecast'!$D$4:$D$50,0)),INDEX('Maximum Demand Forecast'!AF$4:AF$50,MATCH(Information!$C$447,'Maximum Demand Forecast'!$T$4:$T$50,0)))</f>
        <v>47.649986409732712</v>
      </c>
      <c r="Q447" s="104"/>
      <c r="R447" s="105"/>
    </row>
    <row r="448" spans="3:18" x14ac:dyDescent="0.25">
      <c r="C448" s="71" t="s">
        <v>2</v>
      </c>
      <c r="D448" s="77" t="s">
        <v>175</v>
      </c>
      <c r="E448" s="109">
        <f t="shared" ref="E448:P448" si="60">SQRT(E449^2-E447^2)</f>
        <v>2.4083592075410616</v>
      </c>
      <c r="F448" s="110">
        <f t="shared" si="60"/>
        <v>2.4086012460609267</v>
      </c>
      <c r="G448" s="110">
        <f t="shared" si="60"/>
        <v>2.3255169608761235</v>
      </c>
      <c r="H448" s="110">
        <f t="shared" si="60"/>
        <v>2.3441601780132264</v>
      </c>
      <c r="I448" s="110">
        <f t="shared" si="60"/>
        <v>2.305953683973359</v>
      </c>
      <c r="J448" s="110">
        <f t="shared" si="60"/>
        <v>2.3044896565823438</v>
      </c>
      <c r="K448" s="110">
        <f t="shared" si="60"/>
        <v>2.3078886705178201</v>
      </c>
      <c r="L448" s="110">
        <f t="shared" si="60"/>
        <v>2.3182039000702703</v>
      </c>
      <c r="M448" s="110">
        <f t="shared" si="60"/>
        <v>2.3489095127765318</v>
      </c>
      <c r="N448" s="110">
        <f t="shared" si="60"/>
        <v>2.4458935378727586</v>
      </c>
      <c r="O448" s="110">
        <f t="shared" si="60"/>
        <v>2.5250920122027427</v>
      </c>
      <c r="P448" s="110">
        <f t="shared" si="60"/>
        <v>2.577764434499314</v>
      </c>
      <c r="Q448" s="104"/>
      <c r="R448" s="105"/>
    </row>
    <row r="449" spans="3:18" x14ac:dyDescent="0.25">
      <c r="C449" s="71" t="s">
        <v>2</v>
      </c>
      <c r="D449" s="77" t="s">
        <v>176</v>
      </c>
      <c r="E449" s="108">
        <f t="shared" ref="E449:P449" si="61">E447/$E$450</f>
        <v>44.583626078453712</v>
      </c>
      <c r="F449" s="111">
        <f t="shared" si="61"/>
        <v>44.588106703618422</v>
      </c>
      <c r="G449" s="111">
        <f t="shared" si="61"/>
        <v>43.050047641633171</v>
      </c>
      <c r="H449" s="111">
        <f t="shared" si="61"/>
        <v>43.395171499875616</v>
      </c>
      <c r="I449" s="111">
        <f t="shared" si="61"/>
        <v>42.687891606282186</v>
      </c>
      <c r="J449" s="111">
        <f t="shared" si="61"/>
        <v>42.660789482328298</v>
      </c>
      <c r="K449" s="111">
        <f t="shared" si="61"/>
        <v>42.723712141813053</v>
      </c>
      <c r="L449" s="111">
        <f t="shared" si="61"/>
        <v>42.914668015771497</v>
      </c>
      <c r="M449" s="111">
        <f t="shared" si="61"/>
        <v>43.483091343619705</v>
      </c>
      <c r="N449" s="111">
        <f t="shared" si="61"/>
        <v>45.278462855034846</v>
      </c>
      <c r="O449" s="111">
        <f t="shared" si="61"/>
        <v>46.744587656706052</v>
      </c>
      <c r="P449" s="111">
        <f t="shared" si="61"/>
        <v>47.719661297283757</v>
      </c>
      <c r="Q449" s="104"/>
      <c r="R449" s="105"/>
    </row>
    <row r="450" spans="3:18" x14ac:dyDescent="0.25">
      <c r="C450" s="71" t="s">
        <v>2</v>
      </c>
      <c r="D450" s="77" t="s">
        <v>177</v>
      </c>
      <c r="E450" s="108">
        <f>IF($R$444="Summer",INDEX('Maximum Demand Forecast'!$Q$4:$Q$50,MATCH(Information!$C$450,'Maximum Demand Forecast'!$D$4:$D$50,0)),INDEX('Maximum Demand Forecast'!$AG$4:$AG$50,MATCH(Information!$C$450,'Maximum Demand Forecast'!$T$4:$T$50,0)))</f>
        <v>0.99853991236197204</v>
      </c>
      <c r="F450" s="111">
        <f>IF($R$444="Summer",INDEX('Maximum Demand Forecast'!$Q$4:$Q$50,MATCH(Information!$C$450,'Maximum Demand Forecast'!$D$4:$D$50,0)),INDEX('Maximum Demand Forecast'!$AG$4:$AG$50,MATCH(Information!$C$450,'Maximum Demand Forecast'!$T$4:$T$50,0)))</f>
        <v>0.99853991236197204</v>
      </c>
      <c r="G450" s="111">
        <f>IF($R$444="Summer",INDEX('Maximum Demand Forecast'!$Q$4:$Q$50,MATCH(Information!$C$450,'Maximum Demand Forecast'!$D$4:$D$50,0)),INDEX('Maximum Demand Forecast'!$AG$4:$AG$50,MATCH(Information!$C$450,'Maximum Demand Forecast'!$T$4:$T$50,0)))</f>
        <v>0.99853991236197204</v>
      </c>
      <c r="H450" s="111">
        <f>IF($R$444="Summer",INDEX('Maximum Demand Forecast'!$Q$4:$Q$50,MATCH(Information!$C$450,'Maximum Demand Forecast'!$D$4:$D$50,0)),INDEX('Maximum Demand Forecast'!$AG$4:$AG$50,MATCH(Information!$C$450,'Maximum Demand Forecast'!$T$4:$T$50,0)))</f>
        <v>0.99853991236197204</v>
      </c>
      <c r="I450" s="111">
        <f>IF($R$444="Summer",INDEX('Maximum Demand Forecast'!$Q$4:$Q$50,MATCH(Information!$C$450,'Maximum Demand Forecast'!$D$4:$D$50,0)),INDEX('Maximum Demand Forecast'!$AG$4:$AG$50,MATCH(Information!$C$450,'Maximum Demand Forecast'!$T$4:$T$50,0)))</f>
        <v>0.99853991236197204</v>
      </c>
      <c r="J450" s="111">
        <f>IF($R$444="Summer",INDEX('Maximum Demand Forecast'!$Q$4:$Q$50,MATCH(Information!$C$450,'Maximum Demand Forecast'!$D$4:$D$50,0)),INDEX('Maximum Demand Forecast'!$AG$4:$AG$50,MATCH(Information!$C$450,'Maximum Demand Forecast'!$T$4:$T$50,0)))</f>
        <v>0.99853991236197204</v>
      </c>
      <c r="K450" s="111">
        <f>IF($R$444="Summer",INDEX('Maximum Demand Forecast'!$Q$4:$Q$50,MATCH(Information!$C$450,'Maximum Demand Forecast'!$D$4:$D$50,0)),INDEX('Maximum Demand Forecast'!$AG$4:$AG$50,MATCH(Information!$C$450,'Maximum Demand Forecast'!$T$4:$T$50,0)))</f>
        <v>0.99853991236197204</v>
      </c>
      <c r="L450" s="111">
        <f>IF($R$444="Summer",INDEX('Maximum Demand Forecast'!$Q$4:$Q$50,MATCH(Information!$C$450,'Maximum Demand Forecast'!$D$4:$D$50,0)),INDEX('Maximum Demand Forecast'!$AG$4:$AG$50,MATCH(Information!$C$450,'Maximum Demand Forecast'!$T$4:$T$50,0)))</f>
        <v>0.99853991236197204</v>
      </c>
      <c r="M450" s="111">
        <f>IF($R$444="Summer",INDEX('Maximum Demand Forecast'!$Q$4:$Q$50,MATCH(Information!$C$450,'Maximum Demand Forecast'!$D$4:$D$50,0)),INDEX('Maximum Demand Forecast'!$AG$4:$AG$50,MATCH(Information!$C$450,'Maximum Demand Forecast'!$T$4:$T$50,0)))</f>
        <v>0.99853991236197204</v>
      </c>
      <c r="N450" s="111">
        <f>IF($R$444="Summer",INDEX('Maximum Demand Forecast'!$Q$4:$Q$50,MATCH(Information!$C$450,'Maximum Demand Forecast'!$D$4:$D$50,0)),INDEX('Maximum Demand Forecast'!$AG$4:$AG$50,MATCH(Information!$C$450,'Maximum Demand Forecast'!$T$4:$T$50,0)))</f>
        <v>0.99853991236197204</v>
      </c>
      <c r="O450" s="111">
        <f>IF($R$444="Summer",INDEX('Maximum Demand Forecast'!$Q$4:$Q$50,MATCH(Information!$C$450,'Maximum Demand Forecast'!$D$4:$D$50,0)),INDEX('Maximum Demand Forecast'!$AG$4:$AG$50,MATCH(Information!$C$450,'Maximum Demand Forecast'!$T$4:$T$50,0)))</f>
        <v>0.99853991236197204</v>
      </c>
      <c r="P450" s="111">
        <f>IF($R$444="Summer",INDEX('Maximum Demand Forecast'!$Q$4:$Q$50,MATCH(Information!$C$450,'Maximum Demand Forecast'!$D$4:$D$50,0)),INDEX('Maximum Demand Forecast'!$AG$4:$AG$50,MATCH(Information!$C$450,'Maximum Demand Forecast'!$T$4:$T$50,0)))</f>
        <v>0.99853991236197204</v>
      </c>
      <c r="Q450" s="104"/>
      <c r="R450" s="105"/>
    </row>
    <row r="451" spans="3:18" x14ac:dyDescent="0.25">
      <c r="C451" s="71" t="s">
        <v>2</v>
      </c>
      <c r="D451" s="77" t="s">
        <v>178</v>
      </c>
      <c r="E451" s="108">
        <f>IF($R$444="Summer",INDEX('Maximum Demand Forecast'!U$4:U$50,MATCH(Information!$C$444,'Maximum Demand Forecast'!$T$4:$T$50,0)),INDEX('Maximum Demand Forecast'!E$4:E$50,MATCH(Information!$C$444,'Maximum Demand Forecast'!$T$4:$T$50,0)))</f>
        <v>26.732020720645998</v>
      </c>
      <c r="F451" s="111">
        <f>IF($R$444="Summer",INDEX('Maximum Demand Forecast'!V$4:V$50,MATCH(Information!$C$444,'Maximum Demand Forecast'!$T$4:$T$50,0)),INDEX('Maximum Demand Forecast'!F$4:F$50,MATCH(Information!$C$444,'Maximum Demand Forecast'!$T$4:$T$50,0)))</f>
        <v>24.904399999999999</v>
      </c>
      <c r="G451" s="111">
        <f>IF($R$444="Summer",INDEX('Maximum Demand Forecast'!W$4:W$50,MATCH(Information!$C$444,'Maximum Demand Forecast'!$T$4:$T$50,0)),INDEX('Maximum Demand Forecast'!G$4:G$50,MATCH(Information!$C$444,'Maximum Demand Forecast'!$T$4:$T$50,0)))</f>
        <v>25.609400180034303</v>
      </c>
      <c r="H451" s="111">
        <f>IF($R$444="Summer",INDEX('Maximum Demand Forecast'!X$4:X$50,MATCH(Information!$C$444,'Maximum Demand Forecast'!$T$4:$T$50,0)),INDEX('Maximum Demand Forecast'!H$4:H$50,MATCH(Information!$C$444,'Maximum Demand Forecast'!$T$4:$T$50,0)))</f>
        <v>25.530686953517517</v>
      </c>
      <c r="I451" s="111">
        <f>IF($R$444="Summer",INDEX('Maximum Demand Forecast'!Y$4:Y$50,MATCH(Information!$C$444,'Maximum Demand Forecast'!$T$4:$T$50,0)),INDEX('Maximum Demand Forecast'!I$4:I$50,MATCH(Information!$C$444,'Maximum Demand Forecast'!$T$4:$T$50,0)))</f>
        <v>25.100649121458442</v>
      </c>
      <c r="J451" s="111">
        <f>IF($R$444="Summer",INDEX('Maximum Demand Forecast'!Z$4:Z$50,MATCH(Information!$C$444,'Maximum Demand Forecast'!$T$4:$T$50,0)),INDEX('Maximum Demand Forecast'!J$4:J$50,MATCH(Information!$C$444,'Maximum Demand Forecast'!$T$4:$T$50,0)))</f>
        <v>24.795544948690544</v>
      </c>
      <c r="K451" s="111">
        <f>IF($R$444="Summer",INDEX('Maximum Demand Forecast'!AA$4:AA$50,MATCH(Information!$C$444,'Maximum Demand Forecast'!$T$4:$T$50,0)),INDEX('Maximum Demand Forecast'!K$4:K$50,MATCH(Information!$C$444,'Maximum Demand Forecast'!$T$4:$T$50,0)))</f>
        <v>24.812120087326594</v>
      </c>
      <c r="L451" s="111">
        <f>IF($R$444="Summer",INDEX('Maximum Demand Forecast'!AB$4:AB$50,MATCH(Information!$C$444,'Maximum Demand Forecast'!$T$4:$T$50,0)),INDEX('Maximum Demand Forecast'!L$4:L$50,MATCH(Information!$C$444,'Maximum Demand Forecast'!$T$4:$T$50,0)))</f>
        <v>24.764118112848632</v>
      </c>
      <c r="M451" s="111">
        <f>IF($R$444="Summer",INDEX('Maximum Demand Forecast'!AC$4:AC$50,MATCH(Information!$C$444,'Maximum Demand Forecast'!$T$4:$T$50,0)),INDEX('Maximum Demand Forecast'!M$4:M$50,MATCH(Information!$C$444,'Maximum Demand Forecast'!$T$4:$T$50,0)))</f>
        <v>25.328099285094311</v>
      </c>
      <c r="N451" s="111">
        <f>IF($R$444="Summer",INDEX('Maximum Demand Forecast'!AD$4:AD$50,MATCH(Information!$C$444,'Maximum Demand Forecast'!$T$4:$T$50,0)),INDEX('Maximum Demand Forecast'!N$4:N$50,MATCH(Information!$C$444,'Maximum Demand Forecast'!$T$4:$T$50,0)))</f>
        <v>26.854118105587922</v>
      </c>
      <c r="O451" s="111">
        <f>IF($R$444="Summer",INDEX('Maximum Demand Forecast'!AE$4:AE$50,MATCH(Information!$C$444,'Maximum Demand Forecast'!$T$4:$T$50,0)),INDEX('Maximum Demand Forecast'!O$4:O$50,MATCH(Information!$C$444,'Maximum Demand Forecast'!$T$4:$T$50,0)))</f>
        <v>28.207269505486238</v>
      </c>
      <c r="P451" s="111">
        <f>IF($R$444="Summer",INDEX('Maximum Demand Forecast'!AF$4:AF$50,MATCH(Information!$C$444,'Maximum Demand Forecast'!$T$4:$T$50,0)),INDEX('Maximum Demand Forecast'!P$4:P$50,MATCH(Information!$C$444,'Maximum Demand Forecast'!$T$4:$T$50,0)))</f>
        <v>28.936522705471269</v>
      </c>
      <c r="Q451" s="112"/>
      <c r="R451" s="105">
        <f>IF($R$24="Summer",INDEX('Maximum Demand Forecast'!V$4:V$50,MATCH(Information!$C$24,'Maximum Demand Forecast'!$T$4:$T$50,0)),INDEX('Maximum Demand Forecast'!F$4:F$50,MATCH(Information!$C$24,'Maximum Demand Forecast'!$T$4:$T$50,0)))</f>
        <v>0.3236</v>
      </c>
    </row>
    <row r="452" spans="3:18" x14ac:dyDescent="0.25">
      <c r="C452" s="71" t="s">
        <v>2</v>
      </c>
      <c r="D452" s="77" t="s">
        <v>179</v>
      </c>
      <c r="E452" s="113">
        <f t="shared" ref="E452:P452" si="62">IF(E453^2-E451^2&gt;0,SQRT(E453^2-E451^2),0)</f>
        <v>0.72088567144757887</v>
      </c>
      <c r="F452" s="113">
        <f t="shared" si="62"/>
        <v>0.67160000000051445</v>
      </c>
      <c r="G452" s="113">
        <f t="shared" si="62"/>
        <v>0.69061182605975757</v>
      </c>
      <c r="H452" s="113">
        <f t="shared" si="62"/>
        <v>0.68848915685557599</v>
      </c>
      <c r="I452" s="113">
        <f t="shared" si="62"/>
        <v>0.67689227405527574</v>
      </c>
      <c r="J452" s="113">
        <f t="shared" si="62"/>
        <v>0.66866449252144289</v>
      </c>
      <c r="K452" s="113">
        <f t="shared" si="62"/>
        <v>0.66911147631185142</v>
      </c>
      <c r="L452" s="113">
        <f t="shared" si="62"/>
        <v>0.6678170011964828</v>
      </c>
      <c r="M452" s="113">
        <f t="shared" si="62"/>
        <v>0.68302595042970315</v>
      </c>
      <c r="N452" s="113">
        <f t="shared" si="62"/>
        <v>0.72417828655676031</v>
      </c>
      <c r="O452" s="113">
        <f t="shared" si="62"/>
        <v>0.76066888581524328</v>
      </c>
      <c r="P452" s="113">
        <f t="shared" si="62"/>
        <v>0.78033474602913488</v>
      </c>
      <c r="Q452" s="112"/>
      <c r="R452" s="105"/>
    </row>
    <row r="453" spans="3:18" x14ac:dyDescent="0.25">
      <c r="C453" s="71" t="s">
        <v>2</v>
      </c>
      <c r="D453" s="77" t="s">
        <v>180</v>
      </c>
      <c r="E453" s="108">
        <f>E451/IF($R$444="Summer",INDEX('Maximum Demand Forecast'!$AG$4:$AG$50, MATCH(Information!$C$453, 'Maximum Demand Forecast'!$T$4:$T$50, 0)),INDEX('Maximum Demand Forecast'!$Q$4:$Q$50, MATCH(Information!$C$453, 'Maximum Demand Forecast'!$D$4:$D$50, 0)))</f>
        <v>26.741739060134915</v>
      </c>
      <c r="F453" s="108">
        <f>F451/IF($R$444="Summer",INDEX('Maximum Demand Forecast'!$AG$4:$AG$50, MATCH(Information!$C$453, 'Maximum Demand Forecast'!$T$4:$T$50, 0)),INDEX('Maximum Demand Forecast'!$Q$4:$Q$50, MATCH(Information!$C$453, 'Maximum Demand Forecast'!$D$4:$D$50, 0)))</f>
        <v>24.913453913899627</v>
      </c>
      <c r="G453" s="108">
        <f>G451/IF($R$444="Summer",INDEX('Maximum Demand Forecast'!$AG$4:$AG$50, MATCH(Information!$C$453, 'Maximum Demand Forecast'!$T$4:$T$50, 0)),INDEX('Maximum Demand Forecast'!$Q$4:$Q$50, MATCH(Information!$C$453, 'Maximum Demand Forecast'!$D$4:$D$50, 0)))</f>
        <v>25.618710394464326</v>
      </c>
      <c r="H453" s="108">
        <f>H451/IF($R$444="Summer",INDEX('Maximum Demand Forecast'!$AG$4:$AG$50, MATCH(Information!$C$453, 'Maximum Demand Forecast'!$T$4:$T$50, 0)),INDEX('Maximum Demand Forecast'!$Q$4:$Q$50, MATCH(Information!$C$453, 'Maximum Demand Forecast'!$D$4:$D$50, 0)))</f>
        <v>25.539968552009167</v>
      </c>
      <c r="I453" s="108">
        <f>I451/IF($R$444="Summer",INDEX('Maximum Demand Forecast'!$AG$4:$AG$50, MATCH(Information!$C$453, 'Maximum Demand Forecast'!$T$4:$T$50, 0)),INDEX('Maximum Demand Forecast'!$Q$4:$Q$50, MATCH(Information!$C$453, 'Maximum Demand Forecast'!$D$4:$D$50, 0)))</f>
        <v>25.109774381090091</v>
      </c>
      <c r="J453" s="108">
        <f>J451/IF($R$444="Summer",INDEX('Maximum Demand Forecast'!$AG$4:$AG$50, MATCH(Information!$C$453, 'Maximum Demand Forecast'!$T$4:$T$50, 0)),INDEX('Maximum Demand Forecast'!$Q$4:$Q$50, MATCH(Information!$C$453, 'Maximum Demand Forecast'!$D$4:$D$50, 0)))</f>
        <v>24.804559288689088</v>
      </c>
      <c r="K453" s="108">
        <f>K451/IF($R$444="Summer",INDEX('Maximum Demand Forecast'!$AG$4:$AG$50, MATCH(Information!$C$453, 'Maximum Demand Forecast'!$T$4:$T$50, 0)),INDEX('Maximum Demand Forecast'!$Q$4:$Q$50, MATCH(Information!$C$453, 'Maximum Demand Forecast'!$D$4:$D$50, 0)))</f>
        <v>24.821140453163068</v>
      </c>
      <c r="L453" s="108">
        <f>L451/IF($R$444="Summer",INDEX('Maximum Demand Forecast'!$AG$4:$AG$50, MATCH(Information!$C$453, 'Maximum Demand Forecast'!$T$4:$T$50, 0)),INDEX('Maximum Demand Forecast'!$Q$4:$Q$50, MATCH(Information!$C$453, 'Maximum Demand Forecast'!$D$4:$D$50, 0)))</f>
        <v>24.773121027722866</v>
      </c>
      <c r="M453" s="108">
        <f>M451/IF($R$444="Summer",INDEX('Maximum Demand Forecast'!$AG$4:$AG$50, MATCH(Information!$C$453, 'Maximum Demand Forecast'!$T$4:$T$50, 0)),INDEX('Maximum Demand Forecast'!$Q$4:$Q$50, MATCH(Information!$C$453, 'Maximum Demand Forecast'!$D$4:$D$50, 0)))</f>
        <v>25.337307233495736</v>
      </c>
      <c r="N453" s="108">
        <f>N451/IF($R$444="Summer",INDEX('Maximum Demand Forecast'!$AG$4:$AG$50, MATCH(Information!$C$453, 'Maximum Demand Forecast'!$T$4:$T$50, 0)),INDEX('Maximum Demand Forecast'!$Q$4:$Q$50, MATCH(Information!$C$453, 'Maximum Demand Forecast'!$D$4:$D$50, 0)))</f>
        <v>26.863880833185391</v>
      </c>
      <c r="O453" s="108">
        <f>O451/IF($R$444="Summer",INDEX('Maximum Demand Forecast'!$AG$4:$AG$50, MATCH(Information!$C$453, 'Maximum Demand Forecast'!$T$4:$T$50, 0)),INDEX('Maximum Demand Forecast'!$Q$4:$Q$50, MATCH(Information!$C$453, 'Maximum Demand Forecast'!$D$4:$D$50, 0)))</f>
        <v>28.217524166889291</v>
      </c>
      <c r="P453" s="108">
        <f>P451/IF($R$444="Summer",INDEX('Maximum Demand Forecast'!$AG$4:$AG$50, MATCH(Information!$C$453, 'Maximum Demand Forecast'!$T$4:$T$50, 0)),INDEX('Maximum Demand Forecast'!$Q$4:$Q$50, MATCH(Information!$C$453, 'Maximum Demand Forecast'!$D$4:$D$50, 0)))</f>
        <v>28.947042484511517</v>
      </c>
      <c r="Q453" s="112"/>
      <c r="R453" s="105"/>
    </row>
    <row r="454" spans="3:18" x14ac:dyDescent="0.25">
      <c r="C454" s="71" t="s">
        <v>2</v>
      </c>
      <c r="D454" s="77" t="s">
        <v>181</v>
      </c>
      <c r="E454" s="114">
        <f>IFERROR(INDEX('Maximum Demand Forecast'!$AK$4:$AK$50,MATCH(Information!C444,'Maximum Demand Forecast'!$AJ$4:$AJ$50,0)),"")</f>
        <v>87.5</v>
      </c>
      <c r="F454" s="115" t="str">
        <f>IFERROR(INDEX('Maximum Demand Forecast'!$AK$4:$AK$50,MATCH(Information!D444,'Maximum Demand Forecast'!$AJ$4:$AJ$50,0)),"")</f>
        <v/>
      </c>
      <c r="G454" s="115"/>
      <c r="H454" s="115"/>
      <c r="I454" s="115"/>
      <c r="J454" s="115"/>
      <c r="K454" s="115"/>
      <c r="L454" s="115"/>
      <c r="M454" s="115"/>
      <c r="N454" s="115"/>
      <c r="O454" s="115"/>
      <c r="P454" s="115"/>
      <c r="Q454" s="116"/>
      <c r="R454" s="105"/>
    </row>
    <row r="455" spans="3:18" x14ac:dyDescent="0.25">
      <c r="C455" s="71" t="s">
        <v>2</v>
      </c>
      <c r="D455" s="77" t="s">
        <v>182</v>
      </c>
      <c r="E455" s="106">
        <f>INDEX('Maximum Demand Forecast'!AR4:AR50,MATCH(Information!C455,'Maximum Demand Forecast'!$AQ$4:$AQ$50,0))</f>
        <v>0</v>
      </c>
      <c r="F455" s="107">
        <f>INDEX('Maximum Demand Forecast'!AR4:AR50,MATCH(Information!C455,'Maximum Demand Forecast'!$AQ$4:$AQ$50,0))</f>
        <v>0</v>
      </c>
      <c r="G455" s="107">
        <f>INDEX('Maximum Demand Forecast'!AR4:AR50,MATCH(Information!C455,'Maximum Demand Forecast'!$AQ$4:$AQ$50,0))</f>
        <v>0</v>
      </c>
      <c r="H455" s="107">
        <f>INDEX('Maximum Demand Forecast'!AR4:AR50,MATCH(Information!C455,'Maximum Demand Forecast'!$AQ$4:$AQ$50,0))</f>
        <v>0</v>
      </c>
      <c r="I455" s="107">
        <f>INDEX('Maximum Demand Forecast'!AR4:AR50,MATCH(Information!C455,'Maximum Demand Forecast'!$AQ$4:$AQ$50,0))</f>
        <v>0</v>
      </c>
      <c r="J455" s="107">
        <f>INDEX('Maximum Demand Forecast'!AR4:AR50,MATCH(Information!C455,'Maximum Demand Forecast'!$AQ$4:$AQ$50,0))</f>
        <v>0</v>
      </c>
      <c r="K455" s="107">
        <f>INDEX('Maximum Demand Forecast'!AR4:AR50,MATCH(Information!C455,'Maximum Demand Forecast'!$AQ$4:$AQ$50,0))</f>
        <v>0</v>
      </c>
      <c r="L455" s="107">
        <f>INDEX('Maximum Demand Forecast'!AR4:AR50,MATCH(Information!C455,'Maximum Demand Forecast'!$AQ$4:$AQ$50,0))</f>
        <v>0</v>
      </c>
      <c r="M455" s="107">
        <f>INDEX('Maximum Demand Forecast'!AR4:AR50,MATCH(Information!C455,'Maximum Demand Forecast'!$AQ$4:$AQ$50,0))</f>
        <v>0</v>
      </c>
      <c r="N455" s="107">
        <f>INDEX('Maximum Demand Forecast'!AR4:AR50,MATCH(Information!C455,'Maximum Demand Forecast'!$AQ$4:$AQ$50,0))</f>
        <v>0</v>
      </c>
      <c r="O455" s="107">
        <f>INDEX('Maximum Demand Forecast'!AR4:AR50,MATCH(Information!C455,'Maximum Demand Forecast'!$AQ$4:$AQ$50,0))</f>
        <v>0</v>
      </c>
      <c r="P455" s="107">
        <f>INDEX('Maximum Demand Forecast'!AR4:AR50,MATCH(Information!C455,'Maximum Demand Forecast'!$AQ$4:$AQ$50,0))</f>
        <v>0</v>
      </c>
      <c r="Q455" s="104"/>
      <c r="R455" s="105"/>
    </row>
    <row r="456" spans="3:18" x14ac:dyDescent="0.25">
      <c r="C456" s="71" t="s">
        <v>2</v>
      </c>
      <c r="D456" s="77" t="s">
        <v>183</v>
      </c>
      <c r="E456" s="106">
        <f>INDEX('Maximum Demand Forecast'!$AS$4:$AS$50,MATCH(Information!C456,'Maximum Demand Forecast'!$AQ$4:$AQ$50,0))</f>
        <v>0</v>
      </c>
      <c r="F456" s="107">
        <f>INDEX('Maximum Demand Forecast'!$AS$4:$AS$50,MATCH(Information!C456,'Maximum Demand Forecast'!$AQ$4:$AQ$50,0))</f>
        <v>0</v>
      </c>
      <c r="G456" s="107">
        <f>INDEX('Maximum Demand Forecast'!$AS$4:$AS$50,MATCH(Information!C456,'Maximum Demand Forecast'!$AQ$4:$AQ$50,0))</f>
        <v>0</v>
      </c>
      <c r="H456" s="107">
        <f>INDEX('Maximum Demand Forecast'!$AS$4:$AS$50,MATCH(Information!C456,'Maximum Demand Forecast'!$AQ$4:$AQ$50,0))</f>
        <v>0</v>
      </c>
      <c r="I456" s="107">
        <f>INDEX('Maximum Demand Forecast'!$AS$4:$AS$50,MATCH(Information!C456,'Maximum Demand Forecast'!$AQ$4:$AQ$50,0))</f>
        <v>0</v>
      </c>
      <c r="J456" s="107">
        <f>INDEX('Maximum Demand Forecast'!$AS$4:$AS$50,MATCH(Information!C456,'Maximum Demand Forecast'!$AQ$4:$AQ$50,0))</f>
        <v>0</v>
      </c>
      <c r="K456" s="107">
        <f>INDEX('Maximum Demand Forecast'!$AS$4:$AS$50,MATCH(Information!C456,'Maximum Demand Forecast'!$AQ$4:$AQ$50,0))</f>
        <v>0</v>
      </c>
      <c r="L456" s="107">
        <f>INDEX('Maximum Demand Forecast'!$AS$4:$AS$50,MATCH(Information!C456,'Maximum Demand Forecast'!$AQ$4:$AQ$50,0))</f>
        <v>0</v>
      </c>
      <c r="M456" s="107">
        <f>INDEX('Maximum Demand Forecast'!$AS$4:$AS$50,MATCH(Information!C456,'Maximum Demand Forecast'!$AQ$4:$AQ$50,0))</f>
        <v>0</v>
      </c>
      <c r="N456" s="107">
        <f>INDEX('Maximum Demand Forecast'!$AS$4:$AS$50,MATCH(Information!C456,'Maximum Demand Forecast'!$AQ$4:$AQ$50,0))</f>
        <v>0</v>
      </c>
      <c r="O456" s="107">
        <f>INDEX('Maximum Demand Forecast'!$AS$4:$AS$50,MATCH(Information!C456,'Maximum Demand Forecast'!$AQ$4:$AQ$50,0))</f>
        <v>0</v>
      </c>
      <c r="P456" s="107">
        <f>INDEX('Maximum Demand Forecast'!$AS$4:$AS$50,MATCH(Information!C456,'Maximum Demand Forecast'!$AQ$4:$AQ$50,0))</f>
        <v>0</v>
      </c>
      <c r="Q456" s="104"/>
      <c r="R456" s="105"/>
    </row>
    <row r="457" spans="3:18" x14ac:dyDescent="0.25">
      <c r="C457" s="71" t="s">
        <v>2</v>
      </c>
      <c r="D457" s="77" t="s">
        <v>186</v>
      </c>
      <c r="E457" s="117">
        <f>INDEX('Maximum Demand Forecast'!$R$4:$R$50,MATCH(Information!$C$444,'Maximum Demand Forecast'!$D$4:$D$50,0))</f>
        <v>1</v>
      </c>
      <c r="F457" s="118"/>
      <c r="G457" s="118"/>
      <c r="H457" s="118"/>
      <c r="I457" s="118"/>
      <c r="J457" s="118"/>
      <c r="K457" s="118"/>
      <c r="L457" s="118"/>
      <c r="M457" s="118"/>
      <c r="N457" s="118"/>
      <c r="O457" s="118"/>
      <c r="P457" s="118"/>
      <c r="Q457" s="104"/>
      <c r="R457" s="105"/>
    </row>
    <row r="458" spans="3:18" x14ac:dyDescent="0.25">
      <c r="C458" s="71" t="s">
        <v>2</v>
      </c>
      <c r="D458" s="77" t="s">
        <v>187</v>
      </c>
      <c r="E458" s="117">
        <f>INDEX('Maximum Demand Forecast'!$AH$4:$AH$50,MATCH(Information!$C$444,'Maximum Demand Forecast'!$D$4:$D$50,0))</f>
        <v>0.94961712451666702</v>
      </c>
      <c r="F458" s="118"/>
      <c r="G458" s="118"/>
      <c r="H458" s="118"/>
      <c r="I458" s="118"/>
      <c r="J458" s="118"/>
      <c r="K458" s="118"/>
      <c r="L458" s="118"/>
      <c r="M458" s="118"/>
      <c r="N458" s="118"/>
      <c r="O458" s="118"/>
      <c r="P458" s="118"/>
      <c r="Q458" s="104"/>
      <c r="R458" s="105"/>
    </row>
    <row r="459" spans="3:18" x14ac:dyDescent="0.25">
      <c r="C459" s="71" t="s">
        <v>2</v>
      </c>
      <c r="D459" s="77" t="s">
        <v>130</v>
      </c>
      <c r="E459" s="106"/>
      <c r="F459" s="107"/>
      <c r="G459" s="107"/>
      <c r="H459" s="107"/>
      <c r="I459" s="107"/>
      <c r="J459" s="107"/>
      <c r="K459" s="107"/>
      <c r="L459" s="107"/>
      <c r="M459" s="107"/>
      <c r="N459" s="107"/>
      <c r="O459" s="107"/>
      <c r="P459" s="107"/>
      <c r="Q459" s="104" t="str" cm="1">
        <f t="array" ref="Q459">IF(INDEX('Maximum Demand Forecast'!$AW$4:$AW$248,MATCH(1,('Maximum Demand Forecast'!$AV$4:$AV$248=Information!D459)*('Maximum Demand Forecast'!$AX$4:$AX$248=Information!E459)*('Maximum Demand Forecast'!$AU$4:$AU$248=Information!C459),0))=0,"",INDEX('Maximum Demand Forecast'!$AW$4:$AW$248,MATCH(1,('Maximum Demand Forecast'!$AV$4:$AV$248=Information!D459)*('Maximum Demand Forecast'!$AX$4:$AX$248=Information!E459)*('Maximum Demand Forecast'!$AU$4:$AU$248=Information!C459),0)))</f>
        <v/>
      </c>
      <c r="R459" s="105"/>
    </row>
    <row r="460" spans="3:18" x14ac:dyDescent="0.25">
      <c r="C460" s="71" t="s">
        <v>2</v>
      </c>
      <c r="D460" s="77" t="s">
        <v>131</v>
      </c>
      <c r="E460" s="106"/>
      <c r="F460" s="107"/>
      <c r="G460" s="107"/>
      <c r="H460" s="107"/>
      <c r="I460" s="107"/>
      <c r="J460" s="107"/>
      <c r="K460" s="107"/>
      <c r="L460" s="107"/>
      <c r="M460" s="107"/>
      <c r="N460" s="107"/>
      <c r="O460" s="107"/>
      <c r="P460" s="107"/>
      <c r="Q460" s="104" t="str" cm="1">
        <f t="array" ref="Q460">IF(INDEX('Maximum Demand Forecast'!$AW$4:$AW$248,MATCH(1,('Maximum Demand Forecast'!$AV$4:$AV$248=Information!D460)*('Maximum Demand Forecast'!$AX$4:$AX$248=Information!E460)*('Maximum Demand Forecast'!$AU$4:$AU$248=Information!C460),0))=0,"",INDEX('Maximum Demand Forecast'!$AW$4:$AW$248,MATCH(1,('Maximum Demand Forecast'!$AV$4:$AV$248=Information!D460)*('Maximum Demand Forecast'!$AX$4:$AX$248=Information!E460)*('Maximum Demand Forecast'!$AU$4:$AU$248=Information!C460),0)))</f>
        <v/>
      </c>
      <c r="R460" s="105"/>
    </row>
    <row r="461" spans="3:18" x14ac:dyDescent="0.25">
      <c r="C461" s="71" t="s">
        <v>2</v>
      </c>
      <c r="D461" s="77" t="s">
        <v>132</v>
      </c>
      <c r="E461" s="106"/>
      <c r="F461" s="107"/>
      <c r="G461" s="107"/>
      <c r="H461" s="107"/>
      <c r="I461" s="107"/>
      <c r="J461" s="107"/>
      <c r="K461" s="107"/>
      <c r="L461" s="107"/>
      <c r="M461" s="107"/>
      <c r="N461" s="107"/>
      <c r="O461" s="107"/>
      <c r="P461" s="107"/>
      <c r="Q461" s="104" t="str" cm="1">
        <f t="array" ref="Q461">IF(INDEX('Maximum Demand Forecast'!$AW$4:$AW$248,MATCH(1,('Maximum Demand Forecast'!$AV$4:$AV$248=Information!D461)*('Maximum Demand Forecast'!$AX$4:$AX$248=Information!E461)*('Maximum Demand Forecast'!$AU$4:$AU$248=Information!C461),0))=0,"",INDEX('Maximum Demand Forecast'!$AW$4:$AW$248,MATCH(1,('Maximum Demand Forecast'!$AV$4:$AV$248=Information!D461)*('Maximum Demand Forecast'!$AX$4:$AX$248=Information!E461)*('Maximum Demand Forecast'!$AU$4:$AU$248=Information!C461),0)))</f>
        <v/>
      </c>
      <c r="R461" s="105"/>
    </row>
    <row r="462" spans="3:18" x14ac:dyDescent="0.25">
      <c r="C462" s="71" t="s">
        <v>2</v>
      </c>
      <c r="D462" s="77" t="s">
        <v>133</v>
      </c>
      <c r="E462" s="106"/>
      <c r="F462" s="107"/>
      <c r="G462" s="107"/>
      <c r="H462" s="107"/>
      <c r="I462" s="107"/>
      <c r="J462" s="107"/>
      <c r="K462" s="107"/>
      <c r="L462" s="107"/>
      <c r="M462" s="107"/>
      <c r="N462" s="107"/>
      <c r="O462" s="107"/>
      <c r="P462" s="107"/>
      <c r="Q462" s="104" t="str" cm="1">
        <f t="array" ref="Q462">IF(INDEX('Maximum Demand Forecast'!$AW$4:$AW$248,MATCH(1,('Maximum Demand Forecast'!$AV$4:$AV$248=Information!D462)*('Maximum Demand Forecast'!$AX$4:$AX$248=Information!E462)*('Maximum Demand Forecast'!$AU$4:$AU$248=Information!C462),0))=0,"",INDEX('Maximum Demand Forecast'!$AW$4:$AW$248,MATCH(1,('Maximum Demand Forecast'!$AV$4:$AV$248=Information!D462)*('Maximum Demand Forecast'!$AX$4:$AX$248=Information!E462)*('Maximum Demand Forecast'!$AU$4:$AU$248=Information!C462),0)))</f>
        <v/>
      </c>
      <c r="R462" s="105"/>
    </row>
    <row r="463" spans="3:18" x14ac:dyDescent="0.25">
      <c r="C463" s="71" t="s">
        <v>2</v>
      </c>
      <c r="D463" s="77" t="s">
        <v>134</v>
      </c>
      <c r="E463" s="106"/>
      <c r="F463" s="107"/>
      <c r="G463" s="107"/>
      <c r="H463" s="107"/>
      <c r="I463" s="107"/>
      <c r="J463" s="107"/>
      <c r="K463" s="107"/>
      <c r="L463" s="107"/>
      <c r="M463" s="107"/>
      <c r="N463" s="107"/>
      <c r="O463" s="107"/>
      <c r="P463" s="107"/>
      <c r="Q463" s="104" t="str" cm="1">
        <f t="array" ref="Q463">IF(INDEX('Maximum Demand Forecast'!$AW$4:$AW$248,MATCH(1,('Maximum Demand Forecast'!$AV$4:$AV$248=Information!D463)*('Maximum Demand Forecast'!$AX$4:$AX$248=Information!E463)*('Maximum Demand Forecast'!$AU$4:$AU$248=Information!C463),0))=0,"",INDEX('Maximum Demand Forecast'!$AW$4:$AW$248,MATCH(1,('Maximum Demand Forecast'!$AV$4:$AV$248=Information!D463)*('Maximum Demand Forecast'!$AX$4:$AX$248=Information!E463)*('Maximum Demand Forecast'!$AU$4:$AU$248=Information!C463),0)))</f>
        <v/>
      </c>
      <c r="R463" s="105"/>
    </row>
    <row r="464" spans="3:18" x14ac:dyDescent="0.25">
      <c r="C464" s="71" t="s">
        <v>2</v>
      </c>
      <c r="D464" s="77" t="s">
        <v>184</v>
      </c>
      <c r="E464" s="124">
        <f>INDEX('Distribution feeder max. demand'!$AS$5:$AS$64,MATCH(Information!$C464,'Distribution feeder max. demand'!$AR$5:$AR$64,0))</f>
        <v>0</v>
      </c>
      <c r="F464" s="115"/>
      <c r="G464" s="115"/>
      <c r="H464" s="115"/>
      <c r="I464" s="115"/>
      <c r="J464" s="115"/>
      <c r="K464" s="115"/>
      <c r="L464" s="115"/>
      <c r="M464" s="115"/>
      <c r="N464" s="115"/>
      <c r="O464" s="115"/>
      <c r="P464" s="115"/>
      <c r="Q464" s="104"/>
      <c r="R464" s="105"/>
    </row>
    <row r="465" spans="3:18" ht="15.75" thickBot="1" x14ac:dyDescent="0.3">
      <c r="C465" s="73" t="s">
        <v>2</v>
      </c>
      <c r="D465" s="78" t="s">
        <v>185</v>
      </c>
      <c r="E465" s="123">
        <f>INDEX('Distribution feeder max. demand'!$AT$5:$AT$64,MATCH(Information!$C464,'Distribution feeder max. demand'!$AR$5:$AR$64,0))</f>
        <v>0</v>
      </c>
      <c r="F465" s="119"/>
      <c r="G465" s="119"/>
      <c r="H465" s="119"/>
      <c r="I465" s="119"/>
      <c r="J465" s="119"/>
      <c r="K465" s="119"/>
      <c r="L465" s="119"/>
      <c r="M465" s="119"/>
      <c r="N465" s="119"/>
      <c r="O465" s="119"/>
      <c r="P465" s="119"/>
      <c r="Q465" s="120"/>
      <c r="R465" s="121"/>
    </row>
    <row r="466" spans="3:18" ht="15.75" thickTop="1" x14ac:dyDescent="0.25">
      <c r="C466" s="71" t="s">
        <v>68</v>
      </c>
      <c r="D466" s="77" t="s">
        <v>171</v>
      </c>
      <c r="E466" s="102">
        <f>INDEX('Maximum Demand Forecast'!$BA$4:$BA$50,MATCH($C$466,'Maximum Demand Forecast'!$AZ$4:$AZ$50,0))</f>
        <v>100</v>
      </c>
      <c r="F466" s="103">
        <f>INDEX('Maximum Demand Forecast'!$BA$4:$BA$50,MATCH($C$466,'Maximum Demand Forecast'!$AZ$4:$AZ$50,0))</f>
        <v>100</v>
      </c>
      <c r="G466" s="103">
        <f>INDEX('Maximum Demand Forecast'!$BA$4:$BA$50,MATCH($C$466,'Maximum Demand Forecast'!$AZ$4:$AZ$50,0))</f>
        <v>100</v>
      </c>
      <c r="H466" s="103">
        <f>INDEX('Maximum Demand Forecast'!$BA$4:$BA$50,MATCH($C$466,'Maximum Demand Forecast'!$AZ$4:$AZ$50,0))</f>
        <v>100</v>
      </c>
      <c r="I466" s="103">
        <f>INDEX('Maximum Demand Forecast'!$BA$4:$BA$50,MATCH($C$466,'Maximum Demand Forecast'!$AZ$4:$AZ$50,0))</f>
        <v>100</v>
      </c>
      <c r="J466" s="103">
        <f>INDEX('Maximum Demand Forecast'!$BA$4:$BA$50,MATCH($C$466,'Maximum Demand Forecast'!$AZ$4:$AZ$50,0))</f>
        <v>100</v>
      </c>
      <c r="K466" s="103">
        <f>INDEX('Maximum Demand Forecast'!$BA$4:$BA$50,MATCH($C$466,'Maximum Demand Forecast'!$AZ$4:$AZ$50,0))</f>
        <v>100</v>
      </c>
      <c r="L466" s="103">
        <f>INDEX('Maximum Demand Forecast'!$BA$4:$BA$50,MATCH($C$466,'Maximum Demand Forecast'!$AZ$4:$AZ$50,0))</f>
        <v>100</v>
      </c>
      <c r="M466" s="103">
        <f>INDEX('Maximum Demand Forecast'!$BA$4:$BA$50,MATCH($C$466,'Maximum Demand Forecast'!$AZ$4:$AZ$50,0))</f>
        <v>100</v>
      </c>
      <c r="N466" s="103">
        <f>INDEX('Maximum Demand Forecast'!$BA$4:$BA$50,MATCH($C$466,'Maximum Demand Forecast'!$AZ$4:$AZ$50,0))</f>
        <v>100</v>
      </c>
      <c r="O466" s="103">
        <f>INDEX('Maximum Demand Forecast'!$BA$4:$BA$50,MATCH($C$466,'Maximum Demand Forecast'!$AZ$4:$AZ$50,0))</f>
        <v>100</v>
      </c>
      <c r="P466" s="103">
        <f>INDEX('Maximum Demand Forecast'!$BA$4:$BA$50,MATCH($C$466,'Maximum Demand Forecast'!$AZ$4:$AZ$50,0))</f>
        <v>100</v>
      </c>
      <c r="Q466" s="104"/>
      <c r="R466" s="122" t="str">
        <f>IF('Maximum Demand Forecast'!F25&gt;'Maximum Demand Forecast'!V25,"Summer","Winter")</f>
        <v>Winter</v>
      </c>
    </row>
    <row r="467" spans="3:18" x14ac:dyDescent="0.25">
      <c r="C467" s="71" t="s">
        <v>68</v>
      </c>
      <c r="D467" s="77" t="s">
        <v>172</v>
      </c>
      <c r="E467" s="106">
        <f>INDEX('Maximum Demand Forecast'!$AN$4:$AN$50,MATCH(Information!C466,'Maximum Demand Forecast'!$AM$4:$AM$50,0))</f>
        <v>50</v>
      </c>
      <c r="F467" s="107">
        <f>INDEX('Maximum Demand Forecast'!$AN$4:$AN$50,MATCH(Information!C466,'Maximum Demand Forecast'!$AM$4:$AM$50,0))</f>
        <v>50</v>
      </c>
      <c r="G467" s="107">
        <f>INDEX('Maximum Demand Forecast'!$AN$4:$AN$50,MATCH(Information!C466,'Maximum Demand Forecast'!$AM$4:$AM$50,0))</f>
        <v>50</v>
      </c>
      <c r="H467" s="107">
        <f>INDEX('Maximum Demand Forecast'!$AN$4:$AN$50,MATCH(Information!C466,'Maximum Demand Forecast'!$AM$4:$AM$50,0))</f>
        <v>50</v>
      </c>
      <c r="I467" s="107">
        <f>INDEX('Maximum Demand Forecast'!$AN$4:$AN$50,MATCH(Information!C466,'Maximum Demand Forecast'!$AM$4:$AM$50,0))</f>
        <v>50</v>
      </c>
      <c r="J467" s="107">
        <f>INDEX('Maximum Demand Forecast'!$AN$4:$AN$50,MATCH(Information!C466,'Maximum Demand Forecast'!$AM$4:$AM$50,0))</f>
        <v>50</v>
      </c>
      <c r="K467" s="107">
        <f>INDEX('Maximum Demand Forecast'!$AN$4:$AN$50,MATCH(Information!C466,'Maximum Demand Forecast'!$AM$4:$AM$50,0))</f>
        <v>50</v>
      </c>
      <c r="L467" s="107">
        <f>INDEX('Maximum Demand Forecast'!$AN$4:$AN$50,MATCH(Information!C466,'Maximum Demand Forecast'!$AM$4:$AM$50,0))</f>
        <v>50</v>
      </c>
      <c r="M467" s="107">
        <f>INDEX('Maximum Demand Forecast'!$AN$4:$AN$50,MATCH(Information!C466,'Maximum Demand Forecast'!$AM$4:$AM$50,0))</f>
        <v>50</v>
      </c>
      <c r="N467" s="107">
        <f>INDEX('Maximum Demand Forecast'!$AN$4:$AN$50,MATCH(Information!C466,'Maximum Demand Forecast'!$AM$4:$AM$50,0))</f>
        <v>50</v>
      </c>
      <c r="O467" s="107">
        <f>INDEX('Maximum Demand Forecast'!$AN$4:$AN$50,MATCH(Information!C466,'Maximum Demand Forecast'!$AM$4:$AM$50,0))</f>
        <v>50</v>
      </c>
      <c r="P467" s="107">
        <f>INDEX('Maximum Demand Forecast'!$AN$4:$AN$50,MATCH(Information!C466,'Maximum Demand Forecast'!$AM$4:$AM$50,0))</f>
        <v>50</v>
      </c>
      <c r="Q467" s="104"/>
      <c r="R467" s="105"/>
    </row>
    <row r="468" spans="3:18" x14ac:dyDescent="0.25">
      <c r="C468" s="71" t="s">
        <v>68</v>
      </c>
      <c r="D468" s="77" t="s">
        <v>173</v>
      </c>
      <c r="E468" s="106">
        <f>INDEX('Maximum Demand Forecast'!$AO$4:$AO$50,MATCH(Information!C468,'Maximum Demand Forecast'!$AM$4:$AM$50,0))</f>
        <v>60</v>
      </c>
      <c r="F468" s="107">
        <f>INDEX('Maximum Demand Forecast'!$AO$4:$AO$50,MATCH(Information!C468,'Maximum Demand Forecast'!$AM$4:$AM$50,0))</f>
        <v>60</v>
      </c>
      <c r="G468" s="107">
        <f>INDEX('Maximum Demand Forecast'!$AO$4:$AO$50,MATCH(Information!C468,'Maximum Demand Forecast'!$AM$4:$AM$50,0))</f>
        <v>60</v>
      </c>
      <c r="H468" s="107">
        <f>INDEX('Maximum Demand Forecast'!$AO$4:$AO$50,MATCH(Information!C468,'Maximum Demand Forecast'!$AM$4:$AM$50,0))</f>
        <v>60</v>
      </c>
      <c r="I468" s="107">
        <f>INDEX('Maximum Demand Forecast'!$AO$4:$AO$50,MATCH(Information!C468,'Maximum Demand Forecast'!$AM$4:$AM$50,0))</f>
        <v>60</v>
      </c>
      <c r="J468" s="107">
        <f>INDEX('Maximum Demand Forecast'!$AO$4:$AO$50,MATCH(Information!C468,'Maximum Demand Forecast'!$AM$4:$AM$50,0))</f>
        <v>60</v>
      </c>
      <c r="K468" s="107">
        <f>INDEX('Maximum Demand Forecast'!$AO$4:$AO$50,MATCH(Information!C468,'Maximum Demand Forecast'!$AM$4:$AM$50,0))</f>
        <v>60</v>
      </c>
      <c r="L468" s="107">
        <f>INDEX('Maximum Demand Forecast'!$AO$4:$AO$50,MATCH(Information!C468,'Maximum Demand Forecast'!$AM$4:$AM$50,0))</f>
        <v>60</v>
      </c>
      <c r="M468" s="107">
        <f>INDEX('Maximum Demand Forecast'!$AO$4:$AO$50,MATCH(Information!C468,'Maximum Demand Forecast'!$AM$4:$AM$50,0))</f>
        <v>60</v>
      </c>
      <c r="N468" s="107">
        <f>INDEX('Maximum Demand Forecast'!$AO$4:$AO$50,MATCH(Information!C468,'Maximum Demand Forecast'!$AM$4:$AM$50,0))</f>
        <v>60</v>
      </c>
      <c r="O468" s="107">
        <f>INDEX('Maximum Demand Forecast'!$AO$4:$AO$50,MATCH(Information!C468,'Maximum Demand Forecast'!$AM$4:$AM$50,0))</f>
        <v>60</v>
      </c>
      <c r="P468" s="107">
        <f>INDEX('Maximum Demand Forecast'!$AO$4:$AO$50,MATCH(Information!C468,'Maximum Demand Forecast'!$AM$4:$AM$50,0))</f>
        <v>60</v>
      </c>
      <c r="Q468" s="104"/>
      <c r="R468" s="105"/>
    </row>
    <row r="469" spans="3:18" x14ac:dyDescent="0.25">
      <c r="C469" s="71" t="s">
        <v>68</v>
      </c>
      <c r="D469" s="77" t="s">
        <v>174</v>
      </c>
      <c r="E469" s="108">
        <f>IF($R$466="Summer",INDEX('Maximum Demand Forecast'!E$4:E$50,MATCH(Information!$C$469,'Maximum Demand Forecast'!$D$4:$D$50,0)),INDEX('Maximum Demand Forecast'!U$4:U$50,MATCH(Information!$C$469,'Maximum Demand Forecast'!$T$4:$T$50,0)))</f>
        <v>36.991757356565699</v>
      </c>
      <c r="F469" s="111">
        <f>IF($R$466="Summer",INDEX('Maximum Demand Forecast'!F$4:F$50,MATCH(Information!$C$469,'Maximum Demand Forecast'!$D$4:$D$50,0)),INDEX('Maximum Demand Forecast'!V$4:V$50,MATCH(Information!$C$469,'Maximum Demand Forecast'!$T$4:$T$50,0)))</f>
        <v>38.8338898076844</v>
      </c>
      <c r="G469" s="111">
        <f>IF($R$466="Summer",INDEX('Maximum Demand Forecast'!G$4:G$50,MATCH(Information!$C$469,'Maximum Demand Forecast'!$D$4:$D$50,0)),INDEX('Maximum Demand Forecast'!W$4:W$50,MATCH(Information!$C$469,'Maximum Demand Forecast'!$T$4:$T$50,0)))</f>
        <v>38.001211681973011</v>
      </c>
      <c r="H469" s="111">
        <f>IF($R$466="Summer",INDEX('Maximum Demand Forecast'!H$4:H$50,MATCH(Information!$C$469,'Maximum Demand Forecast'!$D$4:$D$50,0)),INDEX('Maximum Demand Forecast'!X$4:X$50,MATCH(Information!$C$469,'Maximum Demand Forecast'!$T$4:$T$50,0)))</f>
        <v>38.305860004380143</v>
      </c>
      <c r="I469" s="111">
        <f>IF($R$466="Summer",INDEX('Maximum Demand Forecast'!I$4:I$50,MATCH(Information!$C$469,'Maximum Demand Forecast'!$D$4:$D$50,0)),INDEX('Maximum Demand Forecast'!Y$4:Y$50,MATCH(Information!$C$469,'Maximum Demand Forecast'!$T$4:$T$50,0)))</f>
        <v>37.681528687058801</v>
      </c>
      <c r="J469" s="111">
        <f>IF($R$466="Summer",INDEX('Maximum Demand Forecast'!J$4:J$50,MATCH(Information!$C$469,'Maximum Demand Forecast'!$D$4:$D$50,0)),INDEX('Maximum Demand Forecast'!Z$4:Z$50,MATCH(Information!$C$469,'Maximum Demand Forecast'!$T$4:$T$50,0)))</f>
        <v>37.657605053849935</v>
      </c>
      <c r="K469" s="111">
        <f>IF($R$466="Summer",INDEX('Maximum Demand Forecast'!K$4:K$50,MATCH(Information!$C$469,'Maximum Demand Forecast'!$D$4:$D$50,0)),INDEX('Maximum Demand Forecast'!AA$4:AA$50,MATCH(Information!$C$469,'Maximum Demand Forecast'!$T$4:$T$50,0)))</f>
        <v>37.713148251445851</v>
      </c>
      <c r="L469" s="111">
        <f>IF($R$466="Summer",INDEX('Maximum Demand Forecast'!L$4:L$50,MATCH(Information!$C$469,'Maximum Demand Forecast'!$D$4:$D$50,0)),INDEX('Maximum Demand Forecast'!AB$4:AB$50,MATCH(Information!$C$469,'Maximum Demand Forecast'!$T$4:$T$50,0)))</f>
        <v>37.881709147094966</v>
      </c>
      <c r="M469" s="111">
        <f>IF($R$466="Summer",INDEX('Maximum Demand Forecast'!M$4:M$50,MATCH(Information!$C$469,'Maximum Demand Forecast'!$D$4:$D$50,0)),INDEX('Maximum Demand Forecast'!AC$4:AC$50,MATCH(Information!$C$469,'Maximum Demand Forecast'!$T$4:$T$50,0)))</f>
        <v>38.383468759217706</v>
      </c>
      <c r="N469" s="111">
        <f>IF($R$466="Summer",INDEX('Maximum Demand Forecast'!N$4:N$50,MATCH(Information!$C$469,'Maximum Demand Forecast'!$D$4:$D$50,0)),INDEX('Maximum Demand Forecast'!AD$4:AD$50,MATCH(Information!$C$469,'Maximum Demand Forecast'!$T$4:$T$50,0)))</f>
        <v>39.968282170366869</v>
      </c>
      <c r="O469" s="111">
        <f>IF($R$466="Summer",INDEX('Maximum Demand Forecast'!O$4:O$50,MATCH(Information!$C$469,'Maximum Demand Forecast'!$D$4:$D$50,0)),INDEX('Maximum Demand Forecast'!AE$4:AE$50,MATCH(Information!$C$469,'Maximum Demand Forecast'!$T$4:$T$50,0)))</f>
        <v>41.262462362785925</v>
      </c>
      <c r="P469" s="111">
        <f>IF($R$466="Summer",INDEX('Maximum Demand Forecast'!P$4:P$50,MATCH(Information!$C$469,'Maximum Demand Forecast'!$D$4:$D$50,0)),INDEX('Maximum Demand Forecast'!AF$4:AF$50,MATCH(Information!$C$469,'Maximum Demand Forecast'!$T$4:$T$50,0)))</f>
        <v>42.12318103444823</v>
      </c>
      <c r="Q469" s="104"/>
      <c r="R469" s="105"/>
    </row>
    <row r="470" spans="3:18" x14ac:dyDescent="0.25">
      <c r="C470" s="71" t="s">
        <v>68</v>
      </c>
      <c r="D470" s="77" t="s">
        <v>175</v>
      </c>
      <c r="E470" s="109">
        <f t="shared" ref="E470:P470" si="63">SQRT(E471^2-E469^2)</f>
        <v>3.9304189643419329</v>
      </c>
      <c r="F470" s="110">
        <f t="shared" si="63"/>
        <v>4.126147765515559</v>
      </c>
      <c r="G470" s="110">
        <f t="shared" si="63"/>
        <v>4.0376747074517185</v>
      </c>
      <c r="H470" s="110">
        <f t="shared" si="63"/>
        <v>4.0700439602099339</v>
      </c>
      <c r="I470" s="110">
        <f t="shared" si="63"/>
        <v>4.0037080025537692</v>
      </c>
      <c r="J470" s="110">
        <f t="shared" si="63"/>
        <v>4.0011660875873112</v>
      </c>
      <c r="K470" s="110">
        <f t="shared" si="63"/>
        <v>4.0070676195168859</v>
      </c>
      <c r="L470" s="110">
        <f t="shared" si="63"/>
        <v>4.024977418570777</v>
      </c>
      <c r="M470" s="110">
        <f t="shared" si="63"/>
        <v>4.078289984286962</v>
      </c>
      <c r="N470" s="110">
        <f t="shared" si="63"/>
        <v>4.2466783262108496</v>
      </c>
      <c r="O470" s="110">
        <f t="shared" si="63"/>
        <v>4.3841865370949185</v>
      </c>
      <c r="P470" s="110">
        <f t="shared" si="63"/>
        <v>4.4756389370838621</v>
      </c>
      <c r="Q470" s="104"/>
      <c r="R470" s="105"/>
    </row>
    <row r="471" spans="3:18" x14ac:dyDescent="0.25">
      <c r="C471" s="71" t="s">
        <v>68</v>
      </c>
      <c r="D471" s="77" t="s">
        <v>176</v>
      </c>
      <c r="E471" s="108">
        <f t="shared" ref="E471:P471" si="64">E469/$E$472</f>
        <v>37.199977225292642</v>
      </c>
      <c r="F471" s="111">
        <f t="shared" si="64"/>
        <v>39.052478704664104</v>
      </c>
      <c r="G471" s="111">
        <f t="shared" si="64"/>
        <v>38.21511358535151</v>
      </c>
      <c r="H471" s="111">
        <f t="shared" si="64"/>
        <v>38.521476717711792</v>
      </c>
      <c r="I471" s="111">
        <f t="shared" si="64"/>
        <v>37.893631153049299</v>
      </c>
      <c r="J471" s="111">
        <f t="shared" si="64"/>
        <v>37.869572858063805</v>
      </c>
      <c r="K471" s="111">
        <f t="shared" si="64"/>
        <v>37.925428698208727</v>
      </c>
      <c r="L471" s="111">
        <f t="shared" si="64"/>
        <v>38.094938392457117</v>
      </c>
      <c r="M471" s="111">
        <f t="shared" si="64"/>
        <v>38.599522318103588</v>
      </c>
      <c r="N471" s="111">
        <f t="shared" si="64"/>
        <v>40.19325635546808</v>
      </c>
      <c r="O471" s="111">
        <f t="shared" si="64"/>
        <v>41.494721252616813</v>
      </c>
      <c r="P471" s="111">
        <f t="shared" si="64"/>
        <v>42.360284753009395</v>
      </c>
      <c r="Q471" s="104"/>
      <c r="R471" s="105"/>
    </row>
    <row r="472" spans="3:18" x14ac:dyDescent="0.25">
      <c r="C472" s="71" t="s">
        <v>68</v>
      </c>
      <c r="D472" s="77" t="s">
        <v>177</v>
      </c>
      <c r="E472" s="108">
        <f>IF($R$466="Summer",INDEX('Maximum Demand Forecast'!$Q$4:$Q$50,MATCH(Information!$C$472,'Maximum Demand Forecast'!$D$4:$D$50,0)),INDEX('Maximum Demand Forecast'!$AG$4:$AG$50,MATCH(Information!$C$472,'Maximum Demand Forecast'!$T$4:$T$50,0)))</f>
        <v>0.99440268827408396</v>
      </c>
      <c r="F472" s="111">
        <f>IF($R$466="Summer",INDEX('Maximum Demand Forecast'!$Q$4:$Q$50,MATCH(Information!$C$472,'Maximum Demand Forecast'!$D$4:$D$50,0)),INDEX('Maximum Demand Forecast'!$AG$4:$AG$50,MATCH(Information!$C$472,'Maximum Demand Forecast'!$T$4:$T$50,0)))</f>
        <v>0.99440268827408396</v>
      </c>
      <c r="G472" s="111">
        <f>IF($R$466="Summer",INDEX('Maximum Demand Forecast'!$Q$4:$Q$50,MATCH(Information!$C$472,'Maximum Demand Forecast'!$D$4:$D$50,0)),INDEX('Maximum Demand Forecast'!$AG$4:$AG$50,MATCH(Information!$C$472,'Maximum Demand Forecast'!$T$4:$T$50,0)))</f>
        <v>0.99440268827408396</v>
      </c>
      <c r="H472" s="111">
        <f>IF($R$466="Summer",INDEX('Maximum Demand Forecast'!$Q$4:$Q$50,MATCH(Information!$C$472,'Maximum Demand Forecast'!$D$4:$D$50,0)),INDEX('Maximum Demand Forecast'!$AG$4:$AG$50,MATCH(Information!$C$472,'Maximum Demand Forecast'!$T$4:$T$50,0)))</f>
        <v>0.99440268827408396</v>
      </c>
      <c r="I472" s="111">
        <f>IF($R$466="Summer",INDEX('Maximum Demand Forecast'!$Q$4:$Q$50,MATCH(Information!$C$472,'Maximum Demand Forecast'!$D$4:$D$50,0)),INDEX('Maximum Demand Forecast'!$AG$4:$AG$50,MATCH(Information!$C$472,'Maximum Demand Forecast'!$T$4:$T$50,0)))</f>
        <v>0.99440268827408396</v>
      </c>
      <c r="J472" s="111">
        <f>IF($R$466="Summer",INDEX('Maximum Demand Forecast'!$Q$4:$Q$50,MATCH(Information!$C$472,'Maximum Demand Forecast'!$D$4:$D$50,0)),INDEX('Maximum Demand Forecast'!$AG$4:$AG$50,MATCH(Information!$C$472,'Maximum Demand Forecast'!$T$4:$T$50,0)))</f>
        <v>0.99440268827408396</v>
      </c>
      <c r="K472" s="111">
        <f>IF($R$466="Summer",INDEX('Maximum Demand Forecast'!$Q$4:$Q$50,MATCH(Information!$C$472,'Maximum Demand Forecast'!$D$4:$D$50,0)),INDEX('Maximum Demand Forecast'!$AG$4:$AG$50,MATCH(Information!$C$472,'Maximum Demand Forecast'!$T$4:$T$50,0)))</f>
        <v>0.99440268827408396</v>
      </c>
      <c r="L472" s="111">
        <f>IF($R$466="Summer",INDEX('Maximum Demand Forecast'!$Q$4:$Q$50,MATCH(Information!$C$472,'Maximum Demand Forecast'!$D$4:$D$50,0)),INDEX('Maximum Demand Forecast'!$AG$4:$AG$50,MATCH(Information!$C$472,'Maximum Demand Forecast'!$T$4:$T$50,0)))</f>
        <v>0.99440268827408396</v>
      </c>
      <c r="M472" s="111">
        <f>IF($R$466="Summer",INDEX('Maximum Demand Forecast'!$Q$4:$Q$50,MATCH(Information!$C$472,'Maximum Demand Forecast'!$D$4:$D$50,0)),INDEX('Maximum Demand Forecast'!$AG$4:$AG$50,MATCH(Information!$C$472,'Maximum Demand Forecast'!$T$4:$T$50,0)))</f>
        <v>0.99440268827408396</v>
      </c>
      <c r="N472" s="111">
        <f>IF($R$466="Summer",INDEX('Maximum Demand Forecast'!$Q$4:$Q$50,MATCH(Information!$C$472,'Maximum Demand Forecast'!$D$4:$D$50,0)),INDEX('Maximum Demand Forecast'!$AG$4:$AG$50,MATCH(Information!$C$472,'Maximum Demand Forecast'!$T$4:$T$50,0)))</f>
        <v>0.99440268827408396</v>
      </c>
      <c r="O472" s="111">
        <f>IF($R$466="Summer",INDEX('Maximum Demand Forecast'!$Q$4:$Q$50,MATCH(Information!$C$472,'Maximum Demand Forecast'!$D$4:$D$50,0)),INDEX('Maximum Demand Forecast'!$AG$4:$AG$50,MATCH(Information!$C$472,'Maximum Demand Forecast'!$T$4:$T$50,0)))</f>
        <v>0.99440268827408396</v>
      </c>
      <c r="P472" s="111">
        <f>IF($R$466="Summer",INDEX('Maximum Demand Forecast'!$Q$4:$Q$50,MATCH(Information!$C$472,'Maximum Demand Forecast'!$D$4:$D$50,0)),INDEX('Maximum Demand Forecast'!$AG$4:$AG$50,MATCH(Information!$C$472,'Maximum Demand Forecast'!$T$4:$T$50,0)))</f>
        <v>0.99440268827408396</v>
      </c>
      <c r="Q472" s="104"/>
      <c r="R472" s="105"/>
    </row>
    <row r="473" spans="3:18" x14ac:dyDescent="0.25">
      <c r="C473" s="71" t="s">
        <v>68</v>
      </c>
      <c r="D473" s="77" t="s">
        <v>178</v>
      </c>
      <c r="E473" s="108">
        <f>IF($R$466="Summer",INDEX('Maximum Demand Forecast'!U$4:U$50,MATCH(Information!$C$466,'Maximum Demand Forecast'!$T$4:$T$50,0)),INDEX('Maximum Demand Forecast'!E$4:E$50,MATCH(Information!$C$466,'Maximum Demand Forecast'!$T$4:$T$50,0)))</f>
        <v>20.446294359673001</v>
      </c>
      <c r="F473" s="111">
        <f>IF($R$466="Summer",INDEX('Maximum Demand Forecast'!V$4:V$50,MATCH(Information!$C$466,'Maximum Demand Forecast'!$T$4:$T$50,0)),INDEX('Maximum Demand Forecast'!F$4:F$50,MATCH(Information!$C$466,'Maximum Demand Forecast'!$T$4:$T$50,0)))</f>
        <v>19.378</v>
      </c>
      <c r="G473" s="111">
        <f>IF($R$466="Summer",INDEX('Maximum Demand Forecast'!W$4:W$50,MATCH(Information!$C$466,'Maximum Demand Forecast'!$T$4:$T$50,0)),INDEX('Maximum Demand Forecast'!G$4:G$50,MATCH(Information!$C$466,'Maximum Demand Forecast'!$T$4:$T$50,0)))</f>
        <v>20.466419258573694</v>
      </c>
      <c r="H473" s="111">
        <f>IF($R$466="Summer",INDEX('Maximum Demand Forecast'!X$4:X$50,MATCH(Information!$C$466,'Maximum Demand Forecast'!$T$4:$T$50,0)),INDEX('Maximum Demand Forecast'!H$4:H$50,MATCH(Information!$C$466,'Maximum Demand Forecast'!$T$4:$T$50,0)))</f>
        <v>20.403513533185265</v>
      </c>
      <c r="I473" s="111">
        <f>IF($R$466="Summer",INDEX('Maximum Demand Forecast'!Y$4:Y$50,MATCH(Information!$C$466,'Maximum Demand Forecast'!$T$4:$T$50,0)),INDEX('Maximum Demand Forecast'!I$4:I$50,MATCH(Information!$C$466,'Maximum Demand Forecast'!$T$4:$T$50,0)))</f>
        <v>20.059837597548519</v>
      </c>
      <c r="J473" s="111">
        <f>IF($R$466="Summer",INDEX('Maximum Demand Forecast'!Z$4:Z$50,MATCH(Information!$C$466,'Maximum Demand Forecast'!$T$4:$T$50,0)),INDEX('Maximum Demand Forecast'!J$4:J$50,MATCH(Information!$C$466,'Maximum Demand Forecast'!$T$4:$T$50,0)))</f>
        <v>19.81600565015772</v>
      </c>
      <c r="K473" s="111">
        <f>IF($R$466="Summer",INDEX('Maximum Demand Forecast'!AA$4:AA$50,MATCH(Information!$C$466,'Maximum Demand Forecast'!$T$4:$T$50,0)),INDEX('Maximum Demand Forecast'!K$4:K$50,MATCH(Information!$C$466,'Maximum Demand Forecast'!$T$4:$T$50,0)))</f>
        <v>19.82925210396802</v>
      </c>
      <c r="L473" s="111">
        <f>IF($R$466="Summer",INDEX('Maximum Demand Forecast'!AB$4:AB$50,MATCH(Information!$C$466,'Maximum Demand Forecast'!$T$4:$T$50,0)),INDEX('Maximum Demand Forecast'!L$4:L$50,MATCH(Information!$C$466,'Maximum Demand Forecast'!$T$4:$T$50,0)))</f>
        <v>19.790890075650339</v>
      </c>
      <c r="M473" s="111">
        <f>IF($R$466="Summer",INDEX('Maximum Demand Forecast'!AC$4:AC$50,MATCH(Information!$C$466,'Maximum Demand Forecast'!$T$4:$T$50,0)),INDEX('Maximum Demand Forecast'!M$4:M$50,MATCH(Information!$C$466,'Maximum Demand Forecast'!$T$4:$T$50,0)))</f>
        <v>20.241610320715697</v>
      </c>
      <c r="N473" s="111">
        <f>IF($R$466="Summer",INDEX('Maximum Demand Forecast'!AD$4:AD$50,MATCH(Information!$C$466,'Maximum Demand Forecast'!$T$4:$T$50,0)),INDEX('Maximum Demand Forecast'!N$4:N$50,MATCH(Information!$C$466,'Maximum Demand Forecast'!$T$4:$T$50,0)))</f>
        <v>21.461168012701226</v>
      </c>
      <c r="O473" s="111">
        <f>IF($R$466="Summer",INDEX('Maximum Demand Forecast'!AE$4:AE$50,MATCH(Information!$C$466,'Maximum Demand Forecast'!$T$4:$T$50,0)),INDEX('Maximum Demand Forecast'!O$4:O$50,MATCH(Information!$C$466,'Maximum Demand Forecast'!$T$4:$T$50,0)))</f>
        <v>22.542574202457899</v>
      </c>
      <c r="P473" s="111">
        <f>IF($R$466="Summer",INDEX('Maximum Demand Forecast'!AF$4:AF$50,MATCH(Information!$C$466,'Maximum Demand Forecast'!$T$4:$T$50,0)),INDEX('Maximum Demand Forecast'!P$4:P$50,MATCH(Information!$C$466,'Maximum Demand Forecast'!$T$4:$T$50,0)))</f>
        <v>23.125375893697285</v>
      </c>
      <c r="Q473" s="112"/>
      <c r="R473" s="105">
        <f>IF($R$25="Summer",INDEX('Maximum Demand Forecast'!V$4:V$50,MATCH(Information!$C$25,'Maximum Demand Forecast'!$T$4:$T$50,0)),INDEX('Maximum Demand Forecast'!F$4:F$50,MATCH(Information!$C$25,'Maximum Demand Forecast'!$T$4:$T$50,0)))</f>
        <v>0.3236</v>
      </c>
    </row>
    <row r="474" spans="3:18" x14ac:dyDescent="0.25">
      <c r="C474" s="71" t="s">
        <v>68</v>
      </c>
      <c r="D474" s="77" t="s">
        <v>179</v>
      </c>
      <c r="E474" s="113">
        <f t="shared" ref="E474:P474" si="65">IF(E475^2-E473^2&gt;0,SQRT(E475^2-E473^2),0)</f>
        <v>1.838879234701059</v>
      </c>
      <c r="F474" s="113">
        <f t="shared" si="65"/>
        <v>1.7427999999999795</v>
      </c>
      <c r="G474" s="113">
        <f t="shared" si="65"/>
        <v>1.8406892085789019</v>
      </c>
      <c r="H474" s="113">
        <f t="shared" si="65"/>
        <v>1.8350316537122102</v>
      </c>
      <c r="I474" s="113">
        <f t="shared" si="65"/>
        <v>1.8041224566522456</v>
      </c>
      <c r="J474" s="113">
        <f t="shared" si="65"/>
        <v>1.7821929325572368</v>
      </c>
      <c r="K474" s="113">
        <f t="shared" si="65"/>
        <v>1.7833842794300478</v>
      </c>
      <c r="L474" s="113">
        <f t="shared" si="65"/>
        <v>1.779934112077783</v>
      </c>
      <c r="M474" s="113">
        <f t="shared" si="65"/>
        <v>1.8204705576913593</v>
      </c>
      <c r="N474" s="113">
        <f t="shared" si="65"/>
        <v>1.9301539690646909</v>
      </c>
      <c r="O474" s="113">
        <f t="shared" si="65"/>
        <v>2.0274124429787932</v>
      </c>
      <c r="P474" s="113">
        <f t="shared" si="65"/>
        <v>2.0798279031651825</v>
      </c>
      <c r="Q474" s="112"/>
      <c r="R474" s="105"/>
    </row>
    <row r="475" spans="3:18" x14ac:dyDescent="0.25">
      <c r="C475" s="71" t="s">
        <v>68</v>
      </c>
      <c r="D475" s="77" t="s">
        <v>180</v>
      </c>
      <c r="E475" s="108">
        <f>E473/IF($R$466="Summer",INDEX('Maximum Demand Forecast'!$AG$4:$AG$50, MATCH(Information!$C$475, 'Maximum Demand Forecast'!$T$4:$T$50, 0)),INDEX('Maximum Demand Forecast'!$Q$4:$Q$50, MATCH(Information!$C$475, 'Maximum Demand Forecast'!$D$4:$D$50, 0)))</f>
        <v>20.528819495582564</v>
      </c>
      <c r="F475" s="108">
        <f>F473/IF($R$466="Summer",INDEX('Maximum Demand Forecast'!$AG$4:$AG$50, MATCH(Information!$C$475, 'Maximum Demand Forecast'!$T$4:$T$50, 0)),INDEX('Maximum Demand Forecast'!$Q$4:$Q$50, MATCH(Information!$C$475, 'Maximum Demand Forecast'!$D$4:$D$50, 0)))</f>
        <v>19.45621329652818</v>
      </c>
      <c r="G475" s="108">
        <f>G473/IF($R$466="Summer",INDEX('Maximum Demand Forecast'!$AG$4:$AG$50, MATCH(Information!$C$475, 'Maximum Demand Forecast'!$T$4:$T$50, 0)),INDEX('Maximum Demand Forecast'!$Q$4:$Q$50, MATCH(Information!$C$475, 'Maximum Demand Forecast'!$D$4:$D$50, 0)))</f>
        <v>20.549025622405921</v>
      </c>
      <c r="H475" s="108">
        <f>H473/IF($R$466="Summer",INDEX('Maximum Demand Forecast'!$AG$4:$AG$50, MATCH(Information!$C$475, 'Maximum Demand Forecast'!$T$4:$T$50, 0)),INDEX('Maximum Demand Forecast'!$Q$4:$Q$50, MATCH(Information!$C$475, 'Maximum Demand Forecast'!$D$4:$D$50, 0)))</f>
        <v>20.48586599753596</v>
      </c>
      <c r="I475" s="108">
        <f>I473/IF($R$466="Summer",INDEX('Maximum Demand Forecast'!$AG$4:$AG$50, MATCH(Information!$C$475, 'Maximum Demand Forecast'!$T$4:$T$50, 0)),INDEX('Maximum Demand Forecast'!$Q$4:$Q$50, MATCH(Information!$C$475, 'Maximum Demand Forecast'!$D$4:$D$50, 0)))</f>
        <v>20.140802920405584</v>
      </c>
      <c r="J475" s="108">
        <f>J473/IF($R$466="Summer",INDEX('Maximum Demand Forecast'!$AG$4:$AG$50, MATCH(Information!$C$475, 'Maximum Demand Forecast'!$T$4:$T$50, 0)),INDEX('Maximum Demand Forecast'!$Q$4:$Q$50, MATCH(Information!$C$475, 'Maximum Demand Forecast'!$D$4:$D$50, 0)))</f>
        <v>19.895986820862635</v>
      </c>
      <c r="K475" s="108">
        <f>K473/IF($R$466="Summer",INDEX('Maximum Demand Forecast'!$AG$4:$AG$50, MATCH(Information!$C$475, 'Maximum Demand Forecast'!$T$4:$T$50, 0)),INDEX('Maximum Demand Forecast'!$Q$4:$Q$50, MATCH(Information!$C$475, 'Maximum Demand Forecast'!$D$4:$D$50, 0)))</f>
        <v>19.909286739881928</v>
      </c>
      <c r="L475" s="108">
        <f>L473/IF($R$466="Summer",INDEX('Maximum Demand Forecast'!$AG$4:$AG$50, MATCH(Information!$C$475, 'Maximum Demand Forecast'!$T$4:$T$50, 0)),INDEX('Maximum Demand Forecast'!$Q$4:$Q$50, MATCH(Information!$C$475, 'Maximum Demand Forecast'!$D$4:$D$50, 0)))</f>
        <v>19.87076987511589</v>
      </c>
      <c r="M475" s="108">
        <f>M473/IF($R$466="Summer",INDEX('Maximum Demand Forecast'!$AG$4:$AG$50, MATCH(Information!$C$475, 'Maximum Demand Forecast'!$T$4:$T$50, 0)),INDEX('Maximum Demand Forecast'!$Q$4:$Q$50, MATCH(Information!$C$475, 'Maximum Demand Forecast'!$D$4:$D$50, 0)))</f>
        <v>20.323309312883207</v>
      </c>
      <c r="N475" s="108">
        <f>N473/IF($R$466="Summer",INDEX('Maximum Demand Forecast'!$AG$4:$AG$50, MATCH(Information!$C$475, 'Maximum Demand Forecast'!$T$4:$T$50, 0)),INDEX('Maximum Demand Forecast'!$Q$4:$Q$50, MATCH(Information!$C$475, 'Maximum Demand Forecast'!$D$4:$D$50, 0)))</f>
        <v>21.547789371851731</v>
      </c>
      <c r="O475" s="108">
        <f>O473/IF($R$466="Summer",INDEX('Maximum Demand Forecast'!$AG$4:$AG$50, MATCH(Information!$C$475, 'Maximum Demand Forecast'!$T$4:$T$50, 0)),INDEX('Maximum Demand Forecast'!$Q$4:$Q$50, MATCH(Information!$C$475, 'Maximum Demand Forecast'!$D$4:$D$50, 0)))</f>
        <v>22.633560322831794</v>
      </c>
      <c r="P475" s="108">
        <f>P473/IF($R$466="Summer",INDEX('Maximum Demand Forecast'!$AG$4:$AG$50, MATCH(Information!$C$475, 'Maximum Demand Forecast'!$T$4:$T$50, 0)),INDEX('Maximum Demand Forecast'!$Q$4:$Q$50, MATCH(Information!$C$475, 'Maximum Demand Forecast'!$D$4:$D$50, 0)))</f>
        <v>23.218714312631093</v>
      </c>
      <c r="Q475" s="112"/>
      <c r="R475" s="105"/>
    </row>
    <row r="476" spans="3:18" x14ac:dyDescent="0.25">
      <c r="C476" s="71" t="s">
        <v>68</v>
      </c>
      <c r="D476" s="77" t="s">
        <v>181</v>
      </c>
      <c r="E476" s="114">
        <f>IFERROR(INDEX('Maximum Demand Forecast'!$AK$4:$AK$50,MATCH(Information!C466,'Maximum Demand Forecast'!$AJ$4:$AJ$50,0)),"")</f>
        <v>1.5</v>
      </c>
      <c r="F476" s="115" t="str">
        <f>IFERROR(INDEX('Maximum Demand Forecast'!$AK$4:$AK$50,MATCH(Information!D466,'Maximum Demand Forecast'!$AJ$4:$AJ$50,0)),"")</f>
        <v/>
      </c>
      <c r="G476" s="115"/>
      <c r="H476" s="115"/>
      <c r="I476" s="115"/>
      <c r="J476" s="115"/>
      <c r="K476" s="115"/>
      <c r="L476" s="115"/>
      <c r="M476" s="115"/>
      <c r="N476" s="115"/>
      <c r="O476" s="115"/>
      <c r="P476" s="115"/>
      <c r="Q476" s="116"/>
      <c r="R476" s="105"/>
    </row>
    <row r="477" spans="3:18" x14ac:dyDescent="0.25">
      <c r="C477" s="71" t="s">
        <v>68</v>
      </c>
      <c r="D477" s="77" t="s">
        <v>182</v>
      </c>
      <c r="E477" s="106">
        <f>INDEX('Maximum Demand Forecast'!AR4:AR50,MATCH(Information!C477,'Maximum Demand Forecast'!$AQ$4:$AQ$50,0))</f>
        <v>15.5</v>
      </c>
      <c r="F477" s="107">
        <f>INDEX('Maximum Demand Forecast'!AR4:AR50,MATCH(Information!C477,'Maximum Demand Forecast'!$AQ$4:$AQ$50,0))</f>
        <v>15.5</v>
      </c>
      <c r="G477" s="107">
        <f>INDEX('Maximum Demand Forecast'!AR4:AR50,MATCH(Information!C477,'Maximum Demand Forecast'!$AQ$4:$AQ$50,0))</f>
        <v>15.5</v>
      </c>
      <c r="H477" s="107">
        <f>INDEX('Maximum Demand Forecast'!AR4:AR50,MATCH(Information!C477,'Maximum Demand Forecast'!$AQ$4:$AQ$50,0))</f>
        <v>15.5</v>
      </c>
      <c r="I477" s="107">
        <f>INDEX('Maximum Demand Forecast'!AR4:AR50,MATCH(Information!C477,'Maximum Demand Forecast'!$AQ$4:$AQ$50,0))</f>
        <v>15.5</v>
      </c>
      <c r="J477" s="107">
        <f>INDEX('Maximum Demand Forecast'!AR4:AR50,MATCH(Information!C477,'Maximum Demand Forecast'!$AQ$4:$AQ$50,0))</f>
        <v>15.5</v>
      </c>
      <c r="K477" s="107">
        <f>INDEX('Maximum Demand Forecast'!AR4:AR50,MATCH(Information!C477,'Maximum Demand Forecast'!$AQ$4:$AQ$50,0))</f>
        <v>15.5</v>
      </c>
      <c r="L477" s="107">
        <f>INDEX('Maximum Demand Forecast'!AR4:AR50,MATCH(Information!C477,'Maximum Demand Forecast'!$AQ$4:$AQ$50,0))</f>
        <v>15.5</v>
      </c>
      <c r="M477" s="107">
        <f>INDEX('Maximum Demand Forecast'!AR4:AR50,MATCH(Information!C477,'Maximum Demand Forecast'!$AQ$4:$AQ$50,0))</f>
        <v>15.5</v>
      </c>
      <c r="N477" s="107">
        <f>INDEX('Maximum Demand Forecast'!AR4:AR50,MATCH(Information!C477,'Maximum Demand Forecast'!$AQ$4:$AQ$50,0))</f>
        <v>15.5</v>
      </c>
      <c r="O477" s="107">
        <f>INDEX('Maximum Demand Forecast'!AR4:AR50,MATCH(Information!C477,'Maximum Demand Forecast'!$AQ$4:$AQ$50,0))</f>
        <v>15.5</v>
      </c>
      <c r="P477" s="107">
        <f>INDEX('Maximum Demand Forecast'!AR4:AR50,MATCH(Information!C477,'Maximum Demand Forecast'!$AQ$4:$AQ$50,0))</f>
        <v>15.5</v>
      </c>
      <c r="Q477" s="104"/>
      <c r="R477" s="105"/>
    </row>
    <row r="478" spans="3:18" x14ac:dyDescent="0.25">
      <c r="C478" s="71" t="s">
        <v>68</v>
      </c>
      <c r="D478" s="77" t="s">
        <v>183</v>
      </c>
      <c r="E478" s="106">
        <f>INDEX('Maximum Demand Forecast'!$AS$4:$AS$50,MATCH(Information!C478,'Maximum Demand Forecast'!$AQ$4:$AQ$50,0))</f>
        <v>0</v>
      </c>
      <c r="F478" s="107">
        <f>INDEX('Maximum Demand Forecast'!$AS$4:$AS$50,MATCH(Information!C478,'Maximum Demand Forecast'!$AQ$4:$AQ$50,0))</f>
        <v>0</v>
      </c>
      <c r="G478" s="107">
        <f>INDEX('Maximum Demand Forecast'!$AS$4:$AS$50,MATCH(Information!C478,'Maximum Demand Forecast'!$AQ$4:$AQ$50,0))</f>
        <v>0</v>
      </c>
      <c r="H478" s="107">
        <f>INDEX('Maximum Demand Forecast'!$AS$4:$AS$50,MATCH(Information!C478,'Maximum Demand Forecast'!$AQ$4:$AQ$50,0))</f>
        <v>0</v>
      </c>
      <c r="I478" s="107">
        <f>INDEX('Maximum Demand Forecast'!$AS$4:$AS$50,MATCH(Information!C478,'Maximum Demand Forecast'!$AQ$4:$AQ$50,0))</f>
        <v>0</v>
      </c>
      <c r="J478" s="107">
        <f>INDEX('Maximum Demand Forecast'!$AS$4:$AS$50,MATCH(Information!C478,'Maximum Demand Forecast'!$AQ$4:$AQ$50,0))</f>
        <v>0</v>
      </c>
      <c r="K478" s="107">
        <f>INDEX('Maximum Demand Forecast'!$AS$4:$AS$50,MATCH(Information!C478,'Maximum Demand Forecast'!$AQ$4:$AQ$50,0))</f>
        <v>0</v>
      </c>
      <c r="L478" s="107">
        <f>INDEX('Maximum Demand Forecast'!$AS$4:$AS$50,MATCH(Information!C478,'Maximum Demand Forecast'!$AQ$4:$AQ$50,0))</f>
        <v>0</v>
      </c>
      <c r="M478" s="107">
        <f>INDEX('Maximum Demand Forecast'!$AS$4:$AS$50,MATCH(Information!C478,'Maximum Demand Forecast'!$AQ$4:$AQ$50,0))</f>
        <v>0</v>
      </c>
      <c r="N478" s="107">
        <f>INDEX('Maximum Demand Forecast'!$AS$4:$AS$50,MATCH(Information!C478,'Maximum Demand Forecast'!$AQ$4:$AQ$50,0))</f>
        <v>0</v>
      </c>
      <c r="O478" s="107">
        <f>INDEX('Maximum Demand Forecast'!$AS$4:$AS$50,MATCH(Information!C478,'Maximum Demand Forecast'!$AQ$4:$AQ$50,0))</f>
        <v>0</v>
      </c>
      <c r="P478" s="107">
        <f>INDEX('Maximum Demand Forecast'!$AS$4:$AS$50,MATCH(Information!C478,'Maximum Demand Forecast'!$AQ$4:$AQ$50,0))</f>
        <v>0</v>
      </c>
      <c r="Q478" s="104"/>
      <c r="R478" s="105"/>
    </row>
    <row r="479" spans="3:18" x14ac:dyDescent="0.25">
      <c r="C479" s="71" t="s">
        <v>68</v>
      </c>
      <c r="D479" s="77" t="s">
        <v>186</v>
      </c>
      <c r="E479" s="117">
        <f>INDEX('Maximum Demand Forecast'!$R$4:$R$50,MATCH(Information!$C$466,'Maximum Demand Forecast'!$D$4:$D$50,0))</f>
        <v>0.82864072659717203</v>
      </c>
      <c r="F479" s="118"/>
      <c r="G479" s="118"/>
      <c r="H479" s="118"/>
      <c r="I479" s="118"/>
      <c r="J479" s="118"/>
      <c r="K479" s="118"/>
      <c r="L479" s="118"/>
      <c r="M479" s="118"/>
      <c r="N479" s="118"/>
      <c r="O479" s="118"/>
      <c r="P479" s="118"/>
      <c r="Q479" s="104"/>
      <c r="R479" s="105"/>
    </row>
    <row r="480" spans="3:18" x14ac:dyDescent="0.25">
      <c r="C480" s="71" t="s">
        <v>68</v>
      </c>
      <c r="D480" s="77" t="s">
        <v>187</v>
      </c>
      <c r="E480" s="117">
        <f>INDEX('Maximum Demand Forecast'!$AH$4:$AH$50,MATCH(Information!$C$466,'Maximum Demand Forecast'!$D$4:$D$50,0))</f>
        <v>0.99928339409663103</v>
      </c>
      <c r="F480" s="118"/>
      <c r="G480" s="118"/>
      <c r="H480" s="118"/>
      <c r="I480" s="118"/>
      <c r="J480" s="118"/>
      <c r="K480" s="118"/>
      <c r="L480" s="118"/>
      <c r="M480" s="118"/>
      <c r="N480" s="118"/>
      <c r="O480" s="118"/>
      <c r="P480" s="118"/>
      <c r="Q480" s="104"/>
      <c r="R480" s="105"/>
    </row>
    <row r="481" spans="3:18" x14ac:dyDescent="0.25">
      <c r="C481" s="71" t="s">
        <v>68</v>
      </c>
      <c r="D481" s="77" t="s">
        <v>130</v>
      </c>
      <c r="E481" s="106">
        <v>31.4</v>
      </c>
      <c r="F481" s="107"/>
      <c r="G481" s="107"/>
      <c r="H481" s="107"/>
      <c r="I481" s="107"/>
      <c r="J481" s="107"/>
      <c r="K481" s="107"/>
      <c r="L481" s="107"/>
      <c r="M481" s="107"/>
      <c r="N481" s="107"/>
      <c r="O481" s="107"/>
      <c r="P481" s="107"/>
      <c r="Q481" s="104" t="str" cm="1">
        <f t="array" ref="Q481">IF(INDEX('Maximum Demand Forecast'!$AW$4:$AW$248,MATCH(1,('Maximum Demand Forecast'!$AV$4:$AV$248=Information!D481)*('Maximum Demand Forecast'!$AX$4:$AX$248=Information!E481)*('Maximum Demand Forecast'!$AU$4:$AU$248=Information!C481),0))=0,"",INDEX('Maximum Demand Forecast'!$AW$4:$AW$248,MATCH(1,('Maximum Demand Forecast'!$AV$4:$AV$248=Information!D481)*('Maximum Demand Forecast'!$AX$4:$AX$248=Information!E481)*('Maximum Demand Forecast'!$AU$4:$AU$248=Information!C481),0)))</f>
        <v>Trevallyn</v>
      </c>
      <c r="R481" s="105"/>
    </row>
    <row r="482" spans="3:18" x14ac:dyDescent="0.25">
      <c r="C482" s="71" t="s">
        <v>68</v>
      </c>
      <c r="D482" s="77" t="s">
        <v>131</v>
      </c>
      <c r="E482" s="106">
        <v>6.3</v>
      </c>
      <c r="F482" s="107"/>
      <c r="G482" s="107"/>
      <c r="H482" s="107"/>
      <c r="I482" s="107"/>
      <c r="J482" s="107"/>
      <c r="K482" s="107"/>
      <c r="L482" s="107"/>
      <c r="M482" s="107"/>
      <c r="N482" s="107"/>
      <c r="O482" s="107"/>
      <c r="P482" s="107"/>
      <c r="Q482" s="104" t="str" cm="1">
        <f t="array" ref="Q482">IF(INDEX('Maximum Demand Forecast'!$AW$4:$AW$248,MATCH(1,('Maximum Demand Forecast'!$AV$4:$AV$248=Information!D482)*('Maximum Demand Forecast'!$AX$4:$AX$248=Information!E482)*('Maximum Demand Forecast'!$AU$4:$AU$248=Information!C482),0))=0,"",INDEX('Maximum Demand Forecast'!$AW$4:$AW$248,MATCH(1,('Maximum Demand Forecast'!$AV$4:$AV$248=Information!D482)*('Maximum Demand Forecast'!$AX$4:$AX$248=Information!E482)*('Maximum Demand Forecast'!$AU$4:$AU$248=Information!C482),0)))</f>
        <v>Norwood</v>
      </c>
      <c r="R482" s="105"/>
    </row>
    <row r="483" spans="3:18" x14ac:dyDescent="0.25">
      <c r="C483" s="71" t="s">
        <v>68</v>
      </c>
      <c r="D483" s="77" t="s">
        <v>132</v>
      </c>
      <c r="E483" s="106"/>
      <c r="F483" s="107"/>
      <c r="G483" s="107"/>
      <c r="H483" s="107"/>
      <c r="I483" s="107"/>
      <c r="J483" s="107"/>
      <c r="K483" s="107"/>
      <c r="L483" s="107"/>
      <c r="M483" s="107"/>
      <c r="N483" s="107"/>
      <c r="O483" s="107"/>
      <c r="P483" s="107"/>
      <c r="Q483" s="104" t="str" cm="1">
        <f t="array" ref="Q483">IF(INDEX('Maximum Demand Forecast'!$AW$4:$AW$248,MATCH(1,('Maximum Demand Forecast'!$AV$4:$AV$248=Information!D483)*('Maximum Demand Forecast'!$AX$4:$AX$248=Information!E483)*('Maximum Demand Forecast'!$AU$4:$AU$248=Information!C483),0))=0,"",INDEX('Maximum Demand Forecast'!$AW$4:$AW$248,MATCH(1,('Maximum Demand Forecast'!$AV$4:$AV$248=Information!D483)*('Maximum Demand Forecast'!$AX$4:$AX$248=Information!E483)*('Maximum Demand Forecast'!$AU$4:$AU$248=Information!C483),0)))</f>
        <v/>
      </c>
      <c r="R483" s="105"/>
    </row>
    <row r="484" spans="3:18" x14ac:dyDescent="0.25">
      <c r="C484" s="71" t="s">
        <v>68</v>
      </c>
      <c r="D484" s="77" t="s">
        <v>133</v>
      </c>
      <c r="E484" s="106"/>
      <c r="F484" s="107"/>
      <c r="G484" s="107"/>
      <c r="H484" s="107"/>
      <c r="I484" s="107"/>
      <c r="J484" s="107"/>
      <c r="K484" s="107"/>
      <c r="L484" s="107"/>
      <c r="M484" s="107"/>
      <c r="N484" s="107"/>
      <c r="O484" s="107"/>
      <c r="P484" s="107"/>
      <c r="Q484" s="104" t="str" cm="1">
        <f t="array" ref="Q484">IF(INDEX('Maximum Demand Forecast'!$AW$4:$AW$248,MATCH(1,('Maximum Demand Forecast'!$AV$4:$AV$248=Information!D484)*('Maximum Demand Forecast'!$AX$4:$AX$248=Information!E484)*('Maximum Demand Forecast'!$AU$4:$AU$248=Information!C484),0))=0,"",INDEX('Maximum Demand Forecast'!$AW$4:$AW$248,MATCH(1,('Maximum Demand Forecast'!$AV$4:$AV$248=Information!D484)*('Maximum Demand Forecast'!$AX$4:$AX$248=Information!E484)*('Maximum Demand Forecast'!$AU$4:$AU$248=Information!C484),0)))</f>
        <v/>
      </c>
      <c r="R484" s="105"/>
    </row>
    <row r="485" spans="3:18" x14ac:dyDescent="0.25">
      <c r="C485" s="71" t="s">
        <v>68</v>
      </c>
      <c r="D485" s="77" t="s">
        <v>134</v>
      </c>
      <c r="E485" s="106"/>
      <c r="F485" s="107"/>
      <c r="G485" s="107"/>
      <c r="H485" s="107"/>
      <c r="I485" s="107"/>
      <c r="J485" s="107"/>
      <c r="K485" s="107"/>
      <c r="L485" s="107"/>
      <c r="M485" s="107"/>
      <c r="N485" s="107"/>
      <c r="O485" s="107"/>
      <c r="P485" s="107"/>
      <c r="Q485" s="104" t="str" cm="1">
        <f t="array" ref="Q485">IF(INDEX('Maximum Demand Forecast'!$AW$4:$AW$248,MATCH(1,('Maximum Demand Forecast'!$AV$4:$AV$248=Information!D485)*('Maximum Demand Forecast'!$AX$4:$AX$248=Information!E485)*('Maximum Demand Forecast'!$AU$4:$AU$248=Information!C485),0))=0,"",INDEX('Maximum Demand Forecast'!$AW$4:$AW$248,MATCH(1,('Maximum Demand Forecast'!$AV$4:$AV$248=Information!D485)*('Maximum Demand Forecast'!$AX$4:$AX$248=Information!E485)*('Maximum Demand Forecast'!$AU$4:$AU$248=Information!C485),0)))</f>
        <v/>
      </c>
      <c r="R485" s="105"/>
    </row>
    <row r="486" spans="3:18" x14ac:dyDescent="0.25">
      <c r="C486" s="71" t="s">
        <v>68</v>
      </c>
      <c r="D486" s="77" t="s">
        <v>184</v>
      </c>
      <c r="E486" s="124">
        <f>INDEX('Distribution feeder max. demand'!$AS$5:$AS$64,MATCH(Information!$C486,'Distribution feeder max. demand'!$AR$5:$AR$64,0))</f>
        <v>12.603999999999999</v>
      </c>
      <c r="F486" s="115"/>
      <c r="G486" s="115"/>
      <c r="H486" s="115"/>
      <c r="I486" s="115"/>
      <c r="J486" s="115"/>
      <c r="K486" s="115"/>
      <c r="L486" s="115"/>
      <c r="M486" s="115"/>
      <c r="N486" s="115"/>
      <c r="O486" s="115"/>
      <c r="P486" s="115"/>
      <c r="Q486" s="104"/>
      <c r="R486" s="105"/>
    </row>
    <row r="487" spans="3:18" ht="15.75" thickBot="1" x14ac:dyDescent="0.3">
      <c r="C487" s="73" t="s">
        <v>68</v>
      </c>
      <c r="D487" s="78" t="s">
        <v>185</v>
      </c>
      <c r="E487" s="123">
        <f>INDEX('Distribution feeder max. demand'!$AT$5:$AT$64,MATCH(Information!$C486,'Distribution feeder max. demand'!$AR$5:$AR$64,0))</f>
        <v>1.2E-2</v>
      </c>
      <c r="F487" s="119"/>
      <c r="G487" s="119"/>
      <c r="H487" s="119"/>
      <c r="I487" s="119"/>
      <c r="J487" s="119"/>
      <c r="K487" s="119"/>
      <c r="L487" s="119"/>
      <c r="M487" s="119"/>
      <c r="N487" s="119"/>
      <c r="O487" s="119"/>
      <c r="P487" s="119"/>
      <c r="Q487" s="120"/>
      <c r="R487" s="121"/>
    </row>
    <row r="488" spans="3:18" ht="15.75" thickTop="1" x14ac:dyDescent="0.25">
      <c r="C488" s="71" t="s">
        <v>5</v>
      </c>
      <c r="D488" s="77" t="s">
        <v>171</v>
      </c>
      <c r="E488" s="102">
        <f>INDEX('Maximum Demand Forecast'!$BA$4:$BA$50,MATCH($C$488,'Maximum Demand Forecast'!$AZ$4:$AZ$50,0))</f>
        <v>90</v>
      </c>
      <c r="F488" s="103">
        <f>INDEX('Maximum Demand Forecast'!$BA$4:$BA$50,MATCH($C$488,'Maximum Demand Forecast'!$AZ$4:$AZ$50,0))</f>
        <v>90</v>
      </c>
      <c r="G488" s="103">
        <f>INDEX('Maximum Demand Forecast'!$BA$4:$BA$50,MATCH($C$488,'Maximum Demand Forecast'!$AZ$4:$AZ$50,0))</f>
        <v>90</v>
      </c>
      <c r="H488" s="103">
        <f>INDEX('Maximum Demand Forecast'!$BA$4:$BA$50,MATCH($C$488,'Maximum Demand Forecast'!$AZ$4:$AZ$50,0))</f>
        <v>90</v>
      </c>
      <c r="I488" s="103">
        <f>INDEX('Maximum Demand Forecast'!$BA$4:$BA$50,MATCH($C$488,'Maximum Demand Forecast'!$AZ$4:$AZ$50,0))</f>
        <v>90</v>
      </c>
      <c r="J488" s="103">
        <f>INDEX('Maximum Demand Forecast'!$BA$4:$BA$50,MATCH($C$488,'Maximum Demand Forecast'!$AZ$4:$AZ$50,0))</f>
        <v>90</v>
      </c>
      <c r="K488" s="103">
        <f>INDEX('Maximum Demand Forecast'!$BA$4:$BA$50,MATCH($C$488,'Maximum Demand Forecast'!$AZ$4:$AZ$50,0))</f>
        <v>90</v>
      </c>
      <c r="L488" s="103">
        <f>INDEX('Maximum Demand Forecast'!$BA$4:$BA$50,MATCH($C$488,'Maximum Demand Forecast'!$AZ$4:$AZ$50,0))</f>
        <v>90</v>
      </c>
      <c r="M488" s="103">
        <f>INDEX('Maximum Demand Forecast'!$BA$4:$BA$50,MATCH($C$488,'Maximum Demand Forecast'!$AZ$4:$AZ$50,0))</f>
        <v>90</v>
      </c>
      <c r="N488" s="103">
        <f>INDEX('Maximum Demand Forecast'!$BA$4:$BA$50,MATCH($C$488,'Maximum Demand Forecast'!$AZ$4:$AZ$50,0))</f>
        <v>90</v>
      </c>
      <c r="O488" s="103">
        <f>INDEX('Maximum Demand Forecast'!$BA$4:$BA$50,MATCH($C$488,'Maximum Demand Forecast'!$AZ$4:$AZ$50,0))</f>
        <v>90</v>
      </c>
      <c r="P488" s="103">
        <f>INDEX('Maximum Demand Forecast'!$BA$4:$BA$50,MATCH($C$488,'Maximum Demand Forecast'!$AZ$4:$AZ$50,0))</f>
        <v>90</v>
      </c>
      <c r="Q488" s="104"/>
      <c r="R488" s="122" t="str">
        <f>IF('Maximum Demand Forecast'!F26&gt;'Maximum Demand Forecast'!V26,"Summer","Winter")</f>
        <v>Winter</v>
      </c>
    </row>
    <row r="489" spans="3:18" x14ac:dyDescent="0.25">
      <c r="C489" s="71" t="s">
        <v>5</v>
      </c>
      <c r="D489" s="77" t="s">
        <v>172</v>
      </c>
      <c r="E489" s="106">
        <f>INDEX('Maximum Demand Forecast'!$AN$4:$AN$50,MATCH(Information!C488,'Maximum Demand Forecast'!$AM$4:$AM$50,0))</f>
        <v>45</v>
      </c>
      <c r="F489" s="107">
        <f>INDEX('Maximum Demand Forecast'!$AN$4:$AN$50,MATCH(Information!C488,'Maximum Demand Forecast'!$AM$4:$AM$50,0))</f>
        <v>45</v>
      </c>
      <c r="G489" s="107">
        <f>INDEX('Maximum Demand Forecast'!$AN$4:$AN$50,MATCH(Information!C488,'Maximum Demand Forecast'!$AM$4:$AM$50,0))</f>
        <v>45</v>
      </c>
      <c r="H489" s="107">
        <f>INDEX('Maximum Demand Forecast'!$AN$4:$AN$50,MATCH(Information!C488,'Maximum Demand Forecast'!$AM$4:$AM$50,0))</f>
        <v>45</v>
      </c>
      <c r="I489" s="107">
        <f>INDEX('Maximum Demand Forecast'!$AN$4:$AN$50,MATCH(Information!C488,'Maximum Demand Forecast'!$AM$4:$AM$50,0))</f>
        <v>45</v>
      </c>
      <c r="J489" s="107">
        <f>INDEX('Maximum Demand Forecast'!$AN$4:$AN$50,MATCH(Information!C488,'Maximum Demand Forecast'!$AM$4:$AM$50,0))</f>
        <v>45</v>
      </c>
      <c r="K489" s="107">
        <f>INDEX('Maximum Demand Forecast'!$AN$4:$AN$50,MATCH(Information!C488,'Maximum Demand Forecast'!$AM$4:$AM$50,0))</f>
        <v>45</v>
      </c>
      <c r="L489" s="107">
        <f>INDEX('Maximum Demand Forecast'!$AN$4:$AN$50,MATCH(Information!C488,'Maximum Demand Forecast'!$AM$4:$AM$50,0))</f>
        <v>45</v>
      </c>
      <c r="M489" s="107">
        <f>INDEX('Maximum Demand Forecast'!$AN$4:$AN$50,MATCH(Information!C488,'Maximum Demand Forecast'!$AM$4:$AM$50,0))</f>
        <v>45</v>
      </c>
      <c r="N489" s="107">
        <f>INDEX('Maximum Demand Forecast'!$AN$4:$AN$50,MATCH(Information!C488,'Maximum Demand Forecast'!$AM$4:$AM$50,0))</f>
        <v>45</v>
      </c>
      <c r="O489" s="107">
        <f>INDEX('Maximum Demand Forecast'!$AN$4:$AN$50,MATCH(Information!C488,'Maximum Demand Forecast'!$AM$4:$AM$50,0))</f>
        <v>45</v>
      </c>
      <c r="P489" s="107">
        <f>INDEX('Maximum Demand Forecast'!$AN$4:$AN$50,MATCH(Information!C488,'Maximum Demand Forecast'!$AM$4:$AM$50,0))</f>
        <v>45</v>
      </c>
      <c r="Q489" s="104"/>
      <c r="R489" s="105"/>
    </row>
    <row r="490" spans="3:18" x14ac:dyDescent="0.25">
      <c r="C490" s="71" t="s">
        <v>5</v>
      </c>
      <c r="D490" s="77" t="s">
        <v>173</v>
      </c>
      <c r="E490" s="106">
        <f>INDEX('Maximum Demand Forecast'!$AO$4:$AO$50,MATCH(Information!C490,'Maximum Demand Forecast'!$AM$4:$AM$50,0))</f>
        <v>50</v>
      </c>
      <c r="F490" s="107">
        <f>INDEX('Maximum Demand Forecast'!$AO$4:$AO$50,MATCH(Information!C490,'Maximum Demand Forecast'!$AM$4:$AM$50,0))</f>
        <v>50</v>
      </c>
      <c r="G490" s="107">
        <f>INDEX('Maximum Demand Forecast'!$AO$4:$AO$50,MATCH(Information!C490,'Maximum Demand Forecast'!$AM$4:$AM$50,0))</f>
        <v>50</v>
      </c>
      <c r="H490" s="107">
        <f>INDEX('Maximum Demand Forecast'!$AO$4:$AO$50,MATCH(Information!C490,'Maximum Demand Forecast'!$AM$4:$AM$50,0))</f>
        <v>50</v>
      </c>
      <c r="I490" s="107">
        <f>INDEX('Maximum Demand Forecast'!$AO$4:$AO$50,MATCH(Information!C490,'Maximum Demand Forecast'!$AM$4:$AM$50,0))</f>
        <v>50</v>
      </c>
      <c r="J490" s="107">
        <f>INDEX('Maximum Demand Forecast'!$AO$4:$AO$50,MATCH(Information!C490,'Maximum Demand Forecast'!$AM$4:$AM$50,0))</f>
        <v>50</v>
      </c>
      <c r="K490" s="107">
        <f>INDEX('Maximum Demand Forecast'!$AO$4:$AO$50,MATCH(Information!C490,'Maximum Demand Forecast'!$AM$4:$AM$50,0))</f>
        <v>50</v>
      </c>
      <c r="L490" s="107">
        <f>INDEX('Maximum Demand Forecast'!$AO$4:$AO$50,MATCH(Information!C490,'Maximum Demand Forecast'!$AM$4:$AM$50,0))</f>
        <v>50</v>
      </c>
      <c r="M490" s="107">
        <f>INDEX('Maximum Demand Forecast'!$AO$4:$AO$50,MATCH(Information!C490,'Maximum Demand Forecast'!$AM$4:$AM$50,0))</f>
        <v>50</v>
      </c>
      <c r="N490" s="107">
        <f>INDEX('Maximum Demand Forecast'!$AO$4:$AO$50,MATCH(Information!C490,'Maximum Demand Forecast'!$AM$4:$AM$50,0))</f>
        <v>50</v>
      </c>
      <c r="O490" s="107">
        <f>INDEX('Maximum Demand Forecast'!$AO$4:$AO$50,MATCH(Information!C490,'Maximum Demand Forecast'!$AM$4:$AM$50,0))</f>
        <v>50</v>
      </c>
      <c r="P490" s="107">
        <f>INDEX('Maximum Demand Forecast'!$AO$4:$AO$50,MATCH(Information!C490,'Maximum Demand Forecast'!$AM$4:$AM$50,0))</f>
        <v>50</v>
      </c>
      <c r="Q490" s="104"/>
      <c r="R490" s="105"/>
    </row>
    <row r="491" spans="3:18" x14ac:dyDescent="0.25">
      <c r="C491" s="71" t="s">
        <v>5</v>
      </c>
      <c r="D491" s="77" t="s">
        <v>174</v>
      </c>
      <c r="E491" s="108">
        <f>IF($R$488="Summer",INDEX('Maximum Demand Forecast'!E$4:E$50,MATCH(Information!$C$491,'Maximum Demand Forecast'!$D$4:$D$50,0)),INDEX('Maximum Demand Forecast'!U$4:U$50,MATCH(Information!$C$491,'Maximum Demand Forecast'!$T$4:$T$50,0)))</f>
        <v>37.007970178282903</v>
      </c>
      <c r="F491" s="111">
        <f>IF($R$488="Summer",INDEX('Maximum Demand Forecast'!F$4:F$50,MATCH(Information!$C$491,'Maximum Demand Forecast'!$D$4:$D$50,0)),INDEX('Maximum Demand Forecast'!V$4:V$50,MATCH(Information!$C$491,'Maximum Demand Forecast'!$T$4:$T$50,0)))</f>
        <v>34.9903268085056</v>
      </c>
      <c r="G491" s="111">
        <f>IF($R$488="Summer",INDEX('Maximum Demand Forecast'!G$4:G$50,MATCH(Information!$C$491,'Maximum Demand Forecast'!$D$4:$D$50,0)),INDEX('Maximum Demand Forecast'!W$4:W$50,MATCH(Information!$C$491,'Maximum Demand Forecast'!$T$4:$T$50,0)))</f>
        <v>33.783341511117314</v>
      </c>
      <c r="H491" s="111">
        <f>IF($R$488="Summer",INDEX('Maximum Demand Forecast'!H$4:H$50,MATCH(Information!$C$491,'Maximum Demand Forecast'!$D$4:$D$50,0)),INDEX('Maximum Demand Forecast'!X$4:X$50,MATCH(Information!$C$491,'Maximum Demand Forecast'!$T$4:$T$50,0)))</f>
        <v>34.05417598878612</v>
      </c>
      <c r="I491" s="111">
        <f>IF($R$488="Summer",INDEX('Maximum Demand Forecast'!I$4:I$50,MATCH(Information!$C$491,'Maximum Demand Forecast'!$D$4:$D$50,0)),INDEX('Maximum Demand Forecast'!Y$4:Y$50,MATCH(Information!$C$491,'Maximum Demand Forecast'!$T$4:$T$50,0)))</f>
        <v>33.499141105012711</v>
      </c>
      <c r="J491" s="111">
        <f>IF($R$488="Summer",INDEX('Maximum Demand Forecast'!J$4:J$50,MATCH(Information!$C$491,'Maximum Demand Forecast'!$D$4:$D$50,0)),INDEX('Maximum Demand Forecast'!Z$4:Z$50,MATCH(Information!$C$491,'Maximum Demand Forecast'!$T$4:$T$50,0)))</f>
        <v>33.4778728286839</v>
      </c>
      <c r="K491" s="111">
        <f>IF($R$488="Summer",INDEX('Maximum Demand Forecast'!K$4:K$50,MATCH(Information!$C$491,'Maximum Demand Forecast'!$D$4:$D$50,0)),INDEX('Maximum Demand Forecast'!AA$4:AA$50,MATCH(Information!$C$491,'Maximum Demand Forecast'!$T$4:$T$50,0)))</f>
        <v>33.52725111768968</v>
      </c>
      <c r="L491" s="111">
        <f>IF($R$488="Summer",INDEX('Maximum Demand Forecast'!L$4:L$50,MATCH(Information!$C$491,'Maximum Demand Forecast'!$D$4:$D$50,0)),INDEX('Maximum Demand Forecast'!AB$4:AB$50,MATCH(Information!$C$491,'Maximum Demand Forecast'!$T$4:$T$50,0)))</f>
        <v>33.677102926384386</v>
      </c>
      <c r="M491" s="111">
        <f>IF($R$488="Summer",INDEX('Maximum Demand Forecast'!M$4:M$50,MATCH(Information!$C$491,'Maximum Demand Forecast'!$D$4:$D$50,0)),INDEX('Maximum Demand Forecast'!AC$4:AC$50,MATCH(Information!$C$491,'Maximum Demand Forecast'!$T$4:$T$50,0)))</f>
        <v>34.123170711661601</v>
      </c>
      <c r="N491" s="111">
        <f>IF($R$488="Summer",INDEX('Maximum Demand Forecast'!N$4:N$50,MATCH(Information!$C$491,'Maximum Demand Forecast'!$D$4:$D$50,0)),INDEX('Maximum Demand Forecast'!AD$4:AD$50,MATCH(Information!$C$491,'Maximum Demand Forecast'!$T$4:$T$50,0)))</f>
        <v>35.532080857693849</v>
      </c>
      <c r="O491" s="111">
        <f>IF($R$488="Summer",INDEX('Maximum Demand Forecast'!O$4:O$50,MATCH(Information!$C$491,'Maximum Demand Forecast'!$D$4:$D$50,0)),INDEX('Maximum Demand Forecast'!AE$4:AE$50,MATCH(Information!$C$491,'Maximum Demand Forecast'!$T$4:$T$50,0)))</f>
        <v>36.68261605071131</v>
      </c>
      <c r="P491" s="111">
        <f>IF($R$488="Summer",INDEX('Maximum Demand Forecast'!P$4:P$50,MATCH(Information!$C$491,'Maximum Demand Forecast'!$D$4:$D$50,0)),INDEX('Maximum Demand Forecast'!AF$4:AF$50,MATCH(Information!$C$491,'Maximum Demand Forecast'!$T$4:$T$50,0)))</f>
        <v>37.447800936738432</v>
      </c>
      <c r="Q491" s="104"/>
      <c r="R491" s="105"/>
    </row>
    <row r="492" spans="3:18" x14ac:dyDescent="0.25">
      <c r="C492" s="71" t="s">
        <v>5</v>
      </c>
      <c r="D492" s="77" t="s">
        <v>175</v>
      </c>
      <c r="E492" s="109">
        <f t="shared" ref="E492:P492" si="66">SQRT(E493^2-E491^2)</f>
        <v>2.5076661073894209</v>
      </c>
      <c r="F492" s="110">
        <f t="shared" si="66"/>
        <v>2.3709502629155463</v>
      </c>
      <c r="G492" s="110">
        <f t="shared" si="66"/>
        <v>2.2891647419102288</v>
      </c>
      <c r="H492" s="110">
        <f t="shared" si="66"/>
        <v>2.3075165303788481</v>
      </c>
      <c r="I492" s="110">
        <f t="shared" si="66"/>
        <v>2.2699072759464927</v>
      </c>
      <c r="J492" s="110">
        <f t="shared" si="66"/>
        <v>2.2684661340666632</v>
      </c>
      <c r="K492" s="110">
        <f t="shared" si="66"/>
        <v>2.2718120149994925</v>
      </c>
      <c r="L492" s="110">
        <f t="shared" si="66"/>
        <v>2.2819659980464664</v>
      </c>
      <c r="M492" s="110">
        <f t="shared" si="66"/>
        <v>2.3121916240764269</v>
      </c>
      <c r="N492" s="110">
        <f t="shared" si="66"/>
        <v>2.4076596058257937</v>
      </c>
      <c r="O492" s="110">
        <f t="shared" si="66"/>
        <v>2.4856200585334949</v>
      </c>
      <c r="P492" s="110">
        <f t="shared" si="66"/>
        <v>2.5374691114626948</v>
      </c>
      <c r="Q492" s="104"/>
      <c r="R492" s="105"/>
    </row>
    <row r="493" spans="3:18" x14ac:dyDescent="0.25">
      <c r="C493" s="71" t="s">
        <v>5</v>
      </c>
      <c r="D493" s="77" t="s">
        <v>176</v>
      </c>
      <c r="E493" s="108">
        <f t="shared" ref="E493:P493" si="67">E491/$E$494</f>
        <v>37.092832812051796</v>
      </c>
      <c r="F493" s="111">
        <f t="shared" si="67"/>
        <v>35.070562802944082</v>
      </c>
      <c r="G493" s="111">
        <f t="shared" si="67"/>
        <v>33.860809778745505</v>
      </c>
      <c r="H493" s="111">
        <f t="shared" si="67"/>
        <v>34.132265304447472</v>
      </c>
      <c r="I493" s="111">
        <f t="shared" si="67"/>
        <v>33.575957675321</v>
      </c>
      <c r="J493" s="111">
        <f t="shared" si="67"/>
        <v>33.554640628904657</v>
      </c>
      <c r="K493" s="111">
        <f t="shared" si="67"/>
        <v>33.604132146807778</v>
      </c>
      <c r="L493" s="111">
        <f t="shared" si="67"/>
        <v>33.754327579297559</v>
      </c>
      <c r="M493" s="111">
        <f t="shared" si="67"/>
        <v>34.201418238483171</v>
      </c>
      <c r="N493" s="111">
        <f t="shared" si="67"/>
        <v>35.613559143326562</v>
      </c>
      <c r="O493" s="111">
        <f t="shared" si="67"/>
        <v>36.766732617942637</v>
      </c>
      <c r="P493" s="111">
        <f t="shared" si="67"/>
        <v>37.533672142347264</v>
      </c>
      <c r="Q493" s="104"/>
      <c r="R493" s="105"/>
    </row>
    <row r="494" spans="3:18" x14ac:dyDescent="0.25">
      <c r="C494" s="71" t="s">
        <v>5</v>
      </c>
      <c r="D494" s="77" t="s">
        <v>177</v>
      </c>
      <c r="E494" s="108">
        <f>IF($R$488="Summer",INDEX('Maximum Demand Forecast'!$Q$4:$Q$50,MATCH(Information!$C$494,'Maximum Demand Forecast'!$D$4:$D$50,0)),INDEX('Maximum Demand Forecast'!$AG$4:$AG$50,MATCH(Information!$C$494,'Maximum Demand Forecast'!$T$4:$T$50,0)))</f>
        <v>0.997712155493788</v>
      </c>
      <c r="F494" s="111">
        <f>IF($R$488="Summer",INDEX('Maximum Demand Forecast'!$Q$4:$Q$50,MATCH(Information!$C$494,'Maximum Demand Forecast'!$D$4:$D$50,0)),INDEX('Maximum Demand Forecast'!$AG$4:$AG$50,MATCH(Information!$C$494,'Maximum Demand Forecast'!$T$4:$T$50,0)))</f>
        <v>0.997712155493788</v>
      </c>
      <c r="G494" s="111">
        <f>IF($R$488="Summer",INDEX('Maximum Demand Forecast'!$Q$4:$Q$50,MATCH(Information!$C$494,'Maximum Demand Forecast'!$D$4:$D$50,0)),INDEX('Maximum Demand Forecast'!$AG$4:$AG$50,MATCH(Information!$C$494,'Maximum Demand Forecast'!$T$4:$T$50,0)))</f>
        <v>0.997712155493788</v>
      </c>
      <c r="H494" s="111">
        <f>IF($R$488="Summer",INDEX('Maximum Demand Forecast'!$Q$4:$Q$50,MATCH(Information!$C$494,'Maximum Demand Forecast'!$D$4:$D$50,0)),INDEX('Maximum Demand Forecast'!$AG$4:$AG$50,MATCH(Information!$C$494,'Maximum Demand Forecast'!$T$4:$T$50,0)))</f>
        <v>0.997712155493788</v>
      </c>
      <c r="I494" s="111">
        <f>IF($R$488="Summer",INDEX('Maximum Demand Forecast'!$Q$4:$Q$50,MATCH(Information!$C$494,'Maximum Demand Forecast'!$D$4:$D$50,0)),INDEX('Maximum Demand Forecast'!$AG$4:$AG$50,MATCH(Information!$C$494,'Maximum Demand Forecast'!$T$4:$T$50,0)))</f>
        <v>0.997712155493788</v>
      </c>
      <c r="J494" s="111">
        <f>IF($R$488="Summer",INDEX('Maximum Demand Forecast'!$Q$4:$Q$50,MATCH(Information!$C$494,'Maximum Demand Forecast'!$D$4:$D$50,0)),INDEX('Maximum Demand Forecast'!$AG$4:$AG$50,MATCH(Information!$C$494,'Maximum Demand Forecast'!$T$4:$T$50,0)))</f>
        <v>0.997712155493788</v>
      </c>
      <c r="K494" s="111">
        <f>IF($R$488="Summer",INDEX('Maximum Demand Forecast'!$Q$4:$Q$50,MATCH(Information!$C$494,'Maximum Demand Forecast'!$D$4:$D$50,0)),INDEX('Maximum Demand Forecast'!$AG$4:$AG$50,MATCH(Information!$C$494,'Maximum Demand Forecast'!$T$4:$T$50,0)))</f>
        <v>0.997712155493788</v>
      </c>
      <c r="L494" s="111">
        <f>IF($R$488="Summer",INDEX('Maximum Demand Forecast'!$Q$4:$Q$50,MATCH(Information!$C$494,'Maximum Demand Forecast'!$D$4:$D$50,0)),INDEX('Maximum Demand Forecast'!$AG$4:$AG$50,MATCH(Information!$C$494,'Maximum Demand Forecast'!$T$4:$T$50,0)))</f>
        <v>0.997712155493788</v>
      </c>
      <c r="M494" s="111">
        <f>IF($R$488="Summer",INDEX('Maximum Demand Forecast'!$Q$4:$Q$50,MATCH(Information!$C$494,'Maximum Demand Forecast'!$D$4:$D$50,0)),INDEX('Maximum Demand Forecast'!$AG$4:$AG$50,MATCH(Information!$C$494,'Maximum Demand Forecast'!$T$4:$T$50,0)))</f>
        <v>0.997712155493788</v>
      </c>
      <c r="N494" s="111">
        <f>IF($R$488="Summer",INDEX('Maximum Demand Forecast'!$Q$4:$Q$50,MATCH(Information!$C$494,'Maximum Demand Forecast'!$D$4:$D$50,0)),INDEX('Maximum Demand Forecast'!$AG$4:$AG$50,MATCH(Information!$C$494,'Maximum Demand Forecast'!$T$4:$T$50,0)))</f>
        <v>0.997712155493788</v>
      </c>
      <c r="O494" s="111">
        <f>IF($R$488="Summer",INDEX('Maximum Demand Forecast'!$Q$4:$Q$50,MATCH(Information!$C$494,'Maximum Demand Forecast'!$D$4:$D$50,0)),INDEX('Maximum Demand Forecast'!$AG$4:$AG$50,MATCH(Information!$C$494,'Maximum Demand Forecast'!$T$4:$T$50,0)))</f>
        <v>0.997712155493788</v>
      </c>
      <c r="P494" s="111">
        <f>IF($R$488="Summer",INDEX('Maximum Demand Forecast'!$Q$4:$Q$50,MATCH(Information!$C$494,'Maximum Demand Forecast'!$D$4:$D$50,0)),INDEX('Maximum Demand Forecast'!$AG$4:$AG$50,MATCH(Information!$C$494,'Maximum Demand Forecast'!$T$4:$T$50,0)))</f>
        <v>0.997712155493788</v>
      </c>
      <c r="Q494" s="104"/>
      <c r="R494" s="105"/>
    </row>
    <row r="495" spans="3:18" x14ac:dyDescent="0.25">
      <c r="C495" s="71" t="s">
        <v>5</v>
      </c>
      <c r="D495" s="77" t="s">
        <v>178</v>
      </c>
      <c r="E495" s="108">
        <f>IF($R$488="Summer",INDEX('Maximum Demand Forecast'!U$4:U$50,MATCH(Information!$C$488,'Maximum Demand Forecast'!$T$4:$T$50,0)),INDEX('Maximum Demand Forecast'!E$4:E$50,MATCH(Information!$C$488,'Maximum Demand Forecast'!$T$4:$T$50,0)))</f>
        <v>23.0692459426261</v>
      </c>
      <c r="F495" s="111">
        <f>IF($R$488="Summer",INDEX('Maximum Demand Forecast'!V$4:V$50,MATCH(Information!$C$488,'Maximum Demand Forecast'!$T$4:$T$50,0)),INDEX('Maximum Demand Forecast'!F$4:F$50,MATCH(Information!$C$488,'Maximum Demand Forecast'!$T$4:$T$50,0)))</f>
        <v>19.684200000000001</v>
      </c>
      <c r="G495" s="111">
        <f>IF($R$488="Summer",INDEX('Maximum Demand Forecast'!W$4:W$50,MATCH(Information!$C$488,'Maximum Demand Forecast'!$T$4:$T$50,0)),INDEX('Maximum Demand Forecast'!G$4:G$50,MATCH(Information!$C$488,'Maximum Demand Forecast'!$T$4:$T$50,0)))</f>
        <v>20.241425411727697</v>
      </c>
      <c r="H495" s="111">
        <f>IF($R$488="Summer",INDEX('Maximum Demand Forecast'!X$4:X$50,MATCH(Information!$C$488,'Maximum Demand Forecast'!$T$4:$T$50,0)),INDEX('Maximum Demand Forecast'!H$4:H$50,MATCH(Information!$C$488,'Maximum Demand Forecast'!$T$4:$T$50,0)))</f>
        <v>20.17921122895671</v>
      </c>
      <c r="I495" s="111">
        <f>IF($R$488="Summer",INDEX('Maximum Demand Forecast'!Y$4:Y$50,MATCH(Information!$C$488,'Maximum Demand Forecast'!$T$4:$T$50,0)),INDEX('Maximum Demand Forecast'!I$4:I$50,MATCH(Information!$C$488,'Maximum Demand Forecast'!$T$4:$T$50,0)))</f>
        <v>19.839313432028568</v>
      </c>
      <c r="J495" s="111">
        <f>IF($R$488="Summer",INDEX('Maximum Demand Forecast'!Z$4:Z$50,MATCH(Information!$C$488,'Maximum Demand Forecast'!$T$4:$T$50,0)),INDEX('Maximum Demand Forecast'!J$4:J$50,MATCH(Information!$C$488,'Maximum Demand Forecast'!$T$4:$T$50,0)))</f>
        <v>19.598162006674098</v>
      </c>
      <c r="K495" s="111">
        <f>IF($R$488="Summer",INDEX('Maximum Demand Forecast'!AA$4:AA$50,MATCH(Information!$C$488,'Maximum Demand Forecast'!$T$4:$T$50,0)),INDEX('Maximum Demand Forecast'!K$4:K$50,MATCH(Information!$C$488,'Maximum Demand Forecast'!$T$4:$T$50,0)))</f>
        <v>19.61126283801072</v>
      </c>
      <c r="L495" s="111">
        <f>IF($R$488="Summer",INDEX('Maximum Demand Forecast'!AB$4:AB$50,MATCH(Information!$C$488,'Maximum Demand Forecast'!$T$4:$T$50,0)),INDEX('Maximum Demand Forecast'!L$4:L$50,MATCH(Information!$C$488,'Maximum Demand Forecast'!$T$4:$T$50,0)))</f>
        <v>19.573322535653741</v>
      </c>
      <c r="M495" s="111">
        <f>IF($R$488="Summer",INDEX('Maximum Demand Forecast'!AC$4:AC$50,MATCH(Information!$C$488,'Maximum Demand Forecast'!$T$4:$T$50,0)),INDEX('Maximum Demand Forecast'!M$4:M$50,MATCH(Information!$C$488,'Maximum Demand Forecast'!$T$4:$T$50,0)))</f>
        <v>20.019087869920714</v>
      </c>
      <c r="N495" s="111">
        <f>IF($R$488="Summer",INDEX('Maximum Demand Forecast'!AD$4:AD$50,MATCH(Information!$C$488,'Maximum Demand Forecast'!$T$4:$T$50,0)),INDEX('Maximum Demand Forecast'!N$4:N$50,MATCH(Information!$C$488,'Maximum Demand Forecast'!$T$4:$T$50,0)))</f>
        <v>21.225238576878535</v>
      </c>
      <c r="O495" s="111">
        <f>IF($R$488="Summer",INDEX('Maximum Demand Forecast'!AE$4:AE$50,MATCH(Information!$C$488,'Maximum Demand Forecast'!$T$4:$T$50,0)),INDEX('Maximum Demand Forecast'!O$4:O$50,MATCH(Information!$C$488,'Maximum Demand Forecast'!$T$4:$T$50,0)))</f>
        <v>22.294756524947086</v>
      </c>
      <c r="P495" s="111">
        <f>IF($R$488="Summer",INDEX('Maximum Demand Forecast'!AF$4:AF$50,MATCH(Information!$C$488,'Maximum Demand Forecast'!$T$4:$T$50,0)),INDEX('Maximum Demand Forecast'!P$4:P$50,MATCH(Information!$C$488,'Maximum Demand Forecast'!$T$4:$T$50,0)))</f>
        <v>22.871151292102503</v>
      </c>
      <c r="Q495" s="112"/>
      <c r="R495" s="105">
        <f>IF($R$26="Summer",INDEX('Maximum Demand Forecast'!V$4:V$50,MATCH(Information!$C$26,'Maximum Demand Forecast'!$T$4:$T$50,0)),INDEX('Maximum Demand Forecast'!F$4:F$50,MATCH(Information!$C$26,'Maximum Demand Forecast'!$T$4:$T$50,0)))</f>
        <v>6.6365710816712697</v>
      </c>
    </row>
    <row r="496" spans="3:18" x14ac:dyDescent="0.25">
      <c r="C496" s="71" t="s">
        <v>5</v>
      </c>
      <c r="D496" s="77" t="s">
        <v>179</v>
      </c>
      <c r="E496" s="113">
        <f t="shared" ref="E496:P496" si="68">IF(E497^2-E495^2&gt;0,SQRT(E497^2-E495^2),0)</f>
        <v>1.7973296134774239</v>
      </c>
      <c r="F496" s="113">
        <f t="shared" si="68"/>
        <v>1.5336000000000216</v>
      </c>
      <c r="G496" s="113">
        <f t="shared" si="68"/>
        <v>1.5770135444379763</v>
      </c>
      <c r="H496" s="113">
        <f t="shared" si="68"/>
        <v>1.5721664248853826</v>
      </c>
      <c r="I496" s="113">
        <f t="shared" si="68"/>
        <v>1.5456849188364006</v>
      </c>
      <c r="J496" s="113">
        <f t="shared" si="68"/>
        <v>1.5268967625525023</v>
      </c>
      <c r="K496" s="113">
        <f t="shared" si="68"/>
        <v>1.5279174509694928</v>
      </c>
      <c r="L496" s="113">
        <f t="shared" si="68"/>
        <v>1.5249615143454844</v>
      </c>
      <c r="M496" s="113">
        <f t="shared" si="68"/>
        <v>1.559691181623367</v>
      </c>
      <c r="N496" s="113">
        <f t="shared" si="68"/>
        <v>1.6536626269546735</v>
      </c>
      <c r="O496" s="113">
        <f t="shared" si="68"/>
        <v>1.7369889864286912</v>
      </c>
      <c r="P496" s="113">
        <f t="shared" si="68"/>
        <v>1.7818960192220017</v>
      </c>
      <c r="Q496" s="112"/>
      <c r="R496" s="105"/>
    </row>
    <row r="497" spans="3:18" x14ac:dyDescent="0.25">
      <c r="C497" s="71" t="s">
        <v>5</v>
      </c>
      <c r="D497" s="77" t="s">
        <v>180</v>
      </c>
      <c r="E497" s="108">
        <f>E495/IF($R$488="Summer",INDEX('Maximum Demand Forecast'!$AG$4:$AG$50, MATCH(Information!$C$497, 'Maximum Demand Forecast'!$T$4:$T$50, 0)),INDEX('Maximum Demand Forecast'!$Q$4:$Q$50, MATCH(Information!$C$497, 'Maximum Demand Forecast'!$D$4:$D$50, 0)))</f>
        <v>23.139155172582548</v>
      </c>
      <c r="F497" s="108">
        <f>F495/IF($R$488="Summer",INDEX('Maximum Demand Forecast'!$AG$4:$AG$50, MATCH(Information!$C$497, 'Maximum Demand Forecast'!$T$4:$T$50, 0)),INDEX('Maximum Demand Forecast'!$Q$4:$Q$50, MATCH(Information!$C$497, 'Maximum Demand Forecast'!$D$4:$D$50, 0)))</f>
        <v>19.743851159285011</v>
      </c>
      <c r="G497" s="108">
        <f>G495/IF($R$488="Summer",INDEX('Maximum Demand Forecast'!$AG$4:$AG$50, MATCH(Information!$C$497, 'Maximum Demand Forecast'!$T$4:$T$50, 0)),INDEX('Maximum Demand Forecast'!$Q$4:$Q$50, MATCH(Information!$C$497, 'Maximum Demand Forecast'!$D$4:$D$50, 0)))</f>
        <v>20.302765191418548</v>
      </c>
      <c r="H497" s="108">
        <f>H495/IF($R$488="Summer",INDEX('Maximum Demand Forecast'!$AG$4:$AG$50, MATCH(Information!$C$497, 'Maximum Demand Forecast'!$T$4:$T$50, 0)),INDEX('Maximum Demand Forecast'!$Q$4:$Q$50, MATCH(Information!$C$497, 'Maximum Demand Forecast'!$D$4:$D$50, 0)))</f>
        <v>20.240362474283643</v>
      </c>
      <c r="I497" s="108">
        <f>I495/IF($R$488="Summer",INDEX('Maximum Demand Forecast'!$AG$4:$AG$50, MATCH(Information!$C$497, 'Maximum Demand Forecast'!$T$4:$T$50, 0)),INDEX('Maximum Demand Forecast'!$Q$4:$Q$50, MATCH(Information!$C$497, 'Maximum Demand Forecast'!$D$4:$D$50, 0)))</f>
        <v>19.899434648315701</v>
      </c>
      <c r="J497" s="108">
        <f>J495/IF($R$488="Summer",INDEX('Maximum Demand Forecast'!$AG$4:$AG$50, MATCH(Information!$C$497, 'Maximum Demand Forecast'!$T$4:$T$50, 0)),INDEX('Maximum Demand Forecast'!$Q$4:$Q$50, MATCH(Information!$C$497, 'Maximum Demand Forecast'!$D$4:$D$50, 0)))</f>
        <v>19.657552435726515</v>
      </c>
      <c r="K497" s="108">
        <f>K495/IF($R$488="Summer",INDEX('Maximum Demand Forecast'!$AG$4:$AG$50, MATCH(Information!$C$497, 'Maximum Demand Forecast'!$T$4:$T$50, 0)),INDEX('Maximum Demand Forecast'!$Q$4:$Q$50, MATCH(Information!$C$497, 'Maximum Demand Forecast'!$D$4:$D$50, 0)))</f>
        <v>19.670692967928645</v>
      </c>
      <c r="L497" s="108">
        <f>L495/IF($R$488="Summer",INDEX('Maximum Demand Forecast'!$AG$4:$AG$50, MATCH(Information!$C$497, 'Maximum Demand Forecast'!$T$4:$T$50, 0)),INDEX('Maximum Demand Forecast'!$Q$4:$Q$50, MATCH(Information!$C$497, 'Maximum Demand Forecast'!$D$4:$D$50, 0)))</f>
        <v>19.632637690971773</v>
      </c>
      <c r="M497" s="108">
        <f>M495/IF($R$488="Summer",INDEX('Maximum Demand Forecast'!$AG$4:$AG$50, MATCH(Information!$C$497, 'Maximum Demand Forecast'!$T$4:$T$50, 0)),INDEX('Maximum Demand Forecast'!$Q$4:$Q$50, MATCH(Information!$C$497, 'Maximum Demand Forecast'!$D$4:$D$50, 0)))</f>
        <v>20.079753876122098</v>
      </c>
      <c r="N497" s="108">
        <f>N495/IF($R$488="Summer",INDEX('Maximum Demand Forecast'!$AG$4:$AG$50, MATCH(Information!$C$497, 'Maximum Demand Forecast'!$T$4:$T$50, 0)),INDEX('Maximum Demand Forecast'!$Q$4:$Q$50, MATCH(Information!$C$497, 'Maximum Demand Forecast'!$D$4:$D$50, 0)))</f>
        <v>21.289559711962092</v>
      </c>
      <c r="O497" s="108">
        <f>O495/IF($R$488="Summer",INDEX('Maximum Demand Forecast'!$AG$4:$AG$50, MATCH(Information!$C$497, 'Maximum Demand Forecast'!$T$4:$T$50, 0)),INDEX('Maximum Demand Forecast'!$Q$4:$Q$50, MATCH(Information!$C$497, 'Maximum Demand Forecast'!$D$4:$D$50, 0)))</f>
        <v>22.362318735892423</v>
      </c>
      <c r="P497" s="108">
        <f>P495/IF($R$488="Summer",INDEX('Maximum Demand Forecast'!$AG$4:$AG$50, MATCH(Information!$C$497, 'Maximum Demand Forecast'!$T$4:$T$50, 0)),INDEX('Maximum Demand Forecast'!$Q$4:$Q$50, MATCH(Information!$C$497, 'Maximum Demand Forecast'!$D$4:$D$50, 0)))</f>
        <v>22.940460214423798</v>
      </c>
      <c r="Q497" s="112"/>
      <c r="R497" s="105"/>
    </row>
    <row r="498" spans="3:18" x14ac:dyDescent="0.25">
      <c r="C498" s="71" t="s">
        <v>5</v>
      </c>
      <c r="D498" s="77" t="s">
        <v>181</v>
      </c>
      <c r="E498" s="114">
        <f>IFERROR(INDEX('Maximum Demand Forecast'!$AK$4:$AK$50,MATCH(Information!C488,'Maximum Demand Forecast'!$AJ$4:$AJ$50,0)),"")</f>
        <v>2.5</v>
      </c>
      <c r="F498" s="115" t="str">
        <f>IFERROR(INDEX('Maximum Demand Forecast'!$AK$4:$AK$50,MATCH(Information!D488,'Maximum Demand Forecast'!$AJ$4:$AJ$50,0)),"")</f>
        <v/>
      </c>
      <c r="G498" s="115"/>
      <c r="H498" s="115"/>
      <c r="I498" s="115"/>
      <c r="J498" s="115"/>
      <c r="K498" s="115"/>
      <c r="L498" s="115"/>
      <c r="M498" s="115"/>
      <c r="N498" s="115"/>
      <c r="O498" s="115"/>
      <c r="P498" s="115"/>
      <c r="Q498" s="116"/>
      <c r="R498" s="105"/>
    </row>
    <row r="499" spans="3:18" x14ac:dyDescent="0.25">
      <c r="C499" s="71" t="s">
        <v>5</v>
      </c>
      <c r="D499" s="77" t="s">
        <v>182</v>
      </c>
      <c r="E499" s="106">
        <f>INDEX('Maximum Demand Forecast'!AR4:AR50,MATCH(Information!C499,'Maximum Demand Forecast'!$AQ$4:$AQ$50,0))</f>
        <v>35.5</v>
      </c>
      <c r="F499" s="107">
        <f>INDEX('Maximum Demand Forecast'!AR4:AR50,MATCH(Information!C499,'Maximum Demand Forecast'!$AQ$4:$AQ$50,0))</f>
        <v>35.5</v>
      </c>
      <c r="G499" s="107">
        <f>INDEX('Maximum Demand Forecast'!AR4:AR50,MATCH(Information!C499,'Maximum Demand Forecast'!$AQ$4:$AQ$50,0))</f>
        <v>35.5</v>
      </c>
      <c r="H499" s="107">
        <f>INDEX('Maximum Demand Forecast'!AR4:AR50,MATCH(Information!C499,'Maximum Demand Forecast'!$AQ$4:$AQ$50,0))</f>
        <v>35.5</v>
      </c>
      <c r="I499" s="107">
        <f>INDEX('Maximum Demand Forecast'!AR4:AR50,MATCH(Information!C499,'Maximum Demand Forecast'!$AQ$4:$AQ$50,0))</f>
        <v>35.5</v>
      </c>
      <c r="J499" s="107">
        <f>INDEX('Maximum Demand Forecast'!AR4:AR50,MATCH(Information!C499,'Maximum Demand Forecast'!$AQ$4:$AQ$50,0))</f>
        <v>35.5</v>
      </c>
      <c r="K499" s="107">
        <f>INDEX('Maximum Demand Forecast'!AR4:AR50,MATCH(Information!C499,'Maximum Demand Forecast'!$AQ$4:$AQ$50,0))</f>
        <v>35.5</v>
      </c>
      <c r="L499" s="107">
        <f>INDEX('Maximum Demand Forecast'!AR4:AR50,MATCH(Information!C499,'Maximum Demand Forecast'!$AQ$4:$AQ$50,0))</f>
        <v>35.5</v>
      </c>
      <c r="M499" s="107">
        <f>INDEX('Maximum Demand Forecast'!AR4:AR50,MATCH(Information!C499,'Maximum Demand Forecast'!$AQ$4:$AQ$50,0))</f>
        <v>35.5</v>
      </c>
      <c r="N499" s="107">
        <f>INDEX('Maximum Demand Forecast'!AR4:AR50,MATCH(Information!C499,'Maximum Demand Forecast'!$AQ$4:$AQ$50,0))</f>
        <v>35.5</v>
      </c>
      <c r="O499" s="107">
        <f>INDEX('Maximum Demand Forecast'!AR4:AR50,MATCH(Information!C499,'Maximum Demand Forecast'!$AQ$4:$AQ$50,0))</f>
        <v>35.5</v>
      </c>
      <c r="P499" s="107">
        <f>INDEX('Maximum Demand Forecast'!AR4:AR50,MATCH(Information!C499,'Maximum Demand Forecast'!$AQ$4:$AQ$50,0))</f>
        <v>35.5</v>
      </c>
      <c r="Q499" s="104"/>
      <c r="R499" s="105"/>
    </row>
    <row r="500" spans="3:18" x14ac:dyDescent="0.25">
      <c r="C500" s="71" t="s">
        <v>5</v>
      </c>
      <c r="D500" s="77" t="s">
        <v>183</v>
      </c>
      <c r="E500" s="106">
        <f>INDEX('Maximum Demand Forecast'!$AS$4:$AS$50,MATCH(Information!C500,'Maximum Demand Forecast'!$AQ$4:$AQ$50,0))</f>
        <v>0</v>
      </c>
      <c r="F500" s="107">
        <f>INDEX('Maximum Demand Forecast'!$AS$4:$AS$50,MATCH(Information!C500,'Maximum Demand Forecast'!$AQ$4:$AQ$50,0))</f>
        <v>0</v>
      </c>
      <c r="G500" s="107">
        <f>INDEX('Maximum Demand Forecast'!$AS$4:$AS$50,MATCH(Information!C500,'Maximum Demand Forecast'!$AQ$4:$AQ$50,0))</f>
        <v>0</v>
      </c>
      <c r="H500" s="107">
        <f>INDEX('Maximum Demand Forecast'!$AS$4:$AS$50,MATCH(Information!C500,'Maximum Demand Forecast'!$AQ$4:$AQ$50,0))</f>
        <v>0</v>
      </c>
      <c r="I500" s="107">
        <f>INDEX('Maximum Demand Forecast'!$AS$4:$AS$50,MATCH(Information!C500,'Maximum Demand Forecast'!$AQ$4:$AQ$50,0))</f>
        <v>0</v>
      </c>
      <c r="J500" s="107">
        <f>INDEX('Maximum Demand Forecast'!$AS$4:$AS$50,MATCH(Information!C500,'Maximum Demand Forecast'!$AQ$4:$AQ$50,0))</f>
        <v>0</v>
      </c>
      <c r="K500" s="107">
        <f>INDEX('Maximum Demand Forecast'!$AS$4:$AS$50,MATCH(Information!C500,'Maximum Demand Forecast'!$AQ$4:$AQ$50,0))</f>
        <v>0</v>
      </c>
      <c r="L500" s="107">
        <f>INDEX('Maximum Demand Forecast'!$AS$4:$AS$50,MATCH(Information!C500,'Maximum Demand Forecast'!$AQ$4:$AQ$50,0))</f>
        <v>0</v>
      </c>
      <c r="M500" s="107">
        <f>INDEX('Maximum Demand Forecast'!$AS$4:$AS$50,MATCH(Information!C500,'Maximum Demand Forecast'!$AQ$4:$AQ$50,0))</f>
        <v>0</v>
      </c>
      <c r="N500" s="107">
        <f>INDEX('Maximum Demand Forecast'!$AS$4:$AS$50,MATCH(Information!C500,'Maximum Demand Forecast'!$AQ$4:$AQ$50,0))</f>
        <v>0</v>
      </c>
      <c r="O500" s="107">
        <f>INDEX('Maximum Demand Forecast'!$AS$4:$AS$50,MATCH(Information!C500,'Maximum Demand Forecast'!$AQ$4:$AQ$50,0))</f>
        <v>0</v>
      </c>
      <c r="P500" s="107">
        <f>INDEX('Maximum Demand Forecast'!$AS$4:$AS$50,MATCH(Information!C500,'Maximum Demand Forecast'!$AQ$4:$AQ$50,0))</f>
        <v>0</v>
      </c>
      <c r="Q500" s="104"/>
      <c r="R500" s="105"/>
    </row>
    <row r="501" spans="3:18" x14ac:dyDescent="0.25">
      <c r="C501" s="71" t="s">
        <v>5</v>
      </c>
      <c r="D501" s="77" t="s">
        <v>186</v>
      </c>
      <c r="E501" s="117">
        <f>INDEX('Maximum Demand Forecast'!$R$4:$R$50,MATCH(Information!$C$488,'Maximum Demand Forecast'!$D$4:$D$50,0))</f>
        <v>0.94551975696243595</v>
      </c>
      <c r="F501" s="118"/>
      <c r="G501" s="118"/>
      <c r="H501" s="118"/>
      <c r="I501" s="118"/>
      <c r="J501" s="118"/>
      <c r="K501" s="118"/>
      <c r="L501" s="118"/>
      <c r="M501" s="118"/>
      <c r="N501" s="118"/>
      <c r="O501" s="118"/>
      <c r="P501" s="118"/>
      <c r="Q501" s="104"/>
      <c r="R501" s="105"/>
    </row>
    <row r="502" spans="3:18" x14ac:dyDescent="0.25">
      <c r="C502" s="71" t="s">
        <v>5</v>
      </c>
      <c r="D502" s="77" t="s">
        <v>187</v>
      </c>
      <c r="E502" s="117">
        <f>INDEX('Maximum Demand Forecast'!$AH$4:$AH$50,MATCH(Information!$C$488,'Maximum Demand Forecast'!$D$4:$D$50,0))</f>
        <v>0.95665237076946896</v>
      </c>
      <c r="F502" s="118"/>
      <c r="G502" s="118"/>
      <c r="H502" s="118"/>
      <c r="I502" s="118"/>
      <c r="J502" s="118"/>
      <c r="K502" s="118"/>
      <c r="L502" s="118"/>
      <c r="M502" s="118"/>
      <c r="N502" s="118"/>
      <c r="O502" s="118"/>
      <c r="P502" s="118"/>
      <c r="Q502" s="104"/>
      <c r="R502" s="105"/>
    </row>
    <row r="503" spans="3:18" x14ac:dyDescent="0.25">
      <c r="C503" s="71" t="s">
        <v>5</v>
      </c>
      <c r="D503" s="77" t="s">
        <v>130</v>
      </c>
      <c r="E503" s="106"/>
      <c r="F503" s="107"/>
      <c r="G503" s="107"/>
      <c r="H503" s="107"/>
      <c r="I503" s="107"/>
      <c r="J503" s="107"/>
      <c r="K503" s="107"/>
      <c r="L503" s="107"/>
      <c r="M503" s="107"/>
      <c r="N503" s="107"/>
      <c r="O503" s="107"/>
      <c r="P503" s="107"/>
      <c r="Q503" s="104" t="str" cm="1">
        <f t="array" ref="Q503">IF(INDEX('Maximum Demand Forecast'!$AW$4:$AW$248,MATCH(1,('Maximum Demand Forecast'!$AV$4:$AV$248=Information!D503)*('Maximum Demand Forecast'!$AX$4:$AX$248=Information!E503)*('Maximum Demand Forecast'!$AU$4:$AU$248=Information!C503),0))=0,"",INDEX('Maximum Demand Forecast'!$AW$4:$AW$248,MATCH(1,('Maximum Demand Forecast'!$AV$4:$AV$248=Information!D503)*('Maximum Demand Forecast'!$AX$4:$AX$248=Information!E503)*('Maximum Demand Forecast'!$AU$4:$AU$248=Information!C503),0)))</f>
        <v/>
      </c>
      <c r="R503" s="105"/>
    </row>
    <row r="504" spans="3:18" x14ac:dyDescent="0.25">
      <c r="C504" s="71" t="s">
        <v>5</v>
      </c>
      <c r="D504" s="77" t="s">
        <v>131</v>
      </c>
      <c r="E504" s="106"/>
      <c r="F504" s="107"/>
      <c r="G504" s="107"/>
      <c r="H504" s="107"/>
      <c r="I504" s="107"/>
      <c r="J504" s="107"/>
      <c r="K504" s="107"/>
      <c r="L504" s="107"/>
      <c r="M504" s="107"/>
      <c r="N504" s="107"/>
      <c r="O504" s="107"/>
      <c r="P504" s="107"/>
      <c r="Q504" s="104" t="str" cm="1">
        <f t="array" ref="Q504">IF(INDEX('Maximum Demand Forecast'!$AW$4:$AW$248,MATCH(1,('Maximum Demand Forecast'!$AV$4:$AV$248=Information!D504)*('Maximum Demand Forecast'!$AX$4:$AX$248=Information!E504)*('Maximum Demand Forecast'!$AU$4:$AU$248=Information!C504),0))=0,"",INDEX('Maximum Demand Forecast'!$AW$4:$AW$248,MATCH(1,('Maximum Demand Forecast'!$AV$4:$AV$248=Information!D504)*('Maximum Demand Forecast'!$AX$4:$AX$248=Information!E504)*('Maximum Demand Forecast'!$AU$4:$AU$248=Information!C504),0)))</f>
        <v/>
      </c>
      <c r="R504" s="105"/>
    </row>
    <row r="505" spans="3:18" x14ac:dyDescent="0.25">
      <c r="C505" s="71" t="s">
        <v>5</v>
      </c>
      <c r="D505" s="77" t="s">
        <v>132</v>
      </c>
      <c r="E505" s="106"/>
      <c r="F505" s="107"/>
      <c r="G505" s="107"/>
      <c r="H505" s="107"/>
      <c r="I505" s="107"/>
      <c r="J505" s="107"/>
      <c r="K505" s="107"/>
      <c r="L505" s="107"/>
      <c r="M505" s="107"/>
      <c r="N505" s="107"/>
      <c r="O505" s="107"/>
      <c r="P505" s="107"/>
      <c r="Q505" s="104" t="str" cm="1">
        <f t="array" ref="Q505">IF(INDEX('Maximum Demand Forecast'!$AW$4:$AW$248,MATCH(1,('Maximum Demand Forecast'!$AV$4:$AV$248=Information!D505)*('Maximum Demand Forecast'!$AX$4:$AX$248=Information!E505)*('Maximum Demand Forecast'!$AU$4:$AU$248=Information!C505),0))=0,"",INDEX('Maximum Demand Forecast'!$AW$4:$AW$248,MATCH(1,('Maximum Demand Forecast'!$AV$4:$AV$248=Information!D505)*('Maximum Demand Forecast'!$AX$4:$AX$248=Information!E505)*('Maximum Demand Forecast'!$AU$4:$AU$248=Information!C505),0)))</f>
        <v/>
      </c>
      <c r="R505" s="105"/>
    </row>
    <row r="506" spans="3:18" x14ac:dyDescent="0.25">
      <c r="C506" s="71" t="s">
        <v>5</v>
      </c>
      <c r="D506" s="77" t="s">
        <v>133</v>
      </c>
      <c r="E506" s="106"/>
      <c r="F506" s="107"/>
      <c r="G506" s="107"/>
      <c r="H506" s="107"/>
      <c r="I506" s="107"/>
      <c r="J506" s="107"/>
      <c r="K506" s="107"/>
      <c r="L506" s="107"/>
      <c r="M506" s="107"/>
      <c r="N506" s="107"/>
      <c r="O506" s="107"/>
      <c r="P506" s="107"/>
      <c r="Q506" s="104" t="str" cm="1">
        <f t="array" ref="Q506">IF(INDEX('Maximum Demand Forecast'!$AW$4:$AW$248,MATCH(1,('Maximum Demand Forecast'!$AV$4:$AV$248=Information!D506)*('Maximum Demand Forecast'!$AX$4:$AX$248=Information!E506)*('Maximum Demand Forecast'!$AU$4:$AU$248=Information!C506),0))=0,"",INDEX('Maximum Demand Forecast'!$AW$4:$AW$248,MATCH(1,('Maximum Demand Forecast'!$AV$4:$AV$248=Information!D506)*('Maximum Demand Forecast'!$AX$4:$AX$248=Information!E506)*('Maximum Demand Forecast'!$AU$4:$AU$248=Information!C506),0)))</f>
        <v/>
      </c>
      <c r="R506" s="105"/>
    </row>
    <row r="507" spans="3:18" x14ac:dyDescent="0.25">
      <c r="C507" s="71" t="s">
        <v>5</v>
      </c>
      <c r="D507" s="77" t="s">
        <v>134</v>
      </c>
      <c r="E507" s="106"/>
      <c r="F507" s="107"/>
      <c r="G507" s="107"/>
      <c r="H507" s="107"/>
      <c r="I507" s="107"/>
      <c r="J507" s="107"/>
      <c r="K507" s="107"/>
      <c r="L507" s="107"/>
      <c r="M507" s="107"/>
      <c r="N507" s="107"/>
      <c r="O507" s="107"/>
      <c r="P507" s="107"/>
      <c r="Q507" s="104" t="str" cm="1">
        <f t="array" ref="Q507">IF(INDEX('Maximum Demand Forecast'!$AW$4:$AW$248,MATCH(1,('Maximum Demand Forecast'!$AV$4:$AV$248=Information!D507)*('Maximum Demand Forecast'!$AX$4:$AX$248=Information!E507)*('Maximum Demand Forecast'!$AU$4:$AU$248=Information!C507),0))=0,"",INDEX('Maximum Demand Forecast'!$AW$4:$AW$248,MATCH(1,('Maximum Demand Forecast'!$AV$4:$AV$248=Information!D507)*('Maximum Demand Forecast'!$AX$4:$AX$248=Information!E507)*('Maximum Demand Forecast'!$AU$4:$AU$248=Information!C507),0)))</f>
        <v/>
      </c>
      <c r="R507" s="105"/>
    </row>
    <row r="508" spans="3:18" x14ac:dyDescent="0.25">
      <c r="C508" s="71" t="s">
        <v>5</v>
      </c>
      <c r="D508" s="77" t="s">
        <v>184</v>
      </c>
      <c r="E508" s="124">
        <f>INDEX('Distribution feeder max. demand'!$AS$5:$AS$64,MATCH(Information!$C508,'Distribution feeder max. demand'!$AR$5:$AR$64,0))</f>
        <v>14.614000000000001</v>
      </c>
      <c r="F508" s="115"/>
      <c r="G508" s="115"/>
      <c r="H508" s="115"/>
      <c r="I508" s="115"/>
      <c r="J508" s="115"/>
      <c r="K508" s="115"/>
      <c r="L508" s="115"/>
      <c r="M508" s="115"/>
      <c r="N508" s="115"/>
      <c r="O508" s="115"/>
      <c r="P508" s="115"/>
      <c r="Q508" s="104"/>
      <c r="R508" s="105"/>
    </row>
    <row r="509" spans="3:18" ht="15.75" thickBot="1" x14ac:dyDescent="0.3">
      <c r="C509" s="73" t="s">
        <v>5</v>
      </c>
      <c r="D509" s="78" t="s">
        <v>185</v>
      </c>
      <c r="E509" s="123">
        <f>INDEX('Distribution feeder max. demand'!$AT$5:$AT$64,MATCH(Information!$C508,'Distribution feeder max. demand'!$AR$5:$AR$64,0))</f>
        <v>0.06</v>
      </c>
      <c r="F509" s="119"/>
      <c r="G509" s="119"/>
      <c r="H509" s="119"/>
      <c r="I509" s="119"/>
      <c r="J509" s="119"/>
      <c r="K509" s="119"/>
      <c r="L509" s="119"/>
      <c r="M509" s="119"/>
      <c r="N509" s="119"/>
      <c r="O509" s="119"/>
      <c r="P509" s="119"/>
      <c r="Q509" s="120"/>
      <c r="R509" s="121"/>
    </row>
    <row r="510" spans="3:18" ht="15.75" thickTop="1" x14ac:dyDescent="0.25">
      <c r="C510" s="71" t="s">
        <v>49</v>
      </c>
      <c r="D510" s="77" t="s">
        <v>171</v>
      </c>
      <c r="E510" s="102">
        <f>INDEX('Maximum Demand Forecast'!$BA$4:$BA$50,MATCH($C$510,'Maximum Demand Forecast'!$AZ$4:$AZ$50,0))</f>
        <v>60</v>
      </c>
      <c r="F510" s="103">
        <f>INDEX('Maximum Demand Forecast'!$BA$4:$BA$50,MATCH($C$510,'Maximum Demand Forecast'!$AZ$4:$AZ$50,0))</f>
        <v>60</v>
      </c>
      <c r="G510" s="103">
        <f>INDEX('Maximum Demand Forecast'!$BA$4:$BA$50,MATCH($C$510,'Maximum Demand Forecast'!$AZ$4:$AZ$50,0))</f>
        <v>60</v>
      </c>
      <c r="H510" s="103">
        <f>INDEX('Maximum Demand Forecast'!$BA$4:$BA$50,MATCH($C$510,'Maximum Demand Forecast'!$AZ$4:$AZ$50,0))</f>
        <v>60</v>
      </c>
      <c r="I510" s="103">
        <f>INDEX('Maximum Demand Forecast'!$BA$4:$BA$50,MATCH($C$510,'Maximum Demand Forecast'!$AZ$4:$AZ$50,0))</f>
        <v>60</v>
      </c>
      <c r="J510" s="103">
        <f>INDEX('Maximum Demand Forecast'!$BA$4:$BA$50,MATCH($C$510,'Maximum Demand Forecast'!$AZ$4:$AZ$50,0))</f>
        <v>60</v>
      </c>
      <c r="K510" s="103">
        <f>INDEX('Maximum Demand Forecast'!$BA$4:$BA$50,MATCH($C$510,'Maximum Demand Forecast'!$AZ$4:$AZ$50,0))</f>
        <v>60</v>
      </c>
      <c r="L510" s="103">
        <f>INDEX('Maximum Demand Forecast'!$BA$4:$BA$50,MATCH($C$510,'Maximum Demand Forecast'!$AZ$4:$AZ$50,0))</f>
        <v>60</v>
      </c>
      <c r="M510" s="103">
        <f>INDEX('Maximum Demand Forecast'!$BA$4:$BA$50,MATCH($C$510,'Maximum Demand Forecast'!$AZ$4:$AZ$50,0))</f>
        <v>60</v>
      </c>
      <c r="N510" s="103">
        <f>INDEX('Maximum Demand Forecast'!$BA$4:$BA$50,MATCH($C$510,'Maximum Demand Forecast'!$AZ$4:$AZ$50,0))</f>
        <v>60</v>
      </c>
      <c r="O510" s="103">
        <f>INDEX('Maximum Demand Forecast'!$BA$4:$BA$50,MATCH($C$510,'Maximum Demand Forecast'!$AZ$4:$AZ$50,0))</f>
        <v>60</v>
      </c>
      <c r="P510" s="103">
        <f>INDEX('Maximum Demand Forecast'!$BA$4:$BA$50,MATCH($C$510,'Maximum Demand Forecast'!$AZ$4:$AZ$50,0))</f>
        <v>60</v>
      </c>
      <c r="Q510" s="104"/>
      <c r="R510" s="122" t="str">
        <f>IF('Maximum Demand Forecast'!F27&gt;'Maximum Demand Forecast'!V27,"Summer","Winter")</f>
        <v>Winter</v>
      </c>
    </row>
    <row r="511" spans="3:18" x14ac:dyDescent="0.25">
      <c r="C511" s="71" t="s">
        <v>49</v>
      </c>
      <c r="D511" s="77" t="s">
        <v>172</v>
      </c>
      <c r="E511" s="106">
        <f>INDEX('Maximum Demand Forecast'!$AN$4:$AN$50,MATCH(Information!C510,'Maximum Demand Forecast'!$AM$4:$AM$50,0))</f>
        <v>30</v>
      </c>
      <c r="F511" s="107">
        <f>INDEX('Maximum Demand Forecast'!$AN$4:$AN$50,MATCH(Information!C510,'Maximum Demand Forecast'!$AM$4:$AM$50,0))</f>
        <v>30</v>
      </c>
      <c r="G511" s="107">
        <f>INDEX('Maximum Demand Forecast'!$AN$4:$AN$50,MATCH(Information!C510,'Maximum Demand Forecast'!$AM$4:$AM$50,0))</f>
        <v>30</v>
      </c>
      <c r="H511" s="107">
        <f>INDEX('Maximum Demand Forecast'!$AN$4:$AN$50,MATCH(Information!C510,'Maximum Demand Forecast'!$AM$4:$AM$50,0))</f>
        <v>30</v>
      </c>
      <c r="I511" s="107">
        <f>INDEX('Maximum Demand Forecast'!$AN$4:$AN$50,MATCH(Information!C510,'Maximum Demand Forecast'!$AM$4:$AM$50,0))</f>
        <v>30</v>
      </c>
      <c r="J511" s="107">
        <f>INDEX('Maximum Demand Forecast'!$AN$4:$AN$50,MATCH(Information!C510,'Maximum Demand Forecast'!$AM$4:$AM$50,0))</f>
        <v>30</v>
      </c>
      <c r="K511" s="107">
        <f>INDEX('Maximum Demand Forecast'!$AN$4:$AN$50,MATCH(Information!C510,'Maximum Demand Forecast'!$AM$4:$AM$50,0))</f>
        <v>30</v>
      </c>
      <c r="L511" s="107">
        <f>INDEX('Maximum Demand Forecast'!$AN$4:$AN$50,MATCH(Information!C510,'Maximum Demand Forecast'!$AM$4:$AM$50,0))</f>
        <v>30</v>
      </c>
      <c r="M511" s="107">
        <f>INDEX('Maximum Demand Forecast'!$AN$4:$AN$50,MATCH(Information!C510,'Maximum Demand Forecast'!$AM$4:$AM$50,0))</f>
        <v>30</v>
      </c>
      <c r="N511" s="107">
        <f>INDEX('Maximum Demand Forecast'!$AN$4:$AN$50,MATCH(Information!C510,'Maximum Demand Forecast'!$AM$4:$AM$50,0))</f>
        <v>30</v>
      </c>
      <c r="O511" s="107">
        <f>INDEX('Maximum Demand Forecast'!$AN$4:$AN$50,MATCH(Information!C510,'Maximum Demand Forecast'!$AM$4:$AM$50,0))</f>
        <v>30</v>
      </c>
      <c r="P511" s="107">
        <f>INDEX('Maximum Demand Forecast'!$AN$4:$AN$50,MATCH(Information!C510,'Maximum Demand Forecast'!$AM$4:$AM$50,0))</f>
        <v>30</v>
      </c>
      <c r="Q511" s="104"/>
      <c r="R511" s="105"/>
    </row>
    <row r="512" spans="3:18" x14ac:dyDescent="0.25">
      <c r="C512" s="71" t="s">
        <v>49</v>
      </c>
      <c r="D512" s="77" t="s">
        <v>173</v>
      </c>
      <c r="E512" s="106">
        <f>INDEX('Maximum Demand Forecast'!$AO$4:$AO$50,MATCH(Information!C512,'Maximum Demand Forecast'!$AM$4:$AM$50,0))</f>
        <v>37</v>
      </c>
      <c r="F512" s="107">
        <f>INDEX('Maximum Demand Forecast'!$AO$4:$AO$50,MATCH(Information!C512,'Maximum Demand Forecast'!$AM$4:$AM$50,0))</f>
        <v>37</v>
      </c>
      <c r="G512" s="107">
        <f>INDEX('Maximum Demand Forecast'!$AO$4:$AO$50,MATCH(Information!C512,'Maximum Demand Forecast'!$AM$4:$AM$50,0))</f>
        <v>37</v>
      </c>
      <c r="H512" s="107">
        <f>INDEX('Maximum Demand Forecast'!$AO$4:$AO$50,MATCH(Information!C512,'Maximum Demand Forecast'!$AM$4:$AM$50,0))</f>
        <v>37</v>
      </c>
      <c r="I512" s="107">
        <f>INDEX('Maximum Demand Forecast'!$AO$4:$AO$50,MATCH(Information!C512,'Maximum Demand Forecast'!$AM$4:$AM$50,0))</f>
        <v>37</v>
      </c>
      <c r="J512" s="107">
        <f>INDEX('Maximum Demand Forecast'!$AO$4:$AO$50,MATCH(Information!C512,'Maximum Demand Forecast'!$AM$4:$AM$50,0))</f>
        <v>37</v>
      </c>
      <c r="K512" s="107">
        <f>INDEX('Maximum Demand Forecast'!$AO$4:$AO$50,MATCH(Information!C512,'Maximum Demand Forecast'!$AM$4:$AM$50,0))</f>
        <v>37</v>
      </c>
      <c r="L512" s="107">
        <f>INDEX('Maximum Demand Forecast'!$AO$4:$AO$50,MATCH(Information!C512,'Maximum Demand Forecast'!$AM$4:$AM$50,0))</f>
        <v>37</v>
      </c>
      <c r="M512" s="107">
        <f>INDEX('Maximum Demand Forecast'!$AO$4:$AO$50,MATCH(Information!C512,'Maximum Demand Forecast'!$AM$4:$AM$50,0))</f>
        <v>37</v>
      </c>
      <c r="N512" s="107">
        <f>INDEX('Maximum Demand Forecast'!$AO$4:$AO$50,MATCH(Information!C512,'Maximum Demand Forecast'!$AM$4:$AM$50,0))</f>
        <v>37</v>
      </c>
      <c r="O512" s="107">
        <f>INDEX('Maximum Demand Forecast'!$AO$4:$AO$50,MATCH(Information!C512,'Maximum Demand Forecast'!$AM$4:$AM$50,0))</f>
        <v>37</v>
      </c>
      <c r="P512" s="107">
        <f>INDEX('Maximum Demand Forecast'!$AO$4:$AO$50,MATCH(Information!C512,'Maximum Demand Forecast'!$AM$4:$AM$50,0))</f>
        <v>37</v>
      </c>
      <c r="Q512" s="104"/>
      <c r="R512" s="105"/>
    </row>
    <row r="513" spans="3:18" x14ac:dyDescent="0.25">
      <c r="C513" s="71" t="s">
        <v>49</v>
      </c>
      <c r="D513" s="77" t="s">
        <v>174</v>
      </c>
      <c r="E513" s="108">
        <f>IF($R$510="Summer",INDEX('Maximum Demand Forecast'!E$4:E$50,MATCH(Information!$C$513,'Maximum Demand Forecast'!$D$4:$D$50,0)),INDEX('Maximum Demand Forecast'!U$4:U$50,MATCH(Information!$C$513,'Maximum Demand Forecast'!$T$4:$T$50,0)))</f>
        <v>19.3861732549985</v>
      </c>
      <c r="F513" s="111">
        <f>IF($R$510="Summer",INDEX('Maximum Demand Forecast'!F$4:F$50,MATCH(Information!$C$513,'Maximum Demand Forecast'!$D$4:$D$50,0)),INDEX('Maximum Demand Forecast'!V$4:V$50,MATCH(Information!$C$513,'Maximum Demand Forecast'!$T$4:$T$50,0)))</f>
        <v>17.281200542283699</v>
      </c>
      <c r="G513" s="111">
        <f>IF($R$510="Summer",INDEX('Maximum Demand Forecast'!G$4:G$50,MATCH(Information!$C$513,'Maximum Demand Forecast'!$D$4:$D$50,0)),INDEX('Maximum Demand Forecast'!W$4:W$50,MATCH(Information!$C$513,'Maximum Demand Forecast'!$T$4:$T$50,0)))</f>
        <v>16.685088505665494</v>
      </c>
      <c r="H513" s="111">
        <f>IF($R$510="Summer",INDEX('Maximum Demand Forecast'!H$4:H$50,MATCH(Information!$C$513,'Maximum Demand Forecast'!$D$4:$D$50,0)),INDEX('Maximum Demand Forecast'!X$4:X$50,MATCH(Information!$C$513,'Maximum Demand Forecast'!$T$4:$T$50,0)))</f>
        <v>16.818849614784988</v>
      </c>
      <c r="I513" s="111">
        <f>IF($R$510="Summer",INDEX('Maximum Demand Forecast'!I$4:I$50,MATCH(Information!$C$513,'Maximum Demand Forecast'!$D$4:$D$50,0)),INDEX('Maximum Demand Forecast'!Y$4:Y$50,MATCH(Information!$C$513,'Maximum Demand Forecast'!$T$4:$T$50,0)))</f>
        <v>16.544726163839687</v>
      </c>
      <c r="J513" s="111">
        <f>IF($R$510="Summer",INDEX('Maximum Demand Forecast'!J$4:J$50,MATCH(Information!$C$513,'Maximum Demand Forecast'!$D$4:$D$50,0)),INDEX('Maximum Demand Forecast'!Z$4:Z$50,MATCH(Information!$C$513,'Maximum Demand Forecast'!$T$4:$T$50,0)))</f>
        <v>16.534222079369762</v>
      </c>
      <c r="K513" s="111">
        <f>IF($R$510="Summer",INDEX('Maximum Demand Forecast'!K$4:K$50,MATCH(Information!$C$513,'Maximum Demand Forecast'!$D$4:$D$50,0)),INDEX('Maximum Demand Forecast'!AA$4:AA$50,MATCH(Information!$C$513,'Maximum Demand Forecast'!$T$4:$T$50,0)))</f>
        <v>16.558609279849875</v>
      </c>
      <c r="L513" s="111">
        <f>IF($R$510="Summer",INDEX('Maximum Demand Forecast'!L$4:L$50,MATCH(Information!$C$513,'Maximum Demand Forecast'!$D$4:$D$50,0)),INDEX('Maximum Demand Forecast'!AB$4:AB$50,MATCH(Information!$C$513,'Maximum Demand Forecast'!$T$4:$T$50,0)))</f>
        <v>16.632618853177085</v>
      </c>
      <c r="M513" s="111">
        <f>IF($R$510="Summer",INDEX('Maximum Demand Forecast'!M$4:M$50,MATCH(Information!$C$513,'Maximum Demand Forecast'!$D$4:$D$50,0)),INDEX('Maximum Demand Forecast'!AC$4:AC$50,MATCH(Information!$C$513,'Maximum Demand Forecast'!$T$4:$T$50,0)))</f>
        <v>16.852925079381123</v>
      </c>
      <c r="N513" s="111">
        <f>IF($R$510="Summer",INDEX('Maximum Demand Forecast'!N$4:N$50,MATCH(Information!$C$513,'Maximum Demand Forecast'!$D$4:$D$50,0)),INDEX('Maximum Demand Forecast'!AD$4:AD$50,MATCH(Information!$C$513,'Maximum Demand Forecast'!$T$4:$T$50,0)))</f>
        <v>17.548764787106371</v>
      </c>
      <c r="O513" s="111">
        <f>IF($R$510="Summer",INDEX('Maximum Demand Forecast'!O$4:O$50,MATCH(Information!$C$513,'Maximum Demand Forecast'!$D$4:$D$50,0)),INDEX('Maximum Demand Forecast'!AE$4:AE$50,MATCH(Information!$C$513,'Maximum Demand Forecast'!$T$4:$T$50,0)))</f>
        <v>18.116996959109311</v>
      </c>
      <c r="P513" s="111">
        <f>IF($R$510="Summer",INDEX('Maximum Demand Forecast'!P$4:P$50,MATCH(Information!$C$513,'Maximum Demand Forecast'!$D$4:$D$50,0)),INDEX('Maximum Demand Forecast'!AF$4:AF$50,MATCH(Information!$C$513,'Maximum Demand Forecast'!$T$4:$T$50,0)))</f>
        <v>18.494910361854235</v>
      </c>
      <c r="Q513" s="104"/>
      <c r="R513" s="105"/>
    </row>
    <row r="514" spans="3:18" x14ac:dyDescent="0.25">
      <c r="C514" s="71" t="s">
        <v>49</v>
      </c>
      <c r="D514" s="77" t="s">
        <v>175</v>
      </c>
      <c r="E514" s="109">
        <f t="shared" ref="E514:P514" si="69">SQRT(E515^2-E513^2)</f>
        <v>7.8902269463711844E-2</v>
      </c>
      <c r="F514" s="110">
        <f t="shared" si="69"/>
        <v>7.0334971419800302E-2</v>
      </c>
      <c r="G514" s="110">
        <f t="shared" si="69"/>
        <v>6.7908778693430552E-2</v>
      </c>
      <c r="H514" s="110">
        <f t="shared" si="69"/>
        <v>6.8453190163940858E-2</v>
      </c>
      <c r="I514" s="110">
        <f t="shared" si="69"/>
        <v>6.7337500021448435E-2</v>
      </c>
      <c r="J514" s="110">
        <f t="shared" si="69"/>
        <v>6.7294748102933344E-2</v>
      </c>
      <c r="K514" s="110">
        <f t="shared" si="69"/>
        <v>6.7394004693635851E-2</v>
      </c>
      <c r="L514" s="110">
        <f t="shared" si="69"/>
        <v>6.7695225734893644E-2</v>
      </c>
      <c r="M514" s="110">
        <f t="shared" si="69"/>
        <v>6.8591878261613295E-2</v>
      </c>
      <c r="N514" s="110">
        <f t="shared" si="69"/>
        <v>7.1423965408744364E-2</v>
      </c>
      <c r="O514" s="110">
        <f t="shared" si="69"/>
        <v>7.3736686303808294E-2</v>
      </c>
      <c r="P514" s="110">
        <f t="shared" si="69"/>
        <v>7.5274804463957443E-2</v>
      </c>
      <c r="Q514" s="104"/>
      <c r="R514" s="105"/>
    </row>
    <row r="515" spans="3:18" x14ac:dyDescent="0.25">
      <c r="C515" s="71" t="s">
        <v>49</v>
      </c>
      <c r="D515" s="77" t="s">
        <v>176</v>
      </c>
      <c r="E515" s="108">
        <f t="shared" ref="E515:P515" si="70">E513/$E$516</f>
        <v>19.386333821559599</v>
      </c>
      <c r="F515" s="111">
        <f t="shared" si="70"/>
        <v>17.281343674345205</v>
      </c>
      <c r="G515" s="111">
        <f t="shared" si="70"/>
        <v>16.685226700411189</v>
      </c>
      <c r="H515" s="111">
        <f t="shared" si="70"/>
        <v>16.81898891741108</v>
      </c>
      <c r="I515" s="111">
        <f t="shared" si="70"/>
        <v>16.544863196030079</v>
      </c>
      <c r="J515" s="111">
        <f t="shared" si="70"/>
        <v>16.534359024559759</v>
      </c>
      <c r="K515" s="111">
        <f t="shared" si="70"/>
        <v>16.558746427027593</v>
      </c>
      <c r="L515" s="111">
        <f t="shared" si="70"/>
        <v>16.632756613341311</v>
      </c>
      <c r="M515" s="111">
        <f t="shared" si="70"/>
        <v>16.853064664238271</v>
      </c>
      <c r="N515" s="111">
        <f t="shared" si="70"/>
        <v>17.548910135276756</v>
      </c>
      <c r="O515" s="111">
        <f t="shared" si="70"/>
        <v>18.117147013679695</v>
      </c>
      <c r="P515" s="111">
        <f t="shared" si="70"/>
        <v>18.495063546503705</v>
      </c>
      <c r="Q515" s="104"/>
      <c r="R515" s="105"/>
    </row>
    <row r="516" spans="3:18" x14ac:dyDescent="0.25">
      <c r="C516" s="71" t="s">
        <v>49</v>
      </c>
      <c r="D516" s="77" t="s">
        <v>177</v>
      </c>
      <c r="E516" s="108">
        <f>IF($R$510="Summer",INDEX('Maximum Demand Forecast'!$Q$4:$Q$50,MATCH(Information!$C$516,'Maximum Demand Forecast'!$D$4:$D$50,0)),INDEX('Maximum Demand Forecast'!$AG$4:$AG$50,MATCH(Information!$C$516,'Maximum Demand Forecast'!$T$4:$T$50,0)))</f>
        <v>0.99999171753862404</v>
      </c>
      <c r="F516" s="111">
        <f>IF($R$510="Summer",INDEX('Maximum Demand Forecast'!$Q$4:$Q$50,MATCH(Information!$C$516,'Maximum Demand Forecast'!$D$4:$D$50,0)),INDEX('Maximum Demand Forecast'!$AG$4:$AG$50,MATCH(Information!$C$516,'Maximum Demand Forecast'!$T$4:$T$50,0)))</f>
        <v>0.99999171753862404</v>
      </c>
      <c r="G516" s="111">
        <f>IF($R$510="Summer",INDEX('Maximum Demand Forecast'!$Q$4:$Q$50,MATCH(Information!$C$516,'Maximum Demand Forecast'!$D$4:$D$50,0)),INDEX('Maximum Demand Forecast'!$AG$4:$AG$50,MATCH(Information!$C$516,'Maximum Demand Forecast'!$T$4:$T$50,0)))</f>
        <v>0.99999171753862404</v>
      </c>
      <c r="H516" s="111">
        <f>IF($R$510="Summer",INDEX('Maximum Demand Forecast'!$Q$4:$Q$50,MATCH(Information!$C$516,'Maximum Demand Forecast'!$D$4:$D$50,0)),INDEX('Maximum Demand Forecast'!$AG$4:$AG$50,MATCH(Information!$C$516,'Maximum Demand Forecast'!$T$4:$T$50,0)))</f>
        <v>0.99999171753862404</v>
      </c>
      <c r="I516" s="111">
        <f>IF($R$510="Summer",INDEX('Maximum Demand Forecast'!$Q$4:$Q$50,MATCH(Information!$C$516,'Maximum Demand Forecast'!$D$4:$D$50,0)),INDEX('Maximum Demand Forecast'!$AG$4:$AG$50,MATCH(Information!$C$516,'Maximum Demand Forecast'!$T$4:$T$50,0)))</f>
        <v>0.99999171753862404</v>
      </c>
      <c r="J516" s="111">
        <f>IF($R$510="Summer",INDEX('Maximum Demand Forecast'!$Q$4:$Q$50,MATCH(Information!$C$516,'Maximum Demand Forecast'!$D$4:$D$50,0)),INDEX('Maximum Demand Forecast'!$AG$4:$AG$50,MATCH(Information!$C$516,'Maximum Demand Forecast'!$T$4:$T$50,0)))</f>
        <v>0.99999171753862404</v>
      </c>
      <c r="K516" s="111">
        <f>IF($R$510="Summer",INDEX('Maximum Demand Forecast'!$Q$4:$Q$50,MATCH(Information!$C$516,'Maximum Demand Forecast'!$D$4:$D$50,0)),INDEX('Maximum Demand Forecast'!$AG$4:$AG$50,MATCH(Information!$C$516,'Maximum Demand Forecast'!$T$4:$T$50,0)))</f>
        <v>0.99999171753862404</v>
      </c>
      <c r="L516" s="111">
        <f>IF($R$510="Summer",INDEX('Maximum Demand Forecast'!$Q$4:$Q$50,MATCH(Information!$C$516,'Maximum Demand Forecast'!$D$4:$D$50,0)),INDEX('Maximum Demand Forecast'!$AG$4:$AG$50,MATCH(Information!$C$516,'Maximum Demand Forecast'!$T$4:$T$50,0)))</f>
        <v>0.99999171753862404</v>
      </c>
      <c r="M516" s="111">
        <f>IF($R$510="Summer",INDEX('Maximum Demand Forecast'!$Q$4:$Q$50,MATCH(Information!$C$516,'Maximum Demand Forecast'!$D$4:$D$50,0)),INDEX('Maximum Demand Forecast'!$AG$4:$AG$50,MATCH(Information!$C$516,'Maximum Demand Forecast'!$T$4:$T$50,0)))</f>
        <v>0.99999171753862404</v>
      </c>
      <c r="N516" s="111">
        <f>IF($R$510="Summer",INDEX('Maximum Demand Forecast'!$Q$4:$Q$50,MATCH(Information!$C$516,'Maximum Demand Forecast'!$D$4:$D$50,0)),INDEX('Maximum Demand Forecast'!$AG$4:$AG$50,MATCH(Information!$C$516,'Maximum Demand Forecast'!$T$4:$T$50,0)))</f>
        <v>0.99999171753862404</v>
      </c>
      <c r="O516" s="111">
        <f>IF($R$510="Summer",INDEX('Maximum Demand Forecast'!$Q$4:$Q$50,MATCH(Information!$C$516,'Maximum Demand Forecast'!$D$4:$D$50,0)),INDEX('Maximum Demand Forecast'!$AG$4:$AG$50,MATCH(Information!$C$516,'Maximum Demand Forecast'!$T$4:$T$50,0)))</f>
        <v>0.99999171753862404</v>
      </c>
      <c r="P516" s="111">
        <f>IF($R$510="Summer",INDEX('Maximum Demand Forecast'!$Q$4:$Q$50,MATCH(Information!$C$516,'Maximum Demand Forecast'!$D$4:$D$50,0)),INDEX('Maximum Demand Forecast'!$AG$4:$AG$50,MATCH(Information!$C$516,'Maximum Demand Forecast'!$T$4:$T$50,0)))</f>
        <v>0.99999171753862404</v>
      </c>
      <c r="Q516" s="104"/>
      <c r="R516" s="105"/>
    </row>
    <row r="517" spans="3:18" x14ac:dyDescent="0.25">
      <c r="C517" s="71" t="s">
        <v>49</v>
      </c>
      <c r="D517" s="77" t="s">
        <v>178</v>
      </c>
      <c r="E517" s="108">
        <f>IF($R$510="Summer",INDEX('Maximum Demand Forecast'!U$4:U$50,MATCH(Information!$C$510,'Maximum Demand Forecast'!$T$4:$T$50,0)),INDEX('Maximum Demand Forecast'!E$4:E$50,MATCH(Information!$C$510,'Maximum Demand Forecast'!$T$4:$T$50,0)))</f>
        <v>12.6494620838454</v>
      </c>
      <c r="F517" s="111">
        <f>IF($R$510="Summer",INDEX('Maximum Demand Forecast'!V$4:V$50,MATCH(Information!$C$510,'Maximum Demand Forecast'!$T$4:$T$50,0)),INDEX('Maximum Demand Forecast'!F$4:F$50,MATCH(Information!$C$510,'Maximum Demand Forecast'!$T$4:$T$50,0)))</f>
        <v>12.2682</v>
      </c>
      <c r="G517" s="111">
        <f>IF($R$510="Summer",INDEX('Maximum Demand Forecast'!W$4:W$50,MATCH(Information!$C$510,'Maximum Demand Forecast'!$T$4:$T$50,0)),INDEX('Maximum Demand Forecast'!G$4:G$50,MATCH(Information!$C$510,'Maximum Demand Forecast'!$T$4:$T$50,0)))</f>
        <v>12.615491370548853</v>
      </c>
      <c r="H517" s="111">
        <f>IF($R$510="Summer",INDEX('Maximum Demand Forecast'!X$4:X$50,MATCH(Information!$C$510,'Maximum Demand Forecast'!$T$4:$T$50,0)),INDEX('Maximum Demand Forecast'!H$4:H$50,MATCH(Information!$C$510,'Maximum Demand Forecast'!$T$4:$T$50,0)))</f>
        <v>12.576716310497085</v>
      </c>
      <c r="I517" s="111">
        <f>IF($R$510="Summer",INDEX('Maximum Demand Forecast'!Y$4:Y$50,MATCH(Information!$C$510,'Maximum Demand Forecast'!$T$4:$T$50,0)),INDEX('Maximum Demand Forecast'!I$4:I$50,MATCH(Information!$C$510,'Maximum Demand Forecast'!$T$4:$T$50,0)))</f>
        <v>12.364874622632005</v>
      </c>
      <c r="J517" s="111">
        <f>IF($R$510="Summer",INDEX('Maximum Demand Forecast'!Z$4:Z$50,MATCH(Information!$C$510,'Maximum Demand Forecast'!$T$4:$T$50,0)),INDEX('Maximum Demand Forecast'!J$4:J$50,MATCH(Information!$C$510,'Maximum Demand Forecast'!$T$4:$T$50,0)))</f>
        <v>12.21457672296965</v>
      </c>
      <c r="K517" s="111">
        <f>IF($R$510="Summer",INDEX('Maximum Demand Forecast'!AA$4:AA$50,MATCH(Information!$C$510,'Maximum Demand Forecast'!$T$4:$T$50,0)),INDEX('Maximum Demand Forecast'!K$4:K$50,MATCH(Information!$C$510,'Maximum Demand Forecast'!$T$4:$T$50,0)))</f>
        <v>12.222741830975256</v>
      </c>
      <c r="L517" s="111">
        <f>IF($R$510="Summer",INDEX('Maximum Demand Forecast'!AB$4:AB$50,MATCH(Information!$C$510,'Maximum Demand Forecast'!$T$4:$T$50,0)),INDEX('Maximum Demand Forecast'!L$4:L$50,MATCH(Information!$C$510,'Maximum Demand Forecast'!$T$4:$T$50,0)))</f>
        <v>12.19909549445277</v>
      </c>
      <c r="M517" s="111">
        <f>IF($R$510="Summer",INDEX('Maximum Demand Forecast'!AC$4:AC$50,MATCH(Information!$C$510,'Maximum Demand Forecast'!$T$4:$T$50,0)),INDEX('Maximum Demand Forecast'!M$4:M$50,MATCH(Information!$C$510,'Maximum Demand Forecast'!$T$4:$T$50,0)))</f>
        <v>12.476919245169288</v>
      </c>
      <c r="N517" s="111">
        <f>IF($R$510="Summer",INDEX('Maximum Demand Forecast'!AD$4:AD$50,MATCH(Information!$C$510,'Maximum Demand Forecast'!$T$4:$T$50,0)),INDEX('Maximum Demand Forecast'!N$4:N$50,MATCH(Information!$C$510,'Maximum Demand Forecast'!$T$4:$T$50,0)))</f>
        <v>13.228654042778537</v>
      </c>
      <c r="O517" s="111">
        <f>IF($R$510="Summer",INDEX('Maximum Demand Forecast'!AE$4:AE$50,MATCH(Information!$C$510,'Maximum Demand Forecast'!$T$4:$T$50,0)),INDEX('Maximum Demand Forecast'!O$4:O$50,MATCH(Information!$C$510,'Maximum Demand Forecast'!$T$4:$T$50,0)))</f>
        <v>13.895232318273328</v>
      </c>
      <c r="P517" s="111">
        <f>IF($R$510="Summer",INDEX('Maximum Demand Forecast'!AF$4:AF$50,MATCH(Information!$C$510,'Maximum Demand Forecast'!$T$4:$T$50,0)),INDEX('Maximum Demand Forecast'!P$4:P$50,MATCH(Information!$C$510,'Maximum Demand Forecast'!$T$4:$T$50,0)))</f>
        <v>14.254471011357939</v>
      </c>
      <c r="Q517" s="112"/>
      <c r="R517" s="105">
        <f>IF($R$27="Summer",INDEX('Maximum Demand Forecast'!V$4:V$50,MATCH(Information!$C$27,'Maximum Demand Forecast'!$T$4:$T$50,0)),INDEX('Maximum Demand Forecast'!F$4:F$50,MATCH(Information!$C$27,'Maximum Demand Forecast'!$T$4:$T$50,0)))</f>
        <v>8.2769410649886499</v>
      </c>
    </row>
    <row r="518" spans="3:18" x14ac:dyDescent="0.25">
      <c r="C518" s="71" t="s">
        <v>49</v>
      </c>
      <c r="D518" s="77" t="s">
        <v>179</v>
      </c>
      <c r="E518" s="113">
        <f t="shared" ref="E518:P518" si="71">IF(E519^2-E517^2&gt;0,SQRT(E519^2-E517^2),0)</f>
        <v>1.1620240759439062</v>
      </c>
      <c r="F518" s="113">
        <f t="shared" si="71"/>
        <v>1.1270000000000997</v>
      </c>
      <c r="G518" s="113">
        <f t="shared" si="71"/>
        <v>1.1589034067434283</v>
      </c>
      <c r="H518" s="113">
        <f t="shared" si="71"/>
        <v>1.1553413933528485</v>
      </c>
      <c r="I518" s="113">
        <f t="shared" si="71"/>
        <v>1.1358808708455421</v>
      </c>
      <c r="J518" s="113">
        <f t="shared" si="71"/>
        <v>1.1220739771757644</v>
      </c>
      <c r="K518" s="113">
        <f t="shared" si="71"/>
        <v>1.1228240527143527</v>
      </c>
      <c r="L518" s="113">
        <f t="shared" si="71"/>
        <v>1.1206518170758097</v>
      </c>
      <c r="M518" s="113">
        <f t="shared" si="71"/>
        <v>1.1461736839395156</v>
      </c>
      <c r="N518" s="113">
        <f t="shared" si="71"/>
        <v>1.2152306863445663</v>
      </c>
      <c r="O518" s="113">
        <f t="shared" si="71"/>
        <v>1.2764649111275577</v>
      </c>
      <c r="P518" s="113">
        <f t="shared" si="71"/>
        <v>1.3094658409385076</v>
      </c>
      <c r="Q518" s="112"/>
      <c r="R518" s="105"/>
    </row>
    <row r="519" spans="3:18" x14ac:dyDescent="0.25">
      <c r="C519" s="71" t="s">
        <v>49</v>
      </c>
      <c r="D519" s="77" t="s">
        <v>180</v>
      </c>
      <c r="E519" s="108">
        <f>E517/IF($R$510="Summer",INDEX('Maximum Demand Forecast'!$AG$4:$AG$50, MATCH(Information!$C$519, 'Maximum Demand Forecast'!$T$4:$T$50, 0)),INDEX('Maximum Demand Forecast'!$Q$4:$Q$50, MATCH(Information!$C$519, 'Maximum Demand Forecast'!$D$4:$D$50, 0)))</f>
        <v>12.70272376160781</v>
      </c>
      <c r="F519" s="108">
        <f>F517/IF($R$510="Summer",INDEX('Maximum Demand Forecast'!$AG$4:$AG$50, MATCH(Information!$C$519, 'Maximum Demand Forecast'!$T$4:$T$50, 0)),INDEX('Maximum Demand Forecast'!$Q$4:$Q$50, MATCH(Information!$C$519, 'Maximum Demand Forecast'!$D$4:$D$50, 0)))</f>
        <v>12.319856340071512</v>
      </c>
      <c r="G519" s="108">
        <f>G517/IF($R$510="Summer",INDEX('Maximum Demand Forecast'!$AG$4:$AG$50, MATCH(Information!$C$519, 'Maximum Demand Forecast'!$T$4:$T$50, 0)),INDEX('Maximum Demand Forecast'!$Q$4:$Q$50, MATCH(Information!$C$519, 'Maximum Demand Forecast'!$D$4:$D$50, 0)))</f>
        <v>12.668610011621405</v>
      </c>
      <c r="H519" s="108">
        <f>H517/IF($R$510="Summer",INDEX('Maximum Demand Forecast'!$AG$4:$AG$50, MATCH(Information!$C$519, 'Maximum Demand Forecast'!$T$4:$T$50, 0)),INDEX('Maximum Demand Forecast'!$Q$4:$Q$50, MATCH(Information!$C$519, 'Maximum Demand Forecast'!$D$4:$D$50, 0)))</f>
        <v>12.629671685753273</v>
      </c>
      <c r="I519" s="108">
        <f>I517/IF($R$510="Summer",INDEX('Maximum Demand Forecast'!$AG$4:$AG$50, MATCH(Information!$C$519, 'Maximum Demand Forecast'!$T$4:$T$50, 0)),INDEX('Maximum Demand Forecast'!$Q$4:$Q$50, MATCH(Information!$C$519, 'Maximum Demand Forecast'!$D$4:$D$50, 0)))</f>
        <v>12.41693801974391</v>
      </c>
      <c r="J519" s="108">
        <f>J517/IF($R$510="Summer",INDEX('Maximum Demand Forecast'!$AG$4:$AG$50, MATCH(Information!$C$519, 'Maximum Demand Forecast'!$T$4:$T$50, 0)),INDEX('Maximum Demand Forecast'!$Q$4:$Q$50, MATCH(Information!$C$519, 'Maximum Demand Forecast'!$D$4:$D$50, 0)))</f>
        <v>12.266007277495275</v>
      </c>
      <c r="K519" s="108">
        <f>K517/IF($R$510="Summer",INDEX('Maximum Demand Forecast'!$AG$4:$AG$50, MATCH(Information!$C$519, 'Maximum Demand Forecast'!$T$4:$T$50, 0)),INDEX('Maximum Demand Forecast'!$Q$4:$Q$50, MATCH(Information!$C$519, 'Maximum Demand Forecast'!$D$4:$D$50, 0)))</f>
        <v>12.274206765409577</v>
      </c>
      <c r="L519" s="108">
        <f>L517/IF($R$510="Summer",INDEX('Maximum Demand Forecast'!$AG$4:$AG$50, MATCH(Information!$C$519, 'Maximum Demand Forecast'!$T$4:$T$50, 0)),INDEX('Maximum Demand Forecast'!$Q$4:$Q$50, MATCH(Information!$C$519, 'Maximum Demand Forecast'!$D$4:$D$50, 0)))</f>
        <v>12.250460863897864</v>
      </c>
      <c r="M519" s="108">
        <f>M517/IF($R$510="Summer",INDEX('Maximum Demand Forecast'!$AG$4:$AG$50, MATCH(Information!$C$519, 'Maximum Demand Forecast'!$T$4:$T$50, 0)),INDEX('Maximum Demand Forecast'!$Q$4:$Q$50, MATCH(Information!$C$519, 'Maximum Demand Forecast'!$D$4:$D$50, 0)))</f>
        <v>12.529454416064222</v>
      </c>
      <c r="N519" s="108">
        <f>N517/IF($R$510="Summer",INDEX('Maximum Demand Forecast'!$AG$4:$AG$50, MATCH(Information!$C$519, 'Maximum Demand Forecast'!$T$4:$T$50, 0)),INDEX('Maximum Demand Forecast'!$Q$4:$Q$50, MATCH(Information!$C$519, 'Maximum Demand Forecast'!$D$4:$D$50, 0)))</f>
        <v>13.284354459459234</v>
      </c>
      <c r="O519" s="108">
        <f>O517/IF($R$510="Summer",INDEX('Maximum Demand Forecast'!$AG$4:$AG$50, MATCH(Information!$C$519, 'Maximum Demand Forecast'!$T$4:$T$50, 0)),INDEX('Maximum Demand Forecast'!$Q$4:$Q$50, MATCH(Information!$C$519, 'Maximum Demand Forecast'!$D$4:$D$50, 0)))</f>
        <v>13.953739421679318</v>
      </c>
      <c r="P519" s="108">
        <f>P517/IF($R$510="Summer",INDEX('Maximum Demand Forecast'!$AG$4:$AG$50, MATCH(Information!$C$519, 'Maximum Demand Forecast'!$T$4:$T$50, 0)),INDEX('Maximum Demand Forecast'!$Q$4:$Q$50, MATCH(Information!$C$519, 'Maximum Demand Forecast'!$D$4:$D$50, 0)))</f>
        <v>14.314490721022128</v>
      </c>
      <c r="Q519" s="112"/>
      <c r="R519" s="105"/>
    </row>
    <row r="520" spans="3:18" x14ac:dyDescent="0.25">
      <c r="C520" s="71" t="s">
        <v>49</v>
      </c>
      <c r="D520" s="77" t="s">
        <v>181</v>
      </c>
      <c r="E520" s="114">
        <f>IFERROR(INDEX('Maximum Demand Forecast'!$AK$4:$AK$50,MATCH(Information!C510,'Maximum Demand Forecast'!$AJ$4:$AJ$50,0)),"")</f>
        <v>19</v>
      </c>
      <c r="F520" s="115" t="str">
        <f>IFERROR(INDEX('Maximum Demand Forecast'!$AK$4:$AK$50,MATCH(Information!D510,'Maximum Demand Forecast'!$AJ$4:$AJ$50,0)),"")</f>
        <v/>
      </c>
      <c r="G520" s="115"/>
      <c r="H520" s="115"/>
      <c r="I520" s="115"/>
      <c r="J520" s="115"/>
      <c r="K520" s="115"/>
      <c r="L520" s="115"/>
      <c r="M520" s="115"/>
      <c r="N520" s="115"/>
      <c r="O520" s="115"/>
      <c r="P520" s="115"/>
      <c r="Q520" s="116"/>
      <c r="R520" s="105"/>
    </row>
    <row r="521" spans="3:18" x14ac:dyDescent="0.25">
      <c r="C521" s="71" t="s">
        <v>49</v>
      </c>
      <c r="D521" s="77" t="s">
        <v>182</v>
      </c>
      <c r="E521" s="106">
        <f>INDEX('Maximum Demand Forecast'!AR4:AR50,MATCH(Information!C521,'Maximum Demand Forecast'!$AQ$4:$AQ$50,0))</f>
        <v>0</v>
      </c>
      <c r="F521" s="107">
        <f>INDEX('Maximum Demand Forecast'!AR4:AR50,MATCH(Information!C521,'Maximum Demand Forecast'!$AQ$4:$AQ$50,0))</f>
        <v>0</v>
      </c>
      <c r="G521" s="107">
        <f>INDEX('Maximum Demand Forecast'!AR4:AR50,MATCH(Information!C521,'Maximum Demand Forecast'!$AQ$4:$AQ$50,0))</f>
        <v>0</v>
      </c>
      <c r="H521" s="107">
        <f>INDEX('Maximum Demand Forecast'!AR4:AR50,MATCH(Information!C521,'Maximum Demand Forecast'!$AQ$4:$AQ$50,0))</f>
        <v>0</v>
      </c>
      <c r="I521" s="107">
        <f>INDEX('Maximum Demand Forecast'!AR4:AR50,MATCH(Information!C521,'Maximum Demand Forecast'!$AQ$4:$AQ$50,0))</f>
        <v>0</v>
      </c>
      <c r="J521" s="107">
        <f>INDEX('Maximum Demand Forecast'!AR4:AR50,MATCH(Information!C521,'Maximum Demand Forecast'!$AQ$4:$AQ$50,0))</f>
        <v>0</v>
      </c>
      <c r="K521" s="107">
        <f>INDEX('Maximum Demand Forecast'!AR4:AR50,MATCH(Information!C521,'Maximum Demand Forecast'!$AQ$4:$AQ$50,0))</f>
        <v>0</v>
      </c>
      <c r="L521" s="107">
        <f>INDEX('Maximum Demand Forecast'!AR4:AR50,MATCH(Information!C521,'Maximum Demand Forecast'!$AQ$4:$AQ$50,0))</f>
        <v>0</v>
      </c>
      <c r="M521" s="107">
        <f>INDEX('Maximum Demand Forecast'!AR4:AR50,MATCH(Information!C521,'Maximum Demand Forecast'!$AQ$4:$AQ$50,0))</f>
        <v>0</v>
      </c>
      <c r="N521" s="107">
        <f>INDEX('Maximum Demand Forecast'!AR4:AR50,MATCH(Information!C521,'Maximum Demand Forecast'!$AQ$4:$AQ$50,0))</f>
        <v>0</v>
      </c>
      <c r="O521" s="107">
        <f>INDEX('Maximum Demand Forecast'!AR4:AR50,MATCH(Information!C521,'Maximum Demand Forecast'!$AQ$4:$AQ$50,0))</f>
        <v>0</v>
      </c>
      <c r="P521" s="107">
        <f>INDEX('Maximum Demand Forecast'!AR4:AR50,MATCH(Information!C521,'Maximum Demand Forecast'!$AQ$4:$AQ$50,0))</f>
        <v>0</v>
      </c>
      <c r="Q521" s="104"/>
      <c r="R521" s="105"/>
    </row>
    <row r="522" spans="3:18" x14ac:dyDescent="0.25">
      <c r="C522" s="71" t="s">
        <v>49</v>
      </c>
      <c r="D522" s="77" t="s">
        <v>183</v>
      </c>
      <c r="E522" s="106">
        <f>INDEX('Maximum Demand Forecast'!$AS$4:$AS$50,MATCH(Information!C522,'Maximum Demand Forecast'!$AQ$4:$AQ$50,0))</f>
        <v>0</v>
      </c>
      <c r="F522" s="107">
        <f>INDEX('Maximum Demand Forecast'!$AS$4:$AS$50,MATCH(Information!C522,'Maximum Demand Forecast'!$AQ$4:$AQ$50,0))</f>
        <v>0</v>
      </c>
      <c r="G522" s="107">
        <f>INDEX('Maximum Demand Forecast'!$AS$4:$AS$50,MATCH(Information!C522,'Maximum Demand Forecast'!$AQ$4:$AQ$50,0))</f>
        <v>0</v>
      </c>
      <c r="H522" s="107">
        <f>INDEX('Maximum Demand Forecast'!$AS$4:$AS$50,MATCH(Information!C522,'Maximum Demand Forecast'!$AQ$4:$AQ$50,0))</f>
        <v>0</v>
      </c>
      <c r="I522" s="107">
        <f>INDEX('Maximum Demand Forecast'!$AS$4:$AS$50,MATCH(Information!C522,'Maximum Demand Forecast'!$AQ$4:$AQ$50,0))</f>
        <v>0</v>
      </c>
      <c r="J522" s="107">
        <f>INDEX('Maximum Demand Forecast'!$AS$4:$AS$50,MATCH(Information!C522,'Maximum Demand Forecast'!$AQ$4:$AQ$50,0))</f>
        <v>0</v>
      </c>
      <c r="K522" s="107">
        <f>INDEX('Maximum Demand Forecast'!$AS$4:$AS$50,MATCH(Information!C522,'Maximum Demand Forecast'!$AQ$4:$AQ$50,0))</f>
        <v>0</v>
      </c>
      <c r="L522" s="107">
        <f>INDEX('Maximum Demand Forecast'!$AS$4:$AS$50,MATCH(Information!C522,'Maximum Demand Forecast'!$AQ$4:$AQ$50,0))</f>
        <v>0</v>
      </c>
      <c r="M522" s="107">
        <f>INDEX('Maximum Demand Forecast'!$AS$4:$AS$50,MATCH(Information!C522,'Maximum Demand Forecast'!$AQ$4:$AQ$50,0))</f>
        <v>0</v>
      </c>
      <c r="N522" s="107">
        <f>INDEX('Maximum Demand Forecast'!$AS$4:$AS$50,MATCH(Information!C522,'Maximum Demand Forecast'!$AQ$4:$AQ$50,0))</f>
        <v>0</v>
      </c>
      <c r="O522" s="107">
        <f>INDEX('Maximum Demand Forecast'!$AS$4:$AS$50,MATCH(Information!C522,'Maximum Demand Forecast'!$AQ$4:$AQ$50,0))</f>
        <v>0</v>
      </c>
      <c r="P522" s="107">
        <f>INDEX('Maximum Demand Forecast'!$AS$4:$AS$50,MATCH(Information!C522,'Maximum Demand Forecast'!$AQ$4:$AQ$50,0))</f>
        <v>0</v>
      </c>
      <c r="Q522" s="104"/>
      <c r="R522" s="105"/>
    </row>
    <row r="523" spans="3:18" x14ac:dyDescent="0.25">
      <c r="C523" s="71" t="s">
        <v>49</v>
      </c>
      <c r="D523" s="77" t="s">
        <v>186</v>
      </c>
      <c r="E523" s="117">
        <f>INDEX('Maximum Demand Forecast'!$R$4:$R$50,MATCH(Information!$C$510,'Maximum Demand Forecast'!$D$4:$D$50,0))</f>
        <v>0.99574509708025605</v>
      </c>
      <c r="F523" s="118"/>
      <c r="G523" s="118"/>
      <c r="H523" s="118"/>
      <c r="I523" s="118"/>
      <c r="J523" s="118"/>
      <c r="K523" s="118"/>
      <c r="L523" s="118"/>
      <c r="M523" s="118"/>
      <c r="N523" s="118"/>
      <c r="O523" s="118"/>
      <c r="P523" s="118"/>
      <c r="Q523" s="104"/>
      <c r="R523" s="105"/>
    </row>
    <row r="524" spans="3:18" x14ac:dyDescent="0.25">
      <c r="C524" s="71" t="s">
        <v>49</v>
      </c>
      <c r="D524" s="77" t="s">
        <v>187</v>
      </c>
      <c r="E524" s="117">
        <f>INDEX('Maximum Demand Forecast'!$AH$4:$AH$50,MATCH(Information!$C$510,'Maximum Demand Forecast'!$D$4:$D$50,0))</f>
        <v>0.90269683599556405</v>
      </c>
      <c r="F524" s="118"/>
      <c r="G524" s="118"/>
      <c r="H524" s="118"/>
      <c r="I524" s="118"/>
      <c r="J524" s="118"/>
      <c r="K524" s="118"/>
      <c r="L524" s="118"/>
      <c r="M524" s="118"/>
      <c r="N524" s="118"/>
      <c r="O524" s="118"/>
      <c r="P524" s="118"/>
      <c r="Q524" s="104"/>
      <c r="R524" s="105"/>
    </row>
    <row r="525" spans="3:18" x14ac:dyDescent="0.25">
      <c r="C525" s="71" t="s">
        <v>49</v>
      </c>
      <c r="D525" s="77" t="s">
        <v>130</v>
      </c>
      <c r="E525" s="106">
        <v>6.6</v>
      </c>
      <c r="F525" s="107"/>
      <c r="G525" s="107"/>
      <c r="H525" s="107"/>
      <c r="I525" s="107"/>
      <c r="J525" s="107"/>
      <c r="K525" s="107"/>
      <c r="L525" s="107"/>
      <c r="M525" s="107"/>
      <c r="N525" s="107"/>
      <c r="O525" s="107"/>
      <c r="P525" s="107"/>
      <c r="Q525" s="104" t="str" cm="1">
        <f t="array" ref="Q525">IF(INDEX('Maximum Demand Forecast'!$AW$4:$AW$248,MATCH(1,('Maximum Demand Forecast'!$AV$4:$AV$248=Information!D525)*('Maximum Demand Forecast'!$AX$4:$AX$248=Information!E525)*('Maximum Demand Forecast'!$AU$4:$AU$248=Information!C525),0))=0,"",INDEX('Maximum Demand Forecast'!$AW$4:$AW$248,MATCH(1,('Maximum Demand Forecast'!$AV$4:$AV$248=Information!D525)*('Maximum Demand Forecast'!$AX$4:$AX$248=Information!E525)*('Maximum Demand Forecast'!$AU$4:$AU$248=Information!C525),0)))</f>
        <v>Meadowbank</v>
      </c>
      <c r="R525" s="105"/>
    </row>
    <row r="526" spans="3:18" x14ac:dyDescent="0.25">
      <c r="C526" s="71" t="s">
        <v>49</v>
      </c>
      <c r="D526" s="77" t="s">
        <v>131</v>
      </c>
      <c r="E526" s="106"/>
      <c r="F526" s="107"/>
      <c r="G526" s="107"/>
      <c r="H526" s="107"/>
      <c r="I526" s="107"/>
      <c r="J526" s="107"/>
      <c r="K526" s="107"/>
      <c r="L526" s="107"/>
      <c r="M526" s="107"/>
      <c r="N526" s="107"/>
      <c r="O526" s="107"/>
      <c r="P526" s="107"/>
      <c r="Q526" s="104" t="str" cm="1">
        <f t="array" ref="Q526">IF(INDEX('Maximum Demand Forecast'!$AW$4:$AW$248,MATCH(1,('Maximum Demand Forecast'!$AV$4:$AV$248=Information!D526)*('Maximum Demand Forecast'!$AX$4:$AX$248=Information!E526)*('Maximum Demand Forecast'!$AU$4:$AU$248=Information!C526),0))=0,"",INDEX('Maximum Demand Forecast'!$AW$4:$AW$248,MATCH(1,('Maximum Demand Forecast'!$AV$4:$AV$248=Information!D526)*('Maximum Demand Forecast'!$AX$4:$AX$248=Information!E526)*('Maximum Demand Forecast'!$AU$4:$AU$248=Information!C526),0)))</f>
        <v/>
      </c>
      <c r="R526" s="105"/>
    </row>
    <row r="527" spans="3:18" x14ac:dyDescent="0.25">
      <c r="C527" s="71" t="s">
        <v>49</v>
      </c>
      <c r="D527" s="77" t="s">
        <v>132</v>
      </c>
      <c r="E527" s="106"/>
      <c r="F527" s="107"/>
      <c r="G527" s="107"/>
      <c r="H527" s="107"/>
      <c r="I527" s="107"/>
      <c r="J527" s="107"/>
      <c r="K527" s="107"/>
      <c r="L527" s="107"/>
      <c r="M527" s="107"/>
      <c r="N527" s="107"/>
      <c r="O527" s="107"/>
      <c r="P527" s="107"/>
      <c r="Q527" s="104" t="str" cm="1">
        <f t="array" ref="Q527">IF(INDEX('Maximum Demand Forecast'!$AW$4:$AW$248,MATCH(1,('Maximum Demand Forecast'!$AV$4:$AV$248=Information!D527)*('Maximum Demand Forecast'!$AX$4:$AX$248=Information!E527)*('Maximum Demand Forecast'!$AU$4:$AU$248=Information!C527),0))=0,"",INDEX('Maximum Demand Forecast'!$AW$4:$AW$248,MATCH(1,('Maximum Demand Forecast'!$AV$4:$AV$248=Information!D527)*('Maximum Demand Forecast'!$AX$4:$AX$248=Information!E527)*('Maximum Demand Forecast'!$AU$4:$AU$248=Information!C527),0)))</f>
        <v/>
      </c>
      <c r="R527" s="105"/>
    </row>
    <row r="528" spans="3:18" x14ac:dyDescent="0.25">
      <c r="C528" s="71" t="s">
        <v>49</v>
      </c>
      <c r="D528" s="77" t="s">
        <v>133</v>
      </c>
      <c r="E528" s="106"/>
      <c r="F528" s="107"/>
      <c r="G528" s="107"/>
      <c r="H528" s="107"/>
      <c r="I528" s="107"/>
      <c r="J528" s="107"/>
      <c r="K528" s="107"/>
      <c r="L528" s="107"/>
      <c r="M528" s="107"/>
      <c r="N528" s="107"/>
      <c r="O528" s="107"/>
      <c r="P528" s="107"/>
      <c r="Q528" s="104" t="str" cm="1">
        <f t="array" ref="Q528">IF(INDEX('Maximum Demand Forecast'!$AW$4:$AW$248,MATCH(1,('Maximum Demand Forecast'!$AV$4:$AV$248=Information!D528)*('Maximum Demand Forecast'!$AX$4:$AX$248=Information!E528)*('Maximum Demand Forecast'!$AU$4:$AU$248=Information!C528),0))=0,"",INDEX('Maximum Demand Forecast'!$AW$4:$AW$248,MATCH(1,('Maximum Demand Forecast'!$AV$4:$AV$248=Information!D528)*('Maximum Demand Forecast'!$AX$4:$AX$248=Information!E528)*('Maximum Demand Forecast'!$AU$4:$AU$248=Information!C528),0)))</f>
        <v/>
      </c>
      <c r="R528" s="105"/>
    </row>
    <row r="529" spans="3:18" x14ac:dyDescent="0.25">
      <c r="C529" s="71" t="s">
        <v>49</v>
      </c>
      <c r="D529" s="77" t="s">
        <v>134</v>
      </c>
      <c r="E529" s="106"/>
      <c r="F529" s="107"/>
      <c r="G529" s="107"/>
      <c r="H529" s="107"/>
      <c r="I529" s="107"/>
      <c r="J529" s="107"/>
      <c r="K529" s="107"/>
      <c r="L529" s="107"/>
      <c r="M529" s="107"/>
      <c r="N529" s="107"/>
      <c r="O529" s="107"/>
      <c r="P529" s="107"/>
      <c r="Q529" s="104" t="str" cm="1">
        <f t="array" ref="Q529">IF(INDEX('Maximum Demand Forecast'!$AW$4:$AW$248,MATCH(1,('Maximum Demand Forecast'!$AV$4:$AV$248=Information!D529)*('Maximum Demand Forecast'!$AX$4:$AX$248=Information!E529)*('Maximum Demand Forecast'!$AU$4:$AU$248=Information!C529),0))=0,"",INDEX('Maximum Demand Forecast'!$AW$4:$AW$248,MATCH(1,('Maximum Demand Forecast'!$AV$4:$AV$248=Information!D529)*('Maximum Demand Forecast'!$AX$4:$AX$248=Information!E529)*('Maximum Demand Forecast'!$AU$4:$AU$248=Information!C529),0)))</f>
        <v/>
      </c>
      <c r="R529" s="105"/>
    </row>
    <row r="530" spans="3:18" x14ac:dyDescent="0.25">
      <c r="C530" s="71" t="s">
        <v>49</v>
      </c>
      <c r="D530" s="77" t="s">
        <v>184</v>
      </c>
      <c r="E530" s="124">
        <f>INDEX('Distribution feeder max. demand'!$AS$5:$AS$64,MATCH(Information!$C530,'Distribution feeder max. demand'!$AR$5:$AR$64,0))</f>
        <v>5.83</v>
      </c>
      <c r="F530" s="115"/>
      <c r="G530" s="115"/>
      <c r="H530" s="115"/>
      <c r="I530" s="115"/>
      <c r="J530" s="115"/>
      <c r="K530" s="115"/>
      <c r="L530" s="115"/>
      <c r="M530" s="115"/>
      <c r="N530" s="115"/>
      <c r="O530" s="115"/>
      <c r="P530" s="115"/>
      <c r="Q530" s="104"/>
      <c r="R530" s="105"/>
    </row>
    <row r="531" spans="3:18" ht="15.75" thickBot="1" x14ac:dyDescent="0.3">
      <c r="C531" s="73" t="s">
        <v>49</v>
      </c>
      <c r="D531" s="78" t="s">
        <v>185</v>
      </c>
      <c r="E531" s="123">
        <f>INDEX('Distribution feeder max. demand'!$AT$5:$AT$64,MATCH(Information!$C530,'Distribution feeder max. demand'!$AR$5:$AR$64,0))</f>
        <v>1.2E-2</v>
      </c>
      <c r="F531" s="119"/>
      <c r="G531" s="119"/>
      <c r="H531" s="119"/>
      <c r="I531" s="119"/>
      <c r="J531" s="119"/>
      <c r="K531" s="119"/>
      <c r="L531" s="119"/>
      <c r="M531" s="119"/>
      <c r="N531" s="119"/>
      <c r="O531" s="119"/>
      <c r="P531" s="119"/>
      <c r="Q531" s="120"/>
      <c r="R531" s="121"/>
    </row>
    <row r="532" spans="3:18" ht="15.75" thickTop="1" x14ac:dyDescent="0.25">
      <c r="C532" s="71" t="s">
        <v>249</v>
      </c>
      <c r="D532" s="77" t="s">
        <v>171</v>
      </c>
      <c r="E532" s="102">
        <f>INDEX('Maximum Demand Forecast'!$BA$4:$BA$50,MATCH($C$532,'Maximum Demand Forecast'!$AZ$4:$AZ$50,0))</f>
        <v>22.5</v>
      </c>
      <c r="F532" s="103">
        <f>INDEX('Maximum Demand Forecast'!$BA$4:$BA$50,MATCH($C$532,'Maximum Demand Forecast'!$AZ$4:$AZ$50,0))</f>
        <v>22.5</v>
      </c>
      <c r="G532" s="103">
        <f>INDEX('Maximum Demand Forecast'!$BA$4:$BA$50,MATCH($C$532,'Maximum Demand Forecast'!$AZ$4:$AZ$50,0))</f>
        <v>22.5</v>
      </c>
      <c r="H532" s="103">
        <f>INDEX('Maximum Demand Forecast'!$BA$4:$BA$50,MATCH($C$532,'Maximum Demand Forecast'!$AZ$4:$AZ$50,0))</f>
        <v>22.5</v>
      </c>
      <c r="I532" s="103">
        <f>INDEX('Maximum Demand Forecast'!$BA$4:$BA$50,MATCH($C$532,'Maximum Demand Forecast'!$AZ$4:$AZ$50,0))</f>
        <v>22.5</v>
      </c>
      <c r="J532" s="103">
        <f>INDEX('Maximum Demand Forecast'!$BA$4:$BA$50,MATCH($C$532,'Maximum Demand Forecast'!$AZ$4:$AZ$50,0))</f>
        <v>22.5</v>
      </c>
      <c r="K532" s="103">
        <f>INDEX('Maximum Demand Forecast'!$BA$4:$BA$50,MATCH($C$532,'Maximum Demand Forecast'!$AZ$4:$AZ$50,0))</f>
        <v>22.5</v>
      </c>
      <c r="L532" s="103">
        <f>INDEX('Maximum Demand Forecast'!$BA$4:$BA$50,MATCH($C$532,'Maximum Demand Forecast'!$AZ$4:$AZ$50,0))</f>
        <v>22.5</v>
      </c>
      <c r="M532" s="103">
        <f>INDEX('Maximum Demand Forecast'!$BA$4:$BA$50,MATCH($C$532,'Maximum Demand Forecast'!$AZ$4:$AZ$50,0))</f>
        <v>22.5</v>
      </c>
      <c r="N532" s="103">
        <f>INDEX('Maximum Demand Forecast'!$BA$4:$BA$50,MATCH($C$532,'Maximum Demand Forecast'!$AZ$4:$AZ$50,0))</f>
        <v>22.5</v>
      </c>
      <c r="O532" s="103">
        <f>INDEX('Maximum Demand Forecast'!$BA$4:$BA$50,MATCH($C$532,'Maximum Demand Forecast'!$AZ$4:$AZ$50,0))</f>
        <v>22.5</v>
      </c>
      <c r="P532" s="103">
        <f>INDEX('Maximum Demand Forecast'!$BA$4:$BA$50,MATCH($C$532,'Maximum Demand Forecast'!$AZ$4:$AZ$50,0))</f>
        <v>22.5</v>
      </c>
      <c r="Q532" s="104"/>
      <c r="R532" s="122" t="str">
        <f>IF('Maximum Demand Forecast'!F28&gt;'Maximum Demand Forecast'!V28,"Summer","Winter")</f>
        <v>Winter</v>
      </c>
    </row>
    <row r="533" spans="3:18" x14ac:dyDescent="0.25">
      <c r="C533" s="71" t="s">
        <v>249</v>
      </c>
      <c r="D533" s="77" t="s">
        <v>172</v>
      </c>
      <c r="E533" s="106">
        <f>INDEX('Maximum Demand Forecast'!$AN$4:$AN$50,MATCH(Information!C532,'Maximum Demand Forecast'!$AM$4:$AM$50,0))</f>
        <v>0</v>
      </c>
      <c r="F533" s="107">
        <f>INDEX('Maximum Demand Forecast'!$AN$4:$AN$50,MATCH(Information!C532,'Maximum Demand Forecast'!$AM$4:$AM$50,0))</f>
        <v>0</v>
      </c>
      <c r="G533" s="107">
        <f>INDEX('Maximum Demand Forecast'!$AN$4:$AN$50,MATCH(Information!C532,'Maximum Demand Forecast'!$AM$4:$AM$50,0))</f>
        <v>0</v>
      </c>
      <c r="H533" s="107">
        <f>INDEX('Maximum Demand Forecast'!$AN$4:$AN$50,MATCH(Information!C532,'Maximum Demand Forecast'!$AM$4:$AM$50,0))</f>
        <v>0</v>
      </c>
      <c r="I533" s="107">
        <f>INDEX('Maximum Demand Forecast'!$AN$4:$AN$50,MATCH(Information!C532,'Maximum Demand Forecast'!$AM$4:$AM$50,0))</f>
        <v>0</v>
      </c>
      <c r="J533" s="107">
        <f>INDEX('Maximum Demand Forecast'!$AN$4:$AN$50,MATCH(Information!C532,'Maximum Demand Forecast'!$AM$4:$AM$50,0))</f>
        <v>0</v>
      </c>
      <c r="K533" s="107">
        <f>INDEX('Maximum Demand Forecast'!$AN$4:$AN$50,MATCH(Information!C532,'Maximum Demand Forecast'!$AM$4:$AM$50,0))</f>
        <v>0</v>
      </c>
      <c r="L533" s="107">
        <f>INDEX('Maximum Demand Forecast'!$AN$4:$AN$50,MATCH(Information!C532,'Maximum Demand Forecast'!$AM$4:$AM$50,0))</f>
        <v>0</v>
      </c>
      <c r="M533" s="107">
        <f>INDEX('Maximum Demand Forecast'!$AN$4:$AN$50,MATCH(Information!C532,'Maximum Demand Forecast'!$AM$4:$AM$50,0))</f>
        <v>0</v>
      </c>
      <c r="N533" s="107">
        <f>INDEX('Maximum Demand Forecast'!$AN$4:$AN$50,MATCH(Information!C532,'Maximum Demand Forecast'!$AM$4:$AM$50,0))</f>
        <v>0</v>
      </c>
      <c r="O533" s="107">
        <f>INDEX('Maximum Demand Forecast'!$AN$4:$AN$50,MATCH(Information!C532,'Maximum Demand Forecast'!$AM$4:$AM$50,0))</f>
        <v>0</v>
      </c>
      <c r="P533" s="107">
        <f>INDEX('Maximum Demand Forecast'!$AN$4:$AN$50,MATCH(Information!C532,'Maximum Demand Forecast'!$AM$4:$AM$50,0))</f>
        <v>0</v>
      </c>
      <c r="Q533" s="104"/>
      <c r="R533" s="105"/>
    </row>
    <row r="534" spans="3:18" x14ac:dyDescent="0.25">
      <c r="C534" s="71" t="s">
        <v>249</v>
      </c>
      <c r="D534" s="77" t="s">
        <v>173</v>
      </c>
      <c r="E534" s="106">
        <f>INDEX('Maximum Demand Forecast'!$AO$4:$AO$50,MATCH(Information!C534,'Maximum Demand Forecast'!$AM$4:$AM$50,0))</f>
        <v>0</v>
      </c>
      <c r="F534" s="107">
        <f>INDEX('Maximum Demand Forecast'!$AO$4:$AO$50,MATCH(Information!C534,'Maximum Demand Forecast'!$AM$4:$AM$50,0))</f>
        <v>0</v>
      </c>
      <c r="G534" s="107">
        <f>INDEX('Maximum Demand Forecast'!$AO$4:$AO$50,MATCH(Information!C534,'Maximum Demand Forecast'!$AM$4:$AM$50,0))</f>
        <v>0</v>
      </c>
      <c r="H534" s="107">
        <f>INDEX('Maximum Demand Forecast'!$AO$4:$AO$50,MATCH(Information!C534,'Maximum Demand Forecast'!$AM$4:$AM$50,0))</f>
        <v>0</v>
      </c>
      <c r="I534" s="107">
        <f>INDEX('Maximum Demand Forecast'!$AO$4:$AO$50,MATCH(Information!C534,'Maximum Demand Forecast'!$AM$4:$AM$50,0))</f>
        <v>0</v>
      </c>
      <c r="J534" s="107">
        <f>INDEX('Maximum Demand Forecast'!$AO$4:$AO$50,MATCH(Information!C534,'Maximum Demand Forecast'!$AM$4:$AM$50,0))</f>
        <v>0</v>
      </c>
      <c r="K534" s="107">
        <f>INDEX('Maximum Demand Forecast'!$AO$4:$AO$50,MATCH(Information!C534,'Maximum Demand Forecast'!$AM$4:$AM$50,0))</f>
        <v>0</v>
      </c>
      <c r="L534" s="107">
        <f>INDEX('Maximum Demand Forecast'!$AO$4:$AO$50,MATCH(Information!C534,'Maximum Demand Forecast'!$AM$4:$AM$50,0))</f>
        <v>0</v>
      </c>
      <c r="M534" s="107">
        <f>INDEX('Maximum Demand Forecast'!$AO$4:$AO$50,MATCH(Information!C534,'Maximum Demand Forecast'!$AM$4:$AM$50,0))</f>
        <v>0</v>
      </c>
      <c r="N534" s="107">
        <f>INDEX('Maximum Demand Forecast'!$AO$4:$AO$50,MATCH(Information!C534,'Maximum Demand Forecast'!$AM$4:$AM$50,0))</f>
        <v>0</v>
      </c>
      <c r="O534" s="107">
        <f>INDEX('Maximum Demand Forecast'!$AO$4:$AO$50,MATCH(Information!C534,'Maximum Demand Forecast'!$AM$4:$AM$50,0))</f>
        <v>0</v>
      </c>
      <c r="P534" s="107">
        <f>INDEX('Maximum Demand Forecast'!$AO$4:$AO$50,MATCH(Information!C534,'Maximum Demand Forecast'!$AM$4:$AM$50,0))</f>
        <v>0</v>
      </c>
      <c r="Q534" s="104"/>
      <c r="R534" s="105"/>
    </row>
    <row r="535" spans="3:18" x14ac:dyDescent="0.25">
      <c r="C535" s="71" t="s">
        <v>249</v>
      </c>
      <c r="D535" s="77" t="s">
        <v>174</v>
      </c>
      <c r="E535" s="108">
        <f>IF($R$532="Summer",INDEX('Maximum Demand Forecast'!E$4:E$50,MATCH(Information!$C$535,'Maximum Demand Forecast'!$D$4:$D$50,0)),INDEX('Maximum Demand Forecast'!U$4:U$50,MATCH(Information!$C$535,'Maximum Demand Forecast'!$T$4:$T$50,0)))</f>
        <v>4.1193999999999997</v>
      </c>
      <c r="F535" s="111">
        <f>IF($R$532="Summer",INDEX('Maximum Demand Forecast'!F$4:F$50,MATCH(Information!$C$535,'Maximum Demand Forecast'!$D$4:$D$50,0)),INDEX('Maximum Demand Forecast'!V$4:V$50,MATCH(Information!$C$535,'Maximum Demand Forecast'!$T$4:$T$50,0)))</f>
        <v>3.9207999999999998</v>
      </c>
      <c r="G535" s="111">
        <f>IF($R$532="Summer",INDEX('Maximum Demand Forecast'!G$4:G$50,MATCH(Information!$C$535,'Maximum Demand Forecast'!$D$4:$D$50,0)),INDEX('Maximum Demand Forecast'!W$4:W$50,MATCH(Information!$C$535,'Maximum Demand Forecast'!$T$4:$T$50,0)))</f>
        <v>3.7855526792219147</v>
      </c>
      <c r="H535" s="111">
        <f>IF($R$532="Summer",INDEX('Maximum Demand Forecast'!H$4:H$50,MATCH(Information!$C$535,'Maximum Demand Forecast'!$D$4:$D$50,0)),INDEX('Maximum Demand Forecast'!X$4:X$50,MATCH(Information!$C$535,'Maximum Demand Forecast'!$T$4:$T$50,0)))</f>
        <v>3.8159007187202407</v>
      </c>
      <c r="I535" s="111">
        <f>IF($R$532="Summer",INDEX('Maximum Demand Forecast'!I$4:I$50,MATCH(Information!$C$535,'Maximum Demand Forecast'!$D$4:$D$50,0)),INDEX('Maximum Demand Forecast'!Y$4:Y$50,MATCH(Information!$C$535,'Maximum Demand Forecast'!$T$4:$T$50,0)))</f>
        <v>3.7537069363012154</v>
      </c>
      <c r="J535" s="111">
        <f>IF($R$532="Summer",INDEX('Maximum Demand Forecast'!J$4:J$50,MATCH(Information!$C$535,'Maximum Demand Forecast'!$D$4:$D$50,0)),INDEX('Maximum Demand Forecast'!Z$4:Z$50,MATCH(Information!$C$535,'Maximum Demand Forecast'!$T$4:$T$50,0)))</f>
        <v>3.7513237445612133</v>
      </c>
      <c r="K535" s="111">
        <f>IF($R$532="Summer",INDEX('Maximum Demand Forecast'!K$4:K$50,MATCH(Information!$C$535,'Maximum Demand Forecast'!$D$4:$D$50,0)),INDEX('Maximum Demand Forecast'!AA$4:AA$50,MATCH(Information!$C$535,'Maximum Demand Forecast'!$T$4:$T$50,0)))</f>
        <v>3.756856770777099</v>
      </c>
      <c r="L535" s="111">
        <f>IF($R$532="Summer",INDEX('Maximum Demand Forecast'!L$4:L$50,MATCH(Information!$C$535,'Maximum Demand Forecast'!$D$4:$D$50,0)),INDEX('Maximum Demand Forecast'!AB$4:AB$50,MATCH(Information!$C$535,'Maximum Demand Forecast'!$T$4:$T$50,0)))</f>
        <v>3.7736482393091211</v>
      </c>
      <c r="M535" s="111">
        <f>IF($R$532="Summer",INDEX('Maximum Demand Forecast'!M$4:M$50,MATCH(Information!$C$535,'Maximum Demand Forecast'!$D$4:$D$50,0)),INDEX('Maximum Demand Forecast'!AC$4:AC$50,MATCH(Information!$C$535,'Maximum Demand Forecast'!$T$4:$T$50,0)))</f>
        <v>3.8236318414082522</v>
      </c>
      <c r="N535" s="111">
        <f>IF($R$532="Summer",INDEX('Maximum Demand Forecast'!N$4:N$50,MATCH(Information!$C$535,'Maximum Demand Forecast'!$D$4:$D$50,0)),INDEX('Maximum Demand Forecast'!AD$4:AD$50,MATCH(Information!$C$535,'Maximum Demand Forecast'!$T$4:$T$50,0)))</f>
        <v>3.9815056140882037</v>
      </c>
      <c r="O535" s="111">
        <f>IF($R$532="Summer",INDEX('Maximum Demand Forecast'!O$4:O$50,MATCH(Information!$C$535,'Maximum Demand Forecast'!$D$4:$D$50,0)),INDEX('Maximum Demand Forecast'!AE$4:AE$50,MATCH(Information!$C$535,'Maximum Demand Forecast'!$T$4:$T$50,0)))</f>
        <v>4.1104274846803444</v>
      </c>
      <c r="P535" s="111">
        <f>IF($R$532="Summer",INDEX('Maximum Demand Forecast'!P$4:P$50,MATCH(Information!$C$535,'Maximum Demand Forecast'!$D$4:$D$50,0)),INDEX('Maximum Demand Forecast'!AF$4:AF$50,MATCH(Information!$C$535,'Maximum Demand Forecast'!$T$4:$T$50,0)))</f>
        <v>4.1961693789345542</v>
      </c>
      <c r="Q535" s="104"/>
      <c r="R535" s="105"/>
    </row>
    <row r="536" spans="3:18" x14ac:dyDescent="0.25">
      <c r="C536" s="71" t="s">
        <v>249</v>
      </c>
      <c r="D536" s="77" t="s">
        <v>175</v>
      </c>
      <c r="E536" s="109">
        <f t="shared" ref="E536:P536" si="72">SQRT(E537^2-E535^2)</f>
        <v>5.6735258110785967E-2</v>
      </c>
      <c r="F536" s="110">
        <f t="shared" si="72"/>
        <v>5.4000000000221295E-2</v>
      </c>
      <c r="G536" s="110">
        <f t="shared" si="72"/>
        <v>5.2137279299836484E-2</v>
      </c>
      <c r="H536" s="110">
        <f t="shared" si="72"/>
        <v>5.255525372670318E-2</v>
      </c>
      <c r="I536" s="110">
        <f t="shared" si="72"/>
        <v>5.1698677453853259E-2</v>
      </c>
      <c r="J536" s="110">
        <f t="shared" si="72"/>
        <v>5.1665854470315423E-2</v>
      </c>
      <c r="K536" s="110">
        <f t="shared" si="72"/>
        <v>5.1742059177385689E-2</v>
      </c>
      <c r="L536" s="110">
        <f t="shared" si="72"/>
        <v>5.1973323026793507E-2</v>
      </c>
      <c r="M536" s="110">
        <f t="shared" si="72"/>
        <v>5.2661732155916248E-2</v>
      </c>
      <c r="N536" s="110">
        <f t="shared" si="72"/>
        <v>5.4836080177922408E-2</v>
      </c>
      <c r="O536" s="110">
        <f t="shared" si="72"/>
        <v>5.6611682353987662E-2</v>
      </c>
      <c r="P536" s="110">
        <f t="shared" si="72"/>
        <v>5.7792579693806412E-2</v>
      </c>
      <c r="Q536" s="104"/>
      <c r="R536" s="105"/>
    </row>
    <row r="537" spans="3:18" x14ac:dyDescent="0.25">
      <c r="C537" s="71" t="s">
        <v>249</v>
      </c>
      <c r="D537" s="77" t="s">
        <v>176</v>
      </c>
      <c r="E537" s="108">
        <f t="shared" ref="E537:P537" si="73">E535/$E$538</f>
        <v>4.1197906803031747</v>
      </c>
      <c r="F537" s="111">
        <f t="shared" si="73"/>
        <v>3.9211718452523887</v>
      </c>
      <c r="G537" s="111">
        <f t="shared" si="73"/>
        <v>3.7859116977363598</v>
      </c>
      <c r="H537" s="111">
        <f t="shared" si="73"/>
        <v>3.8162626154162829</v>
      </c>
      <c r="I537" s="111">
        <f t="shared" si="73"/>
        <v>3.7540629345931769</v>
      </c>
      <c r="J537" s="111">
        <f t="shared" si="73"/>
        <v>3.7516795168333488</v>
      </c>
      <c r="K537" s="111">
        <f t="shared" si="73"/>
        <v>3.7572130677966147</v>
      </c>
      <c r="L537" s="111">
        <f t="shared" si="73"/>
        <v>3.7740061288168674</v>
      </c>
      <c r="M537" s="111">
        <f t="shared" si="73"/>
        <v>3.8239944713172274</v>
      </c>
      <c r="N537" s="111">
        <f t="shared" si="73"/>
        <v>3.9818832166080869</v>
      </c>
      <c r="O537" s="111">
        <f t="shared" si="73"/>
        <v>4.110817314037992</v>
      </c>
      <c r="P537" s="111">
        <f t="shared" si="73"/>
        <v>4.1965673399786718</v>
      </c>
      <c r="Q537" s="104"/>
      <c r="R537" s="105"/>
    </row>
    <row r="538" spans="3:18" x14ac:dyDescent="0.25">
      <c r="C538" s="71" t="s">
        <v>249</v>
      </c>
      <c r="D538" s="77" t="s">
        <v>177</v>
      </c>
      <c r="E538" s="108">
        <f>IF($R$532="Summer",INDEX('Maximum Demand Forecast'!$Q$4:$Q$50,MATCH(Information!$C$538,'Maximum Demand Forecast'!$D$4:$D$50,0)),INDEX('Maximum Demand Forecast'!$AG$4:$AG$50,MATCH(Information!$C$538,'Maximum Demand Forecast'!$T$4:$T$50,0)))</f>
        <v>0.99990516986577904</v>
      </c>
      <c r="F538" s="111">
        <f>IF($R$532="Summer",INDEX('Maximum Demand Forecast'!$Q$4:$Q$50,MATCH(Information!$C$538,'Maximum Demand Forecast'!$D$4:$D$50,0)),INDEX('Maximum Demand Forecast'!$AG$4:$AG$50,MATCH(Information!$C$538,'Maximum Demand Forecast'!$T$4:$T$50,0)))</f>
        <v>0.99990516986577904</v>
      </c>
      <c r="G538" s="111">
        <f>IF($R$532="Summer",INDEX('Maximum Demand Forecast'!$Q$4:$Q$50,MATCH(Information!$C$538,'Maximum Demand Forecast'!$D$4:$D$50,0)),INDEX('Maximum Demand Forecast'!$AG$4:$AG$50,MATCH(Information!$C$538,'Maximum Demand Forecast'!$T$4:$T$50,0)))</f>
        <v>0.99990516986577904</v>
      </c>
      <c r="H538" s="111">
        <f>IF($R$532="Summer",INDEX('Maximum Demand Forecast'!$Q$4:$Q$50,MATCH(Information!$C$538,'Maximum Demand Forecast'!$D$4:$D$50,0)),INDEX('Maximum Demand Forecast'!$AG$4:$AG$50,MATCH(Information!$C$538,'Maximum Demand Forecast'!$T$4:$T$50,0)))</f>
        <v>0.99990516986577904</v>
      </c>
      <c r="I538" s="111">
        <f>IF($R$532="Summer",INDEX('Maximum Demand Forecast'!$Q$4:$Q$50,MATCH(Information!$C$538,'Maximum Demand Forecast'!$D$4:$D$50,0)),INDEX('Maximum Demand Forecast'!$AG$4:$AG$50,MATCH(Information!$C$538,'Maximum Demand Forecast'!$T$4:$T$50,0)))</f>
        <v>0.99990516986577904</v>
      </c>
      <c r="J538" s="111">
        <f>IF($R$532="Summer",INDEX('Maximum Demand Forecast'!$Q$4:$Q$50,MATCH(Information!$C$538,'Maximum Demand Forecast'!$D$4:$D$50,0)),INDEX('Maximum Demand Forecast'!$AG$4:$AG$50,MATCH(Information!$C$538,'Maximum Demand Forecast'!$T$4:$T$50,0)))</f>
        <v>0.99990516986577904</v>
      </c>
      <c r="K538" s="111">
        <f>IF($R$532="Summer",INDEX('Maximum Demand Forecast'!$Q$4:$Q$50,MATCH(Information!$C$538,'Maximum Demand Forecast'!$D$4:$D$50,0)),INDEX('Maximum Demand Forecast'!$AG$4:$AG$50,MATCH(Information!$C$538,'Maximum Demand Forecast'!$T$4:$T$50,0)))</f>
        <v>0.99990516986577904</v>
      </c>
      <c r="L538" s="111">
        <f>IF($R$532="Summer",INDEX('Maximum Demand Forecast'!$Q$4:$Q$50,MATCH(Information!$C$538,'Maximum Demand Forecast'!$D$4:$D$50,0)),INDEX('Maximum Demand Forecast'!$AG$4:$AG$50,MATCH(Information!$C$538,'Maximum Demand Forecast'!$T$4:$T$50,0)))</f>
        <v>0.99990516986577904</v>
      </c>
      <c r="M538" s="111">
        <f>IF($R$532="Summer",INDEX('Maximum Demand Forecast'!$Q$4:$Q$50,MATCH(Information!$C$538,'Maximum Demand Forecast'!$D$4:$D$50,0)),INDEX('Maximum Demand Forecast'!$AG$4:$AG$50,MATCH(Information!$C$538,'Maximum Demand Forecast'!$T$4:$T$50,0)))</f>
        <v>0.99990516986577904</v>
      </c>
      <c r="N538" s="111">
        <f>IF($R$532="Summer",INDEX('Maximum Demand Forecast'!$Q$4:$Q$50,MATCH(Information!$C$538,'Maximum Demand Forecast'!$D$4:$D$50,0)),INDEX('Maximum Demand Forecast'!$AG$4:$AG$50,MATCH(Information!$C$538,'Maximum Demand Forecast'!$T$4:$T$50,0)))</f>
        <v>0.99990516986577904</v>
      </c>
      <c r="O538" s="111">
        <f>IF($R$532="Summer",INDEX('Maximum Demand Forecast'!$Q$4:$Q$50,MATCH(Information!$C$538,'Maximum Demand Forecast'!$D$4:$D$50,0)),INDEX('Maximum Demand Forecast'!$AG$4:$AG$50,MATCH(Information!$C$538,'Maximum Demand Forecast'!$T$4:$T$50,0)))</f>
        <v>0.99990516986577904</v>
      </c>
      <c r="P538" s="111">
        <f>IF($R$532="Summer",INDEX('Maximum Demand Forecast'!$Q$4:$Q$50,MATCH(Information!$C$538,'Maximum Demand Forecast'!$D$4:$D$50,0)),INDEX('Maximum Demand Forecast'!$AG$4:$AG$50,MATCH(Information!$C$538,'Maximum Demand Forecast'!$T$4:$T$50,0)))</f>
        <v>0.99990516986577904</v>
      </c>
      <c r="Q538" s="104"/>
      <c r="R538" s="105"/>
    </row>
    <row r="539" spans="3:18" x14ac:dyDescent="0.25">
      <c r="C539" s="71" t="s">
        <v>249</v>
      </c>
      <c r="D539" s="77" t="s">
        <v>178</v>
      </c>
      <c r="E539" s="108">
        <f>IF($R$532="Summer",INDEX('Maximum Demand Forecast'!U$4:U$50,MATCH(Information!$C$532,'Maximum Demand Forecast'!$T$4:$T$50,0)),INDEX('Maximum Demand Forecast'!E$4:E$50,MATCH(Information!$C$532,'Maximum Demand Forecast'!$T$4:$T$50,0)))</f>
        <v>4.0509114505576802</v>
      </c>
      <c r="F539" s="111">
        <f>IF($R$532="Summer",INDEX('Maximum Demand Forecast'!V$4:V$50,MATCH(Information!$C$532,'Maximum Demand Forecast'!$T$4:$T$50,0)),INDEX('Maximum Demand Forecast'!F$4:F$50,MATCH(Information!$C$532,'Maximum Demand Forecast'!$T$4:$T$50,0)))</f>
        <v>3.67719317281867</v>
      </c>
      <c r="G539" s="111">
        <f>IF($R$532="Summer",INDEX('Maximum Demand Forecast'!W$4:W$50,MATCH(Information!$C$532,'Maximum Demand Forecast'!$T$4:$T$50,0)),INDEX('Maximum Demand Forecast'!G$4:G$50,MATCH(Information!$C$532,'Maximum Demand Forecast'!$T$4:$T$50,0)))</f>
        <v>3.7812881057967007</v>
      </c>
      <c r="H539" s="111">
        <f>IF($R$532="Summer",INDEX('Maximum Demand Forecast'!X$4:X$50,MATCH(Information!$C$532,'Maximum Demand Forecast'!$T$4:$T$50,0)),INDEX('Maximum Demand Forecast'!H$4:H$50,MATCH(Information!$C$532,'Maximum Demand Forecast'!$T$4:$T$50,0)))</f>
        <v>3.7696659129649901</v>
      </c>
      <c r="I539" s="111">
        <f>IF($R$532="Summer",INDEX('Maximum Demand Forecast'!Y$4:Y$50,MATCH(Information!$C$532,'Maximum Demand Forecast'!$T$4:$T$50,0)),INDEX('Maximum Demand Forecast'!I$4:I$50,MATCH(Information!$C$532,'Maximum Demand Forecast'!$T$4:$T$50,0)))</f>
        <v>3.7061698166887753</v>
      </c>
      <c r="J539" s="111">
        <f>IF($R$532="Summer",INDEX('Maximum Demand Forecast'!Z$4:Z$50,MATCH(Information!$C$532,'Maximum Demand Forecast'!$T$4:$T$50,0)),INDEX('Maximum Demand Forecast'!J$4:J$50,MATCH(Information!$C$532,'Maximum Demand Forecast'!$T$4:$T$50,0)))</f>
        <v>3.6611204687381882</v>
      </c>
      <c r="K539" s="111">
        <f>IF($R$532="Summer",INDEX('Maximum Demand Forecast'!AA$4:AA$50,MATCH(Information!$C$532,'Maximum Demand Forecast'!$T$4:$T$50,0)),INDEX('Maximum Demand Forecast'!K$4:K$50,MATCH(Information!$C$532,'Maximum Demand Forecast'!$T$4:$T$50,0)))</f>
        <v>3.6635678269010432</v>
      </c>
      <c r="L539" s="111">
        <f>IF($R$532="Summer",INDEX('Maximum Demand Forecast'!AB$4:AB$50,MATCH(Information!$C$532,'Maximum Demand Forecast'!$T$4:$T$50,0)),INDEX('Maximum Demand Forecast'!L$4:L$50,MATCH(Information!$C$532,'Maximum Demand Forecast'!$T$4:$T$50,0)))</f>
        <v>3.6564802225888657</v>
      </c>
      <c r="M539" s="111">
        <f>IF($R$532="Summer",INDEX('Maximum Demand Forecast'!AC$4:AC$50,MATCH(Information!$C$532,'Maximum Demand Forecast'!$T$4:$T$50,0)),INDEX('Maximum Demand Forecast'!M$4:M$50,MATCH(Information!$C$532,'Maximum Demand Forecast'!$T$4:$T$50,0)))</f>
        <v>3.7397533677431394</v>
      </c>
      <c r="N539" s="111">
        <f>IF($R$532="Summer",INDEX('Maximum Demand Forecast'!AD$4:AD$50,MATCH(Information!$C$532,'Maximum Demand Forecast'!$T$4:$T$50,0)),INDEX('Maximum Demand Forecast'!N$4:N$50,MATCH(Information!$C$532,'Maximum Demand Forecast'!$T$4:$T$50,0)))</f>
        <v>3.9650736319660038</v>
      </c>
      <c r="O539" s="111">
        <f>IF($R$532="Summer",INDEX('Maximum Demand Forecast'!AE$4:AE$50,MATCH(Information!$C$532,'Maximum Demand Forecast'!$T$4:$T$50,0)),INDEX('Maximum Demand Forecast'!O$4:O$50,MATCH(Information!$C$532,'Maximum Demand Forecast'!$T$4:$T$50,0)))</f>
        <v>4.164869615386448</v>
      </c>
      <c r="P539" s="111">
        <f>IF($R$532="Summer",INDEX('Maximum Demand Forecast'!AF$4:AF$50,MATCH(Information!$C$532,'Maximum Demand Forecast'!$T$4:$T$50,0)),INDEX('Maximum Demand Forecast'!P$4:P$50,MATCH(Information!$C$532,'Maximum Demand Forecast'!$T$4:$T$50,0)))</f>
        <v>4.2725455637426073</v>
      </c>
      <c r="Q539" s="112"/>
      <c r="R539" s="105">
        <f>IF($R$28="Summer",INDEX('Maximum Demand Forecast'!V$4:V$50,MATCH(Information!$C$28,'Maximum Demand Forecast'!$T$4:$T$50,0)),INDEX('Maximum Demand Forecast'!F$4:F$50,MATCH(Information!$C$28,'Maximum Demand Forecast'!$T$4:$T$50,0)))</f>
        <v>8.2769410649886499</v>
      </c>
    </row>
    <row r="540" spans="3:18" x14ac:dyDescent="0.25">
      <c r="C540" s="71" t="s">
        <v>249</v>
      </c>
      <c r="D540" s="77" t="s">
        <v>179</v>
      </c>
      <c r="E540" s="113">
        <f t="shared" ref="E540:P540" si="74">IF(E541^2-E539^2&gt;0,SQRT(E541^2-E539^2),0)</f>
        <v>0.30068985769889833</v>
      </c>
      <c r="F540" s="113">
        <f t="shared" si="74"/>
        <v>0.27294960785034794</v>
      </c>
      <c r="G540" s="113">
        <f t="shared" si="74"/>
        <v>0.28067633576488615</v>
      </c>
      <c r="H540" s="113">
        <f t="shared" si="74"/>
        <v>0.2798136470709055</v>
      </c>
      <c r="I540" s="113">
        <f t="shared" si="74"/>
        <v>0.27510047760601292</v>
      </c>
      <c r="J540" s="113">
        <f t="shared" si="74"/>
        <v>0.27175656792296532</v>
      </c>
      <c r="K540" s="113">
        <f t="shared" si="74"/>
        <v>0.27193822970123777</v>
      </c>
      <c r="L540" s="113">
        <f t="shared" si="74"/>
        <v>0.27141213310345352</v>
      </c>
      <c r="M540" s="113">
        <f t="shared" si="74"/>
        <v>0.27759330750634964</v>
      </c>
      <c r="N540" s="113">
        <f t="shared" si="74"/>
        <v>0.29431831347420934</v>
      </c>
      <c r="O540" s="113">
        <f t="shared" si="74"/>
        <v>0.30914871067166938</v>
      </c>
      <c r="P540" s="113">
        <f t="shared" si="74"/>
        <v>0.31714124913714464</v>
      </c>
      <c r="Q540" s="112"/>
      <c r="R540" s="105"/>
    </row>
    <row r="541" spans="3:18" x14ac:dyDescent="0.25">
      <c r="C541" s="71" t="s">
        <v>249</v>
      </c>
      <c r="D541" s="77" t="s">
        <v>180</v>
      </c>
      <c r="E541" s="108">
        <f>E539/IF($R$532="Summer",INDEX('Maximum Demand Forecast'!$AG$4:$AG$50, MATCH(Information!$C$541, 'Maximum Demand Forecast'!$T$4:$T$50, 0)),INDEX('Maximum Demand Forecast'!$Q$4:$Q$50, MATCH(Information!$C$541, 'Maximum Demand Forecast'!$D$4:$D$50, 0)))</f>
        <v>4.0620558798202557</v>
      </c>
      <c r="F541" s="108">
        <f>F539/IF($R$532="Summer",INDEX('Maximum Demand Forecast'!$AG$4:$AG$50, MATCH(Information!$C$541, 'Maximum Demand Forecast'!$T$4:$T$50, 0)),INDEX('Maximum Demand Forecast'!$Q$4:$Q$50, MATCH(Information!$C$541, 'Maximum Demand Forecast'!$D$4:$D$50, 0)))</f>
        <v>3.687309468792916</v>
      </c>
      <c r="G541" s="108">
        <f>G539/IF($R$532="Summer",INDEX('Maximum Demand Forecast'!$AG$4:$AG$50, MATCH(Information!$C$541, 'Maximum Demand Forecast'!$T$4:$T$50, 0)),INDEX('Maximum Demand Forecast'!$Q$4:$Q$50, MATCH(Information!$C$541, 'Maximum Demand Forecast'!$D$4:$D$50, 0)))</f>
        <v>3.7916907764871866</v>
      </c>
      <c r="H541" s="108">
        <f>H539/IF($R$532="Summer",INDEX('Maximum Demand Forecast'!$AG$4:$AG$50, MATCH(Information!$C$541, 'Maximum Demand Forecast'!$T$4:$T$50, 0)),INDEX('Maximum Demand Forecast'!$Q$4:$Q$50, MATCH(Information!$C$541, 'Maximum Demand Forecast'!$D$4:$D$50, 0)))</f>
        <v>3.7800366099361118</v>
      </c>
      <c r="I541" s="108">
        <f>I539/IF($R$532="Summer",INDEX('Maximum Demand Forecast'!$AG$4:$AG$50, MATCH(Information!$C$541, 'Maximum Demand Forecast'!$T$4:$T$50, 0)),INDEX('Maximum Demand Forecast'!$Q$4:$Q$50, MATCH(Information!$C$541, 'Maximum Demand Forecast'!$D$4:$D$50, 0)))</f>
        <v>3.7163658300702807</v>
      </c>
      <c r="J541" s="108">
        <f>J539/IF($R$532="Summer",INDEX('Maximum Demand Forecast'!$AG$4:$AG$50, MATCH(Information!$C$541, 'Maximum Demand Forecast'!$T$4:$T$50, 0)),INDEX('Maximum Demand Forecast'!$Q$4:$Q$50, MATCH(Information!$C$541, 'Maximum Demand Forecast'!$D$4:$D$50, 0)))</f>
        <v>3.6711925472280802</v>
      </c>
      <c r="K541" s="108">
        <f>K539/IF($R$532="Summer",INDEX('Maximum Demand Forecast'!$AG$4:$AG$50, MATCH(Information!$C$541, 'Maximum Demand Forecast'!$T$4:$T$50, 0)),INDEX('Maximum Demand Forecast'!$Q$4:$Q$50, MATCH(Information!$C$541, 'Maximum Demand Forecast'!$D$4:$D$50, 0)))</f>
        <v>3.6736466382979018</v>
      </c>
      <c r="L541" s="108">
        <f>L539/IF($R$532="Summer",INDEX('Maximum Demand Forecast'!$AG$4:$AG$50, MATCH(Information!$C$541, 'Maximum Demand Forecast'!$T$4:$T$50, 0)),INDEX('Maximum Demand Forecast'!$Q$4:$Q$50, MATCH(Information!$C$541, 'Maximum Demand Forecast'!$D$4:$D$50, 0)))</f>
        <v>3.6665395353356396</v>
      </c>
      <c r="M541" s="108">
        <f>M539/IF($R$532="Summer",INDEX('Maximum Demand Forecast'!$AG$4:$AG$50, MATCH(Information!$C$541, 'Maximum Demand Forecast'!$T$4:$T$50, 0)),INDEX('Maximum Demand Forecast'!$Q$4:$Q$50, MATCH(Information!$C$541, 'Maximum Demand Forecast'!$D$4:$D$50, 0)))</f>
        <v>3.7500417725564694</v>
      </c>
      <c r="N541" s="108">
        <f>N539/IF($R$532="Summer",INDEX('Maximum Demand Forecast'!$AG$4:$AG$50, MATCH(Information!$C$541, 'Maximum Demand Forecast'!$T$4:$T$50, 0)),INDEX('Maximum Demand Forecast'!$Q$4:$Q$50, MATCH(Information!$C$541, 'Maximum Demand Forecast'!$D$4:$D$50, 0)))</f>
        <v>3.9759819135099672</v>
      </c>
      <c r="O541" s="108">
        <f>O539/IF($R$532="Summer",INDEX('Maximum Demand Forecast'!$AG$4:$AG$50, MATCH(Information!$C$541, 'Maximum Demand Forecast'!$T$4:$T$50, 0)),INDEX('Maximum Demand Forecast'!$Q$4:$Q$50, MATCH(Information!$C$541, 'Maximum Demand Forecast'!$D$4:$D$50, 0)))</f>
        <v>4.1763275540215012</v>
      </c>
      <c r="P541" s="108">
        <f>P539/IF($R$532="Summer",INDEX('Maximum Demand Forecast'!$AG$4:$AG$50, MATCH(Information!$C$541, 'Maximum Demand Forecast'!$T$4:$T$50, 0)),INDEX('Maximum Demand Forecast'!$Q$4:$Q$50, MATCH(Information!$C$541, 'Maximum Demand Forecast'!$D$4:$D$50, 0)))</f>
        <v>4.2842997287959328</v>
      </c>
      <c r="Q541" s="112"/>
      <c r="R541" s="105"/>
    </row>
    <row r="542" spans="3:18" x14ac:dyDescent="0.25">
      <c r="C542" s="71" t="s">
        <v>249</v>
      </c>
      <c r="D542" s="77" t="s">
        <v>181</v>
      </c>
      <c r="E542" s="114">
        <f>IFERROR(INDEX('Maximum Demand Forecast'!$AK$4:$AK$50,MATCH(Information!C532,'Maximum Demand Forecast'!$AJ$4:$AJ$50,0)),"")</f>
        <v>1.5</v>
      </c>
      <c r="F542" s="115" t="str">
        <f>IFERROR(INDEX('Maximum Demand Forecast'!$AK$4:$AK$50,MATCH(Information!D532,'Maximum Demand Forecast'!$AJ$4:$AJ$50,0)),"")</f>
        <v/>
      </c>
      <c r="G542" s="115"/>
      <c r="H542" s="115"/>
      <c r="I542" s="115"/>
      <c r="J542" s="115"/>
      <c r="K542" s="115"/>
      <c r="L542" s="115"/>
      <c r="M542" s="115"/>
      <c r="N542" s="115"/>
      <c r="O542" s="115"/>
      <c r="P542" s="115"/>
      <c r="Q542" s="116"/>
      <c r="R542" s="105"/>
    </row>
    <row r="543" spans="3:18" x14ac:dyDescent="0.25">
      <c r="C543" s="71" t="s">
        <v>249</v>
      </c>
      <c r="D543" s="77" t="s">
        <v>182</v>
      </c>
      <c r="E543" s="106">
        <f>INDEX('Maximum Demand Forecast'!AR4:AR50,MATCH(Information!C543,'Maximum Demand Forecast'!$AQ$4:$AQ$50,0))</f>
        <v>8779.5</v>
      </c>
      <c r="F543" s="107">
        <f>INDEX('Maximum Demand Forecast'!AR4:AR50,MATCH(Information!C543,'Maximum Demand Forecast'!$AQ$4:$AQ$50,0))</f>
        <v>8779.5</v>
      </c>
      <c r="G543" s="107">
        <f>INDEX('Maximum Demand Forecast'!AR4:AR50,MATCH(Information!C543,'Maximum Demand Forecast'!$AQ$4:$AQ$50,0))</f>
        <v>8779.5</v>
      </c>
      <c r="H543" s="107">
        <f>INDEX('Maximum Demand Forecast'!AR4:AR50,MATCH(Information!C543,'Maximum Demand Forecast'!$AQ$4:$AQ$50,0))</f>
        <v>8779.5</v>
      </c>
      <c r="I543" s="107">
        <f>INDEX('Maximum Demand Forecast'!AR4:AR50,MATCH(Information!C543,'Maximum Demand Forecast'!$AQ$4:$AQ$50,0))</f>
        <v>8779.5</v>
      </c>
      <c r="J543" s="107">
        <f>INDEX('Maximum Demand Forecast'!AR4:AR50,MATCH(Information!C543,'Maximum Demand Forecast'!$AQ$4:$AQ$50,0))</f>
        <v>8779.5</v>
      </c>
      <c r="K543" s="107">
        <f>INDEX('Maximum Demand Forecast'!AR4:AR50,MATCH(Information!C543,'Maximum Demand Forecast'!$AQ$4:$AQ$50,0))</f>
        <v>8779.5</v>
      </c>
      <c r="L543" s="107">
        <f>INDEX('Maximum Demand Forecast'!AR4:AR50,MATCH(Information!C543,'Maximum Demand Forecast'!$AQ$4:$AQ$50,0))</f>
        <v>8779.5</v>
      </c>
      <c r="M543" s="107">
        <f>INDEX('Maximum Demand Forecast'!AR4:AR50,MATCH(Information!C543,'Maximum Demand Forecast'!$AQ$4:$AQ$50,0))</f>
        <v>8779.5</v>
      </c>
      <c r="N543" s="107">
        <f>INDEX('Maximum Demand Forecast'!AR4:AR50,MATCH(Information!C543,'Maximum Demand Forecast'!$AQ$4:$AQ$50,0))</f>
        <v>8779.5</v>
      </c>
      <c r="O543" s="107">
        <f>INDEX('Maximum Demand Forecast'!AR4:AR50,MATCH(Information!C543,'Maximum Demand Forecast'!$AQ$4:$AQ$50,0))</f>
        <v>8779.5</v>
      </c>
      <c r="P543" s="107">
        <f>INDEX('Maximum Demand Forecast'!AR4:AR50,MATCH(Information!C543,'Maximum Demand Forecast'!$AQ$4:$AQ$50,0))</f>
        <v>8779.5</v>
      </c>
      <c r="Q543" s="104"/>
      <c r="R543" s="105"/>
    </row>
    <row r="544" spans="3:18" x14ac:dyDescent="0.25">
      <c r="C544" s="71" t="s">
        <v>249</v>
      </c>
      <c r="D544" s="77" t="s">
        <v>183</v>
      </c>
      <c r="E544" s="106">
        <f>INDEX('Maximum Demand Forecast'!$AS$4:$AS$50,MATCH(Information!C544,'Maximum Demand Forecast'!$AQ$4:$AQ$50,0))</f>
        <v>8779.5</v>
      </c>
      <c r="F544" s="107">
        <f>INDEX('Maximum Demand Forecast'!$AS$4:$AS$50,MATCH(Information!C544,'Maximum Demand Forecast'!$AQ$4:$AQ$50,0))</f>
        <v>8779.5</v>
      </c>
      <c r="G544" s="107">
        <f>INDEX('Maximum Demand Forecast'!$AS$4:$AS$50,MATCH(Information!C544,'Maximum Demand Forecast'!$AQ$4:$AQ$50,0))</f>
        <v>8779.5</v>
      </c>
      <c r="H544" s="107">
        <f>INDEX('Maximum Demand Forecast'!$AS$4:$AS$50,MATCH(Information!C544,'Maximum Demand Forecast'!$AQ$4:$AQ$50,0))</f>
        <v>8779.5</v>
      </c>
      <c r="I544" s="107">
        <f>INDEX('Maximum Demand Forecast'!$AS$4:$AS$50,MATCH(Information!C544,'Maximum Demand Forecast'!$AQ$4:$AQ$50,0))</f>
        <v>8779.5</v>
      </c>
      <c r="J544" s="107">
        <f>INDEX('Maximum Demand Forecast'!$AS$4:$AS$50,MATCH(Information!C544,'Maximum Demand Forecast'!$AQ$4:$AQ$50,0))</f>
        <v>8779.5</v>
      </c>
      <c r="K544" s="107">
        <f>INDEX('Maximum Demand Forecast'!$AS$4:$AS$50,MATCH(Information!C544,'Maximum Demand Forecast'!$AQ$4:$AQ$50,0))</f>
        <v>8779.5</v>
      </c>
      <c r="L544" s="107">
        <f>INDEX('Maximum Demand Forecast'!$AS$4:$AS$50,MATCH(Information!C544,'Maximum Demand Forecast'!$AQ$4:$AQ$50,0))</f>
        <v>8779.5</v>
      </c>
      <c r="M544" s="107">
        <f>INDEX('Maximum Demand Forecast'!$AS$4:$AS$50,MATCH(Information!C544,'Maximum Demand Forecast'!$AQ$4:$AQ$50,0))</f>
        <v>8779.5</v>
      </c>
      <c r="N544" s="107">
        <f>INDEX('Maximum Demand Forecast'!$AS$4:$AS$50,MATCH(Information!C544,'Maximum Demand Forecast'!$AQ$4:$AQ$50,0))</f>
        <v>8779.5</v>
      </c>
      <c r="O544" s="107">
        <f>INDEX('Maximum Demand Forecast'!$AS$4:$AS$50,MATCH(Information!C544,'Maximum Demand Forecast'!$AQ$4:$AQ$50,0))</f>
        <v>8779.5</v>
      </c>
      <c r="P544" s="107">
        <f>INDEX('Maximum Demand Forecast'!$AS$4:$AS$50,MATCH(Information!C544,'Maximum Demand Forecast'!$AQ$4:$AQ$50,0))</f>
        <v>8779.5</v>
      </c>
      <c r="Q544" s="104"/>
      <c r="R544" s="105"/>
    </row>
    <row r="545" spans="3:18" x14ac:dyDescent="0.25">
      <c r="C545" s="71" t="s">
        <v>249</v>
      </c>
      <c r="D545" s="77" t="s">
        <v>186</v>
      </c>
      <c r="E545" s="117">
        <f>INDEX('Maximum Demand Forecast'!$R$4:$R$50,MATCH(Information!$C$532,'Maximum Demand Forecast'!$D$4:$D$50,0))</f>
        <v>0.851162536840956</v>
      </c>
      <c r="F545" s="118"/>
      <c r="G545" s="118"/>
      <c r="H545" s="118"/>
      <c r="I545" s="118"/>
      <c r="J545" s="118"/>
      <c r="K545" s="118"/>
      <c r="L545" s="118"/>
      <c r="M545" s="118"/>
      <c r="N545" s="118"/>
      <c r="O545" s="118"/>
      <c r="P545" s="118"/>
      <c r="Q545" s="104"/>
      <c r="R545" s="105"/>
    </row>
    <row r="546" spans="3:18" x14ac:dyDescent="0.25">
      <c r="C546" s="71" t="s">
        <v>249</v>
      </c>
      <c r="D546" s="77" t="s">
        <v>187</v>
      </c>
      <c r="E546" s="117">
        <f>INDEX('Maximum Demand Forecast'!$AH$4:$AH$50,MATCH(Information!$C$532,'Maximum Demand Forecast'!$D$4:$D$50,0))</f>
        <v>0.88726790450928295</v>
      </c>
      <c r="F546" s="118"/>
      <c r="G546" s="118"/>
      <c r="H546" s="118"/>
      <c r="I546" s="118"/>
      <c r="J546" s="118"/>
      <c r="K546" s="118"/>
      <c r="L546" s="118"/>
      <c r="M546" s="118"/>
      <c r="N546" s="118"/>
      <c r="O546" s="118"/>
      <c r="P546" s="118"/>
      <c r="Q546" s="104"/>
      <c r="R546" s="105"/>
    </row>
    <row r="547" spans="3:18" x14ac:dyDescent="0.25">
      <c r="C547" s="71" t="s">
        <v>249</v>
      </c>
      <c r="D547" s="77" t="s">
        <v>130</v>
      </c>
      <c r="E547" s="106"/>
      <c r="F547" s="107"/>
      <c r="G547" s="107"/>
      <c r="H547" s="107"/>
      <c r="I547" s="107"/>
      <c r="J547" s="107"/>
      <c r="K547" s="107"/>
      <c r="L547" s="107"/>
      <c r="M547" s="107"/>
      <c r="N547" s="107"/>
      <c r="O547" s="107"/>
      <c r="P547" s="107"/>
      <c r="Q547" s="104" t="str" cm="1">
        <f t="array" ref="Q547">IF(INDEX('Maximum Demand Forecast'!$AW$4:$AW$248,MATCH(1,('Maximum Demand Forecast'!$AV$4:$AV$248=Information!D547)*('Maximum Demand Forecast'!$AX$4:$AX$248=Information!E547)*('Maximum Demand Forecast'!$AU$4:$AU$248=Information!C547),0))=0,"",INDEX('Maximum Demand Forecast'!$AW$4:$AW$248,MATCH(1,('Maximum Demand Forecast'!$AV$4:$AV$248=Information!D547)*('Maximum Demand Forecast'!$AX$4:$AX$248=Information!E547)*('Maximum Demand Forecast'!$AU$4:$AU$248=Information!C547),0)))</f>
        <v/>
      </c>
      <c r="R547" s="105"/>
    </row>
    <row r="548" spans="3:18" x14ac:dyDescent="0.25">
      <c r="C548" s="71" t="s">
        <v>249</v>
      </c>
      <c r="D548" s="77" t="s">
        <v>131</v>
      </c>
      <c r="E548" s="106"/>
      <c r="F548" s="107"/>
      <c r="G548" s="107"/>
      <c r="H548" s="107"/>
      <c r="I548" s="107"/>
      <c r="J548" s="107"/>
      <c r="K548" s="107"/>
      <c r="L548" s="107"/>
      <c r="M548" s="107"/>
      <c r="N548" s="107"/>
      <c r="O548" s="107"/>
      <c r="P548" s="107"/>
      <c r="Q548" s="104" t="str" cm="1">
        <f t="array" ref="Q548">IF(INDEX('Maximum Demand Forecast'!$AW$4:$AW$248,MATCH(1,('Maximum Demand Forecast'!$AV$4:$AV$248=Information!D548)*('Maximum Demand Forecast'!$AX$4:$AX$248=Information!E548)*('Maximum Demand Forecast'!$AU$4:$AU$248=Information!C548),0))=0,"",INDEX('Maximum Demand Forecast'!$AW$4:$AW$248,MATCH(1,('Maximum Demand Forecast'!$AV$4:$AV$248=Information!D548)*('Maximum Demand Forecast'!$AX$4:$AX$248=Information!E548)*('Maximum Demand Forecast'!$AU$4:$AU$248=Information!C548),0)))</f>
        <v/>
      </c>
      <c r="R548" s="105"/>
    </row>
    <row r="549" spans="3:18" x14ac:dyDescent="0.25">
      <c r="C549" s="71" t="s">
        <v>249</v>
      </c>
      <c r="D549" s="77" t="s">
        <v>132</v>
      </c>
      <c r="E549" s="106"/>
      <c r="F549" s="107"/>
      <c r="G549" s="107"/>
      <c r="H549" s="107"/>
      <c r="I549" s="107"/>
      <c r="J549" s="107"/>
      <c r="K549" s="107"/>
      <c r="L549" s="107"/>
      <c r="M549" s="107"/>
      <c r="N549" s="107"/>
      <c r="O549" s="107"/>
      <c r="P549" s="107"/>
      <c r="Q549" s="104" t="str" cm="1">
        <f t="array" ref="Q549">IF(INDEX('Maximum Demand Forecast'!$AW$4:$AW$248,MATCH(1,('Maximum Demand Forecast'!$AV$4:$AV$248=Information!D549)*('Maximum Demand Forecast'!$AX$4:$AX$248=Information!E549)*('Maximum Demand Forecast'!$AU$4:$AU$248=Information!C549),0))=0,"",INDEX('Maximum Demand Forecast'!$AW$4:$AW$248,MATCH(1,('Maximum Demand Forecast'!$AV$4:$AV$248=Information!D549)*('Maximum Demand Forecast'!$AX$4:$AX$248=Information!E549)*('Maximum Demand Forecast'!$AU$4:$AU$248=Information!C549),0)))</f>
        <v/>
      </c>
      <c r="R549" s="105"/>
    </row>
    <row r="550" spans="3:18" x14ac:dyDescent="0.25">
      <c r="C550" s="71" t="s">
        <v>249</v>
      </c>
      <c r="D550" s="77" t="s">
        <v>133</v>
      </c>
      <c r="E550" s="106"/>
      <c r="F550" s="107"/>
      <c r="G550" s="107"/>
      <c r="H550" s="107"/>
      <c r="I550" s="107"/>
      <c r="J550" s="107"/>
      <c r="K550" s="107"/>
      <c r="L550" s="107"/>
      <c r="M550" s="107"/>
      <c r="N550" s="107"/>
      <c r="O550" s="107"/>
      <c r="P550" s="107"/>
      <c r="Q550" s="104" t="str" cm="1">
        <f t="array" ref="Q550">IF(INDEX('Maximum Demand Forecast'!$AW$4:$AW$248,MATCH(1,('Maximum Demand Forecast'!$AV$4:$AV$248=Information!D550)*('Maximum Demand Forecast'!$AX$4:$AX$248=Information!E550)*('Maximum Demand Forecast'!$AU$4:$AU$248=Information!C550),0))=0,"",INDEX('Maximum Demand Forecast'!$AW$4:$AW$248,MATCH(1,('Maximum Demand Forecast'!$AV$4:$AV$248=Information!D550)*('Maximum Demand Forecast'!$AX$4:$AX$248=Information!E550)*('Maximum Demand Forecast'!$AU$4:$AU$248=Information!C550),0)))</f>
        <v/>
      </c>
      <c r="R550" s="105"/>
    </row>
    <row r="551" spans="3:18" x14ac:dyDescent="0.25">
      <c r="C551" s="71" t="s">
        <v>249</v>
      </c>
      <c r="D551" s="77" t="s">
        <v>134</v>
      </c>
      <c r="E551" s="106"/>
      <c r="F551" s="107"/>
      <c r="G551" s="107"/>
      <c r="H551" s="107"/>
      <c r="I551" s="107"/>
      <c r="J551" s="107"/>
      <c r="K551" s="107"/>
      <c r="L551" s="107"/>
      <c r="M551" s="107"/>
      <c r="N551" s="107"/>
      <c r="O551" s="107"/>
      <c r="P551" s="107"/>
      <c r="Q551" s="104" t="str" cm="1">
        <f t="array" ref="Q551">IF(INDEX('Maximum Demand Forecast'!$AW$4:$AW$248,MATCH(1,('Maximum Demand Forecast'!$AV$4:$AV$248=Information!D551)*('Maximum Demand Forecast'!$AX$4:$AX$248=Information!E551)*('Maximum Demand Forecast'!$AU$4:$AU$248=Information!C551),0))=0,"",INDEX('Maximum Demand Forecast'!$AW$4:$AW$248,MATCH(1,('Maximum Demand Forecast'!$AV$4:$AV$248=Information!D551)*('Maximum Demand Forecast'!$AX$4:$AX$248=Information!E551)*('Maximum Demand Forecast'!$AU$4:$AU$248=Information!C551),0)))</f>
        <v/>
      </c>
      <c r="R551" s="105"/>
    </row>
    <row r="552" spans="3:18" x14ac:dyDescent="0.25">
      <c r="C552" s="71" t="s">
        <v>249</v>
      </c>
      <c r="D552" s="77" t="s">
        <v>184</v>
      </c>
      <c r="E552" s="124">
        <f>INDEX('Distribution feeder max. demand'!$AS$5:$AS$64,MATCH(Information!$C552,'Distribution feeder max. demand'!$AR$5:$AR$64,0))</f>
        <v>0</v>
      </c>
      <c r="F552" s="115"/>
      <c r="G552" s="115"/>
      <c r="H552" s="115"/>
      <c r="I552" s="115"/>
      <c r="J552" s="115"/>
      <c r="K552" s="115"/>
      <c r="L552" s="115"/>
      <c r="M552" s="115"/>
      <c r="N552" s="115"/>
      <c r="O552" s="115"/>
      <c r="P552" s="115"/>
      <c r="Q552" s="104"/>
      <c r="R552" s="105"/>
    </row>
    <row r="553" spans="3:18" ht="15.75" thickBot="1" x14ac:dyDescent="0.3">
      <c r="C553" s="78" t="s">
        <v>249</v>
      </c>
      <c r="D553" s="78" t="s">
        <v>185</v>
      </c>
      <c r="E553" s="123">
        <f>INDEX('Distribution feeder max. demand'!$AT$5:$AT$64,MATCH(Information!$C552,'Distribution feeder max. demand'!$AR$5:$AR$64,0))</f>
        <v>0</v>
      </c>
      <c r="F553" s="119"/>
      <c r="G553" s="119"/>
      <c r="H553" s="119"/>
      <c r="I553" s="119"/>
      <c r="J553" s="119"/>
      <c r="K553" s="119"/>
      <c r="L553" s="119"/>
      <c r="M553" s="119"/>
      <c r="N553" s="119"/>
      <c r="O553" s="119"/>
      <c r="P553" s="119"/>
      <c r="Q553" s="120"/>
      <c r="R553" s="121"/>
    </row>
    <row r="554" spans="3:18" ht="15.75" thickTop="1" x14ac:dyDescent="0.25">
      <c r="C554" s="71" t="s">
        <v>69</v>
      </c>
      <c r="D554" s="77" t="s">
        <v>171</v>
      </c>
      <c r="E554" s="102">
        <f>INDEX('Maximum Demand Forecast'!$BA$4:$BA$50,MATCH($C$554,'Maximum Demand Forecast'!$AZ$4:$AZ$50,0))</f>
        <v>100</v>
      </c>
      <c r="F554" s="103">
        <f>INDEX('Maximum Demand Forecast'!$BA$4:$BA$50,MATCH($C$554,'Maximum Demand Forecast'!$AZ$4:$AZ$50,0))</f>
        <v>100</v>
      </c>
      <c r="G554" s="103">
        <f>INDEX('Maximum Demand Forecast'!$BA$4:$BA$50,MATCH($C$554,'Maximum Demand Forecast'!$AZ$4:$AZ$50,0))</f>
        <v>100</v>
      </c>
      <c r="H554" s="103">
        <f>INDEX('Maximum Demand Forecast'!$BA$4:$BA$50,MATCH($C$554,'Maximum Demand Forecast'!$AZ$4:$AZ$50,0))</f>
        <v>100</v>
      </c>
      <c r="I554" s="103">
        <f>INDEX('Maximum Demand Forecast'!$BA$4:$BA$50,MATCH($C$554,'Maximum Demand Forecast'!$AZ$4:$AZ$50,0))</f>
        <v>100</v>
      </c>
      <c r="J554" s="103">
        <f>INDEX('Maximum Demand Forecast'!$BA$4:$BA$50,MATCH($C$554,'Maximum Demand Forecast'!$AZ$4:$AZ$50,0))</f>
        <v>100</v>
      </c>
      <c r="K554" s="103">
        <f>INDEX('Maximum Demand Forecast'!$BA$4:$BA$50,MATCH($C$554,'Maximum Demand Forecast'!$AZ$4:$AZ$50,0))</f>
        <v>100</v>
      </c>
      <c r="L554" s="103">
        <f>INDEX('Maximum Demand Forecast'!$BA$4:$BA$50,MATCH($C$554,'Maximum Demand Forecast'!$AZ$4:$AZ$50,0))</f>
        <v>100</v>
      </c>
      <c r="M554" s="103">
        <f>INDEX('Maximum Demand Forecast'!$BA$4:$BA$50,MATCH($C$554,'Maximum Demand Forecast'!$AZ$4:$AZ$50,0))</f>
        <v>100</v>
      </c>
      <c r="N554" s="103">
        <f>INDEX('Maximum Demand Forecast'!$BA$4:$BA$50,MATCH($C$554,'Maximum Demand Forecast'!$AZ$4:$AZ$50,0))</f>
        <v>100</v>
      </c>
      <c r="O554" s="103">
        <f>INDEX('Maximum Demand Forecast'!$BA$4:$BA$50,MATCH($C$554,'Maximum Demand Forecast'!$AZ$4:$AZ$50,0))</f>
        <v>100</v>
      </c>
      <c r="P554" s="103">
        <f>INDEX('Maximum Demand Forecast'!$BA$4:$BA$50,MATCH($C$554,'Maximum Demand Forecast'!$AZ$4:$AZ$50,0))</f>
        <v>100</v>
      </c>
      <c r="Q554" s="104"/>
      <c r="R554" s="122" t="str">
        <f>IF('Maximum Demand Forecast'!F29&gt;'Maximum Demand Forecast'!V29,"Summer","Winter")</f>
        <v>Winter</v>
      </c>
    </row>
    <row r="555" spans="3:18" x14ac:dyDescent="0.25">
      <c r="C555" s="71" t="s">
        <v>69</v>
      </c>
      <c r="D555" s="77" t="s">
        <v>172</v>
      </c>
      <c r="E555" s="106">
        <f>INDEX('Maximum Demand Forecast'!$AN$4:$AN$50,MATCH(Information!C554,'Maximum Demand Forecast'!$AM$4:$AM$50,0))</f>
        <v>50</v>
      </c>
      <c r="F555" s="107">
        <f>INDEX('Maximum Demand Forecast'!$AN$4:$AN$50,MATCH(Information!C554,'Maximum Demand Forecast'!$AM$4:$AM$50,0))</f>
        <v>50</v>
      </c>
      <c r="G555" s="107">
        <f>INDEX('Maximum Demand Forecast'!$AN$4:$AN$50,MATCH(Information!C554,'Maximum Demand Forecast'!$AM$4:$AM$50,0))</f>
        <v>50</v>
      </c>
      <c r="H555" s="107">
        <f>INDEX('Maximum Demand Forecast'!$AN$4:$AN$50,MATCH(Information!C554,'Maximum Demand Forecast'!$AM$4:$AM$50,0))</f>
        <v>50</v>
      </c>
      <c r="I555" s="107">
        <f>INDEX('Maximum Demand Forecast'!$AN$4:$AN$50,MATCH(Information!C554,'Maximum Demand Forecast'!$AM$4:$AM$50,0))</f>
        <v>50</v>
      </c>
      <c r="J555" s="107">
        <f>INDEX('Maximum Demand Forecast'!$AN$4:$AN$50,MATCH(Information!C554,'Maximum Demand Forecast'!$AM$4:$AM$50,0))</f>
        <v>50</v>
      </c>
      <c r="K555" s="107">
        <f>INDEX('Maximum Demand Forecast'!$AN$4:$AN$50,MATCH(Information!C554,'Maximum Demand Forecast'!$AM$4:$AM$50,0))</f>
        <v>50</v>
      </c>
      <c r="L555" s="107">
        <f>INDEX('Maximum Demand Forecast'!$AN$4:$AN$50,MATCH(Information!C554,'Maximum Demand Forecast'!$AM$4:$AM$50,0))</f>
        <v>50</v>
      </c>
      <c r="M555" s="107">
        <f>INDEX('Maximum Demand Forecast'!$AN$4:$AN$50,MATCH(Information!C554,'Maximum Demand Forecast'!$AM$4:$AM$50,0))</f>
        <v>50</v>
      </c>
      <c r="N555" s="107">
        <f>INDEX('Maximum Demand Forecast'!$AN$4:$AN$50,MATCH(Information!C554,'Maximum Demand Forecast'!$AM$4:$AM$50,0))</f>
        <v>50</v>
      </c>
      <c r="O555" s="107">
        <f>INDEX('Maximum Demand Forecast'!$AN$4:$AN$50,MATCH(Information!C554,'Maximum Demand Forecast'!$AM$4:$AM$50,0))</f>
        <v>50</v>
      </c>
      <c r="P555" s="107">
        <f>INDEX('Maximum Demand Forecast'!$AN$4:$AN$50,MATCH(Information!C554,'Maximum Demand Forecast'!$AM$4:$AM$50,0))</f>
        <v>50</v>
      </c>
      <c r="Q555" s="104"/>
      <c r="R555" s="105"/>
    </row>
    <row r="556" spans="3:18" x14ac:dyDescent="0.25">
      <c r="C556" s="71" t="s">
        <v>69</v>
      </c>
      <c r="D556" s="77" t="s">
        <v>173</v>
      </c>
      <c r="E556" s="106">
        <f>INDEX('Maximum Demand Forecast'!$AO$4:$AO$50,MATCH(Information!C556,'Maximum Demand Forecast'!$AM$4:$AM$50,0))</f>
        <v>60</v>
      </c>
      <c r="F556" s="107">
        <f>INDEX('Maximum Demand Forecast'!$AO$4:$AO$50,MATCH(Information!C556,'Maximum Demand Forecast'!$AM$4:$AM$50,0))</f>
        <v>60</v>
      </c>
      <c r="G556" s="107">
        <f>INDEX('Maximum Demand Forecast'!$AO$4:$AO$50,MATCH(Information!C556,'Maximum Demand Forecast'!$AM$4:$AM$50,0))</f>
        <v>60</v>
      </c>
      <c r="H556" s="107">
        <f>INDEX('Maximum Demand Forecast'!$AO$4:$AO$50,MATCH(Information!C556,'Maximum Demand Forecast'!$AM$4:$AM$50,0))</f>
        <v>60</v>
      </c>
      <c r="I556" s="107">
        <f>INDEX('Maximum Demand Forecast'!$AO$4:$AO$50,MATCH(Information!C556,'Maximum Demand Forecast'!$AM$4:$AM$50,0))</f>
        <v>60</v>
      </c>
      <c r="J556" s="107">
        <f>INDEX('Maximum Demand Forecast'!$AO$4:$AO$50,MATCH(Information!C556,'Maximum Demand Forecast'!$AM$4:$AM$50,0))</f>
        <v>60</v>
      </c>
      <c r="K556" s="107">
        <f>INDEX('Maximum Demand Forecast'!$AO$4:$AO$50,MATCH(Information!C556,'Maximum Demand Forecast'!$AM$4:$AM$50,0))</f>
        <v>60</v>
      </c>
      <c r="L556" s="107">
        <f>INDEX('Maximum Demand Forecast'!$AO$4:$AO$50,MATCH(Information!C556,'Maximum Demand Forecast'!$AM$4:$AM$50,0))</f>
        <v>60</v>
      </c>
      <c r="M556" s="107">
        <f>INDEX('Maximum Demand Forecast'!$AO$4:$AO$50,MATCH(Information!C556,'Maximum Demand Forecast'!$AM$4:$AM$50,0))</f>
        <v>60</v>
      </c>
      <c r="N556" s="107">
        <f>INDEX('Maximum Demand Forecast'!$AO$4:$AO$50,MATCH(Information!C556,'Maximum Demand Forecast'!$AM$4:$AM$50,0))</f>
        <v>60</v>
      </c>
      <c r="O556" s="107">
        <f>INDEX('Maximum Demand Forecast'!$AO$4:$AO$50,MATCH(Information!C556,'Maximum Demand Forecast'!$AM$4:$AM$50,0))</f>
        <v>60</v>
      </c>
      <c r="P556" s="107">
        <f>INDEX('Maximum Demand Forecast'!$AO$4:$AO$50,MATCH(Information!C556,'Maximum Demand Forecast'!$AM$4:$AM$50,0))</f>
        <v>60</v>
      </c>
      <c r="Q556" s="104"/>
      <c r="R556" s="105"/>
    </row>
    <row r="557" spans="3:18" x14ac:dyDescent="0.25">
      <c r="C557" s="71" t="s">
        <v>69</v>
      </c>
      <c r="D557" s="77" t="s">
        <v>174</v>
      </c>
      <c r="E557" s="108">
        <f>IF($R$554="Summer",INDEX('Maximum Demand Forecast'!E$4:E$50,MATCH(Information!$C$557,'Maximum Demand Forecast'!$D$4:$D$50,0)),INDEX('Maximum Demand Forecast'!U$4:U$50,MATCH(Information!$C$557,'Maximum Demand Forecast'!$T$4:$T$50,0)))</f>
        <v>29.8043319083075</v>
      </c>
      <c r="F557" s="111">
        <f>IF($R$554="Summer",INDEX('Maximum Demand Forecast'!F$4:F$50,MATCH(Information!$C$557,'Maximum Demand Forecast'!$D$4:$D$50,0)),INDEX('Maximum Demand Forecast'!V$4:V$50,MATCH(Information!$C$557,'Maximum Demand Forecast'!$T$4:$T$50,0)))</f>
        <v>29.8795469231294</v>
      </c>
      <c r="G557" s="111">
        <f>IF($R$554="Summer",INDEX('Maximum Demand Forecast'!G$4:G$50,MATCH(Information!$C$557,'Maximum Demand Forecast'!$D$4:$D$50,0)),INDEX('Maximum Demand Forecast'!W$4:W$50,MATCH(Information!$C$557,'Maximum Demand Forecast'!$T$4:$T$50,0)))</f>
        <v>28.848857097732459</v>
      </c>
      <c r="H557" s="111">
        <f>IF($R$554="Summer",INDEX('Maximum Demand Forecast'!H$4:H$50,MATCH(Information!$C$557,'Maximum Demand Forecast'!$D$4:$D$50,0)),INDEX('Maximum Demand Forecast'!X$4:X$50,MATCH(Information!$C$557,'Maximum Demand Forecast'!$T$4:$T$50,0)))</f>
        <v>29.080132773669821</v>
      </c>
      <c r="I557" s="111">
        <f>IF($R$554="Summer",INDEX('Maximum Demand Forecast'!I$4:I$50,MATCH(Information!$C$557,'Maximum Demand Forecast'!$D$4:$D$50,0)),INDEX('Maximum Demand Forecast'!Y$4:Y$50,MATCH(Information!$C$557,'Maximum Demand Forecast'!$T$4:$T$50,0)))</f>
        <v>28.606167756296795</v>
      </c>
      <c r="J557" s="111">
        <f>IF($R$554="Summer",INDEX('Maximum Demand Forecast'!J$4:J$50,MATCH(Information!$C$557,'Maximum Demand Forecast'!$D$4:$D$50,0)),INDEX('Maximum Demand Forecast'!Z$4:Z$50,MATCH(Information!$C$557,'Maximum Demand Forecast'!$T$4:$T$50,0)))</f>
        <v>28.588005980786132</v>
      </c>
      <c r="K557" s="111">
        <f>IF($R$554="Summer",INDEX('Maximum Demand Forecast'!K$4:K$50,MATCH(Information!$C$557,'Maximum Demand Forecast'!$D$4:$D$50,0)),INDEX('Maximum Demand Forecast'!AA$4:AA$50,MATCH(Information!$C$557,'Maximum Demand Forecast'!$T$4:$T$50,0)))</f>
        <v>28.630171946008652</v>
      </c>
      <c r="L557" s="111">
        <f>IF($R$554="Summer",INDEX('Maximum Demand Forecast'!L$4:L$50,MATCH(Information!$C$557,'Maximum Demand Forecast'!$D$4:$D$50,0)),INDEX('Maximum Demand Forecast'!AB$4:AB$50,MATCH(Information!$C$557,'Maximum Demand Forecast'!$T$4:$T$50,0)))</f>
        <v>28.758136002300944</v>
      </c>
      <c r="M557" s="111">
        <f>IF($R$554="Summer",INDEX('Maximum Demand Forecast'!M$4:M$50,MATCH(Information!$C$557,'Maximum Demand Forecast'!$D$4:$D$50,0)),INDEX('Maximum Demand Forecast'!AC$4:AC$50,MATCH(Information!$C$557,'Maximum Demand Forecast'!$T$4:$T$50,0)))</f>
        <v>29.139049944432145</v>
      </c>
      <c r="N557" s="111">
        <f>IF($R$554="Summer",INDEX('Maximum Demand Forecast'!N$4:N$50,MATCH(Information!$C$557,'Maximum Demand Forecast'!$D$4:$D$50,0)),INDEX('Maximum Demand Forecast'!AD$4:AD$50,MATCH(Information!$C$557,'Maximum Demand Forecast'!$T$4:$T$50,0)))</f>
        <v>30.342170939821372</v>
      </c>
      <c r="O557" s="111">
        <f>IF($R$554="Summer",INDEX('Maximum Demand Forecast'!O$4:O$50,MATCH(Information!$C$557,'Maximum Demand Forecast'!$D$4:$D$50,0)),INDEX('Maximum Demand Forecast'!AE$4:AE$50,MATCH(Information!$C$557,'Maximum Demand Forecast'!$T$4:$T$50,0)))</f>
        <v>31.324655912728808</v>
      </c>
      <c r="P557" s="111">
        <f>IF($R$554="Summer",INDEX('Maximum Demand Forecast'!P$4:P$50,MATCH(Information!$C$557,'Maximum Demand Forecast'!$D$4:$D$50,0)),INDEX('Maximum Demand Forecast'!AF$4:AF$50,MATCH(Information!$C$557,'Maximum Demand Forecast'!$T$4:$T$50,0)))</f>
        <v>31.978075865964541</v>
      </c>
      <c r="Q557" s="104"/>
      <c r="R557" s="105"/>
    </row>
    <row r="558" spans="3:18" x14ac:dyDescent="0.25">
      <c r="C558" s="71" t="s">
        <v>69</v>
      </c>
      <c r="D558" s="77" t="s">
        <v>175</v>
      </c>
      <c r="E558" s="109">
        <f t="shared" ref="E558:P558" si="75">SQRT(E559^2-E557^2)</f>
        <v>0.5040670691167809</v>
      </c>
      <c r="F558" s="110">
        <f t="shared" si="75"/>
        <v>0.50533914635005006</v>
      </c>
      <c r="G558" s="110">
        <f t="shared" si="75"/>
        <v>0.48790755952398246</v>
      </c>
      <c r="H558" s="110">
        <f t="shared" si="75"/>
        <v>0.49181901952516383</v>
      </c>
      <c r="I558" s="110">
        <f t="shared" si="75"/>
        <v>0.48380306540477352</v>
      </c>
      <c r="J558" s="110">
        <f t="shared" si="75"/>
        <v>0.48349590358090461</v>
      </c>
      <c r="K558" s="110">
        <f t="shared" si="75"/>
        <v>0.48420903731474307</v>
      </c>
      <c r="L558" s="110">
        <f t="shared" si="75"/>
        <v>0.48637323502291585</v>
      </c>
      <c r="M558" s="110">
        <f t="shared" si="75"/>
        <v>0.49281545875699845</v>
      </c>
      <c r="N558" s="110">
        <f t="shared" si="75"/>
        <v>0.51316329529976068</v>
      </c>
      <c r="O558" s="110">
        <f t="shared" si="75"/>
        <v>0.52977961544644403</v>
      </c>
      <c r="P558" s="110">
        <f t="shared" si="75"/>
        <v>0.54083060903160163</v>
      </c>
      <c r="Q558" s="104"/>
      <c r="R558" s="105"/>
    </row>
    <row r="559" spans="3:18" x14ac:dyDescent="0.25">
      <c r="C559" s="71" t="s">
        <v>69</v>
      </c>
      <c r="D559" s="77" t="s">
        <v>176</v>
      </c>
      <c r="E559" s="108">
        <f t="shared" ref="E559:P559" si="76">E557/$E$560</f>
        <v>29.808594131738662</v>
      </c>
      <c r="F559" s="111">
        <f t="shared" si="76"/>
        <v>29.88381990282242</v>
      </c>
      <c r="G559" s="111">
        <f t="shared" si="76"/>
        <v>28.852982681726843</v>
      </c>
      <c r="H559" s="111">
        <f t="shared" si="76"/>
        <v>29.084291431668614</v>
      </c>
      <c r="I559" s="111">
        <f t="shared" si="76"/>
        <v>28.610258634054489</v>
      </c>
      <c r="J559" s="111">
        <f t="shared" si="76"/>
        <v>28.592094261285638</v>
      </c>
      <c r="K559" s="111">
        <f t="shared" si="76"/>
        <v>28.634266256529749</v>
      </c>
      <c r="L559" s="111">
        <f t="shared" si="76"/>
        <v>28.762248612557823</v>
      </c>
      <c r="M559" s="111">
        <f t="shared" si="76"/>
        <v>29.143217027989564</v>
      </c>
      <c r="N559" s="111">
        <f t="shared" si="76"/>
        <v>30.346510077914782</v>
      </c>
      <c r="O559" s="111">
        <f t="shared" si="76"/>
        <v>31.329135552897057</v>
      </c>
      <c r="P559" s="111">
        <f t="shared" si="76"/>
        <v>31.982648949657833</v>
      </c>
      <c r="Q559" s="104"/>
      <c r="R559" s="105"/>
    </row>
    <row r="560" spans="3:18" x14ac:dyDescent="0.25">
      <c r="C560" s="71" t="s">
        <v>69</v>
      </c>
      <c r="D560" s="77" t="s">
        <v>177</v>
      </c>
      <c r="E560" s="108">
        <f>IF($R$554="Summer",INDEX('Maximum Demand Forecast'!$Q$4:$Q$50,MATCH(Information!$C$560,'Maximum Demand Forecast'!$D$4:$D$50,0)),INDEX('Maximum Demand Forecast'!$AG$4:$AG$50,MATCH(Information!$C$560,'Maximum Demand Forecast'!$T$4:$T$50,0)))</f>
        <v>0.999857013604455</v>
      </c>
      <c r="F560" s="111">
        <f>IF($R$554="Summer",INDEX('Maximum Demand Forecast'!$Q$4:$Q$50,MATCH(Information!$C$560,'Maximum Demand Forecast'!$D$4:$D$50,0)),INDEX('Maximum Demand Forecast'!$AG$4:$AG$50,MATCH(Information!$C$560,'Maximum Demand Forecast'!$T$4:$T$50,0)))</f>
        <v>0.999857013604455</v>
      </c>
      <c r="G560" s="111">
        <f>IF($R$554="Summer",INDEX('Maximum Demand Forecast'!$Q$4:$Q$50,MATCH(Information!$C$560,'Maximum Demand Forecast'!$D$4:$D$50,0)),INDEX('Maximum Demand Forecast'!$AG$4:$AG$50,MATCH(Information!$C$560,'Maximum Demand Forecast'!$T$4:$T$50,0)))</f>
        <v>0.999857013604455</v>
      </c>
      <c r="H560" s="111">
        <f>IF($R$554="Summer",INDEX('Maximum Demand Forecast'!$Q$4:$Q$50,MATCH(Information!$C$560,'Maximum Demand Forecast'!$D$4:$D$50,0)),INDEX('Maximum Demand Forecast'!$AG$4:$AG$50,MATCH(Information!$C$560,'Maximum Demand Forecast'!$T$4:$T$50,0)))</f>
        <v>0.999857013604455</v>
      </c>
      <c r="I560" s="111">
        <f>IF($R$554="Summer",INDEX('Maximum Demand Forecast'!$Q$4:$Q$50,MATCH(Information!$C$560,'Maximum Demand Forecast'!$D$4:$D$50,0)),INDEX('Maximum Demand Forecast'!$AG$4:$AG$50,MATCH(Information!$C$560,'Maximum Demand Forecast'!$T$4:$T$50,0)))</f>
        <v>0.999857013604455</v>
      </c>
      <c r="J560" s="111">
        <f>IF($R$554="Summer",INDEX('Maximum Demand Forecast'!$Q$4:$Q$50,MATCH(Information!$C$560,'Maximum Demand Forecast'!$D$4:$D$50,0)),INDEX('Maximum Demand Forecast'!$AG$4:$AG$50,MATCH(Information!$C$560,'Maximum Demand Forecast'!$T$4:$T$50,0)))</f>
        <v>0.999857013604455</v>
      </c>
      <c r="K560" s="111">
        <f>IF($R$554="Summer",INDEX('Maximum Demand Forecast'!$Q$4:$Q$50,MATCH(Information!$C$560,'Maximum Demand Forecast'!$D$4:$D$50,0)),INDEX('Maximum Demand Forecast'!$AG$4:$AG$50,MATCH(Information!$C$560,'Maximum Demand Forecast'!$T$4:$T$50,0)))</f>
        <v>0.999857013604455</v>
      </c>
      <c r="L560" s="111">
        <f>IF($R$554="Summer",INDEX('Maximum Demand Forecast'!$Q$4:$Q$50,MATCH(Information!$C$560,'Maximum Demand Forecast'!$D$4:$D$50,0)),INDEX('Maximum Demand Forecast'!$AG$4:$AG$50,MATCH(Information!$C$560,'Maximum Demand Forecast'!$T$4:$T$50,0)))</f>
        <v>0.999857013604455</v>
      </c>
      <c r="M560" s="111">
        <f>IF($R$554="Summer",INDEX('Maximum Demand Forecast'!$Q$4:$Q$50,MATCH(Information!$C$560,'Maximum Demand Forecast'!$D$4:$D$50,0)),INDEX('Maximum Demand Forecast'!$AG$4:$AG$50,MATCH(Information!$C$560,'Maximum Demand Forecast'!$T$4:$T$50,0)))</f>
        <v>0.999857013604455</v>
      </c>
      <c r="N560" s="111">
        <f>IF($R$554="Summer",INDEX('Maximum Demand Forecast'!$Q$4:$Q$50,MATCH(Information!$C$560,'Maximum Demand Forecast'!$D$4:$D$50,0)),INDEX('Maximum Demand Forecast'!$AG$4:$AG$50,MATCH(Information!$C$560,'Maximum Demand Forecast'!$T$4:$T$50,0)))</f>
        <v>0.999857013604455</v>
      </c>
      <c r="O560" s="111">
        <f>IF($R$554="Summer",INDEX('Maximum Demand Forecast'!$Q$4:$Q$50,MATCH(Information!$C$560,'Maximum Demand Forecast'!$D$4:$D$50,0)),INDEX('Maximum Demand Forecast'!$AG$4:$AG$50,MATCH(Information!$C$560,'Maximum Demand Forecast'!$T$4:$T$50,0)))</f>
        <v>0.999857013604455</v>
      </c>
      <c r="P560" s="111">
        <f>IF($R$554="Summer",INDEX('Maximum Demand Forecast'!$Q$4:$Q$50,MATCH(Information!$C$560,'Maximum Demand Forecast'!$D$4:$D$50,0)),INDEX('Maximum Demand Forecast'!$AG$4:$AG$50,MATCH(Information!$C$560,'Maximum Demand Forecast'!$T$4:$T$50,0)))</f>
        <v>0.999857013604455</v>
      </c>
      <c r="Q560" s="104"/>
      <c r="R560" s="105"/>
    </row>
    <row r="561" spans="3:18" x14ac:dyDescent="0.25">
      <c r="C561" s="71" t="s">
        <v>69</v>
      </c>
      <c r="D561" s="77" t="s">
        <v>178</v>
      </c>
      <c r="E561" s="108">
        <f>IF($R$554="Summer",INDEX('Maximum Demand Forecast'!U$4:U$50,MATCH(Information!$C$554,'Maximum Demand Forecast'!$T$4:$T$50,0)),INDEX('Maximum Demand Forecast'!E$4:E$50,MATCH(Information!$C$554,'Maximum Demand Forecast'!$T$4:$T$50,0)))</f>
        <v>17.124342909672801</v>
      </c>
      <c r="F561" s="111">
        <f>IF($R$554="Summer",INDEX('Maximum Demand Forecast'!V$4:V$50,MATCH(Information!$C$554,'Maximum Demand Forecast'!$T$4:$T$50,0)),INDEX('Maximum Demand Forecast'!F$4:F$50,MATCH(Information!$C$554,'Maximum Demand Forecast'!$T$4:$T$50,0)))</f>
        <v>15.928800000000001</v>
      </c>
      <c r="G561" s="111">
        <f>IF($R$554="Summer",INDEX('Maximum Demand Forecast'!W$4:W$50,MATCH(Information!$C$554,'Maximum Demand Forecast'!$T$4:$T$50,0)),INDEX('Maximum Demand Forecast'!G$4:G$50,MATCH(Information!$C$554,'Maximum Demand Forecast'!$T$4:$T$50,0)))</f>
        <v>16.379716579710028</v>
      </c>
      <c r="H561" s="111">
        <f>IF($R$554="Summer",INDEX('Maximum Demand Forecast'!X$4:X$50,MATCH(Information!$C$554,'Maximum Demand Forecast'!$T$4:$T$50,0)),INDEX('Maximum Demand Forecast'!H$4:H$50,MATCH(Information!$C$554,'Maximum Demand Forecast'!$T$4:$T$50,0)))</f>
        <v>16.329371771461663</v>
      </c>
      <c r="I561" s="111">
        <f>IF($R$554="Summer",INDEX('Maximum Demand Forecast'!Y$4:Y$50,MATCH(Information!$C$554,'Maximum Demand Forecast'!$T$4:$T$50,0)),INDEX('Maximum Demand Forecast'!I$4:I$50,MATCH(Information!$C$554,'Maximum Demand Forecast'!$T$4:$T$50,0)))</f>
        <v>16.054320510668287</v>
      </c>
      <c r="J561" s="111">
        <f>IF($R$554="Summer",INDEX('Maximum Demand Forecast'!Z$4:Z$50,MATCH(Information!$C$554,'Maximum Demand Forecast'!$T$4:$T$50,0)),INDEX('Maximum Demand Forecast'!J$4:J$50,MATCH(Information!$C$554,'Maximum Demand Forecast'!$T$4:$T$50,0)))</f>
        <v>15.859176546260981</v>
      </c>
      <c r="K561" s="111">
        <f>IF($R$554="Summer",INDEX('Maximum Demand Forecast'!AA$4:AA$50,MATCH(Information!$C$554,'Maximum Demand Forecast'!$T$4:$T$50,0)),INDEX('Maximum Demand Forecast'!K$4:K$50,MATCH(Information!$C$554,'Maximum Demand Forecast'!$T$4:$T$50,0)))</f>
        <v>15.869777968833134</v>
      </c>
      <c r="L561" s="111">
        <f>IF($R$554="Summer",INDEX('Maximum Demand Forecast'!AB$4:AB$50,MATCH(Information!$C$554,'Maximum Demand Forecast'!$T$4:$T$50,0)),INDEX('Maximum Demand Forecast'!L$4:L$50,MATCH(Information!$C$554,'Maximum Demand Forecast'!$T$4:$T$50,0)))</f>
        <v>15.839076010501891</v>
      </c>
      <c r="M561" s="111">
        <f>IF($R$554="Summer",INDEX('Maximum Demand Forecast'!AC$4:AC$50,MATCH(Information!$C$554,'Maximum Demand Forecast'!$T$4:$T$50,0)),INDEX('Maximum Demand Forecast'!M$4:M$50,MATCH(Information!$C$554,'Maximum Demand Forecast'!$T$4:$T$50,0)))</f>
        <v>16.199797139959617</v>
      </c>
      <c r="N561" s="111">
        <f>IF($R$554="Summer",INDEX('Maximum Demand Forecast'!AD$4:AD$50,MATCH(Information!$C$554,'Maximum Demand Forecast'!$T$4:$T$50,0)),INDEX('Maximum Demand Forecast'!N$4:N$50,MATCH(Information!$C$554,'Maximum Demand Forecast'!$T$4:$T$50,0)))</f>
        <v>17.175835453987606</v>
      </c>
      <c r="O561" s="111">
        <f>IF($R$554="Summer",INDEX('Maximum Demand Forecast'!AE$4:AE$50,MATCH(Information!$C$554,'Maximum Demand Forecast'!$T$4:$T$50,0)),INDEX('Maximum Demand Forecast'!O$4:O$50,MATCH(Information!$C$554,'Maximum Demand Forecast'!$T$4:$T$50,0)))</f>
        <v>18.041308142295708</v>
      </c>
      <c r="P561" s="111">
        <f>IF($R$554="Summer",INDEX('Maximum Demand Forecast'!AF$4:AF$50,MATCH(Information!$C$554,'Maximum Demand Forecast'!$T$4:$T$50,0)),INDEX('Maximum Demand Forecast'!P$4:P$50,MATCH(Information!$C$554,'Maximum Demand Forecast'!$T$4:$T$50,0)))</f>
        <v>18.507736900744881</v>
      </c>
      <c r="Q561" s="112"/>
      <c r="R561" s="105">
        <f>IF($R$29="Summer",INDEX('Maximum Demand Forecast'!V$4:V$50,MATCH(Information!$C$29,'Maximum Demand Forecast'!$T$4:$T$50,0)),INDEX('Maximum Demand Forecast'!F$4:F$50,MATCH(Information!$C$29,'Maximum Demand Forecast'!$T$4:$T$50,0)))</f>
        <v>8.2769410649886499</v>
      </c>
    </row>
    <row r="562" spans="3:18" x14ac:dyDescent="0.25">
      <c r="C562" s="71" t="s">
        <v>69</v>
      </c>
      <c r="D562" s="77" t="s">
        <v>179</v>
      </c>
      <c r="E562" s="113">
        <f t="shared" ref="E562:P562" si="77">IF(E563^2-E561^2&gt;0,SQRT(E563^2-E561^2),0)</f>
        <v>0.12277132993752529</v>
      </c>
      <c r="F562" s="113">
        <f t="shared" si="77"/>
        <v>0.11420000000141922</v>
      </c>
      <c r="G562" s="113">
        <f t="shared" si="77"/>
        <v>0.1174328030625392</v>
      </c>
      <c r="H562" s="113">
        <f t="shared" si="77"/>
        <v>0.11707186080040523</v>
      </c>
      <c r="I562" s="113">
        <f t="shared" si="77"/>
        <v>0.11509990723301336</v>
      </c>
      <c r="J562" s="113">
        <f t="shared" si="77"/>
        <v>0.11370084134409475</v>
      </c>
      <c r="K562" s="113">
        <f t="shared" si="77"/>
        <v>0.11377684722398335</v>
      </c>
      <c r="L562" s="113">
        <f t="shared" si="77"/>
        <v>0.1135567324859371</v>
      </c>
      <c r="M562" s="113">
        <f t="shared" si="77"/>
        <v>0.11614288793886346</v>
      </c>
      <c r="N562" s="113">
        <f t="shared" si="77"/>
        <v>0.1231405007825809</v>
      </c>
      <c r="O562" s="113">
        <f t="shared" si="77"/>
        <v>0.12934542400412388</v>
      </c>
      <c r="P562" s="113">
        <f t="shared" si="77"/>
        <v>0.13268944013900935</v>
      </c>
      <c r="Q562" s="112"/>
      <c r="R562" s="105"/>
    </row>
    <row r="563" spans="3:18" x14ac:dyDescent="0.25">
      <c r="C563" s="71" t="s">
        <v>69</v>
      </c>
      <c r="D563" s="77" t="s">
        <v>180</v>
      </c>
      <c r="E563" s="108">
        <f>E561/IF($R$554="Summer",INDEX('Maximum Demand Forecast'!$AG$4:$AG$50, MATCH(Information!$C$563, 'Maximum Demand Forecast'!$T$4:$T$50, 0)),INDEX('Maximum Demand Forecast'!$Q$4:$Q$50, MATCH(Information!$C$563, 'Maximum Demand Forecast'!$D$4:$D$50, 0)))</f>
        <v>17.124783002640232</v>
      </c>
      <c r="F563" s="108">
        <f>F561/IF($R$554="Summer",INDEX('Maximum Demand Forecast'!$AG$4:$AG$50, MATCH(Information!$C$563, 'Maximum Demand Forecast'!$T$4:$T$50, 0)),INDEX('Maximum Demand Forecast'!$Q$4:$Q$50, MATCH(Information!$C$563, 'Maximum Demand Forecast'!$D$4:$D$50, 0)))</f>
        <v>15.929209367699338</v>
      </c>
      <c r="G563" s="108">
        <f>G561/IF($R$554="Summer",INDEX('Maximum Demand Forecast'!$AG$4:$AG$50, MATCH(Information!$C$563, 'Maximum Demand Forecast'!$T$4:$T$50, 0)),INDEX('Maximum Demand Forecast'!$Q$4:$Q$50, MATCH(Information!$C$563, 'Maximum Demand Forecast'!$D$4:$D$50, 0)))</f>
        <v>16.380137535895805</v>
      </c>
      <c r="H563" s="108">
        <f>H561/IF($R$554="Summer",INDEX('Maximum Demand Forecast'!$AG$4:$AG$50, MATCH(Information!$C$563, 'Maximum Demand Forecast'!$T$4:$T$50, 0)),INDEX('Maximum Demand Forecast'!$Q$4:$Q$50, MATCH(Information!$C$563, 'Maximum Demand Forecast'!$D$4:$D$50, 0)))</f>
        <v>16.329791433793645</v>
      </c>
      <c r="I563" s="108">
        <f>I561/IF($R$554="Summer",INDEX('Maximum Demand Forecast'!$AG$4:$AG$50, MATCH(Information!$C$563, 'Maximum Demand Forecast'!$T$4:$T$50, 0)),INDEX('Maximum Demand Forecast'!$Q$4:$Q$50, MATCH(Information!$C$563, 'Maximum Demand Forecast'!$D$4:$D$50, 0)))</f>
        <v>16.054733104225356</v>
      </c>
      <c r="J563" s="108">
        <f>J561/IF($R$554="Summer",INDEX('Maximum Demand Forecast'!$AG$4:$AG$50, MATCH(Information!$C$563, 'Maximum Demand Forecast'!$T$4:$T$50, 0)),INDEX('Maximum Demand Forecast'!$Q$4:$Q$50, MATCH(Information!$C$563, 'Maximum Demand Forecast'!$D$4:$D$50, 0)))</f>
        <v>15.859584124648311</v>
      </c>
      <c r="K563" s="108">
        <f>K561/IF($R$554="Summer",INDEX('Maximum Demand Forecast'!$AG$4:$AG$50, MATCH(Information!$C$563, 'Maximum Demand Forecast'!$T$4:$T$50, 0)),INDEX('Maximum Demand Forecast'!$Q$4:$Q$50, MATCH(Information!$C$563, 'Maximum Demand Forecast'!$D$4:$D$50, 0)))</f>
        <v>15.870185819675386</v>
      </c>
      <c r="L563" s="108">
        <f>L561/IF($R$554="Summer",INDEX('Maximum Demand Forecast'!$AG$4:$AG$50, MATCH(Information!$C$563, 'Maximum Demand Forecast'!$T$4:$T$50, 0)),INDEX('Maximum Demand Forecast'!$Q$4:$Q$50, MATCH(Information!$C$563, 'Maximum Demand Forecast'!$D$4:$D$50, 0)))</f>
        <v>15.839483072308559</v>
      </c>
      <c r="M563" s="108">
        <f>M561/IF($R$554="Summer",INDEX('Maximum Demand Forecast'!$AG$4:$AG$50, MATCH(Information!$C$563, 'Maximum Demand Forecast'!$T$4:$T$50, 0)),INDEX('Maximum Demand Forecast'!$Q$4:$Q$50, MATCH(Information!$C$563, 'Maximum Demand Forecast'!$D$4:$D$50, 0)))</f>
        <v>16.200213472243586</v>
      </c>
      <c r="N563" s="108">
        <f>N561/IF($R$554="Summer",INDEX('Maximum Demand Forecast'!$AG$4:$AG$50, MATCH(Information!$C$563, 'Maximum Demand Forecast'!$T$4:$T$50, 0)),INDEX('Maximum Demand Forecast'!$Q$4:$Q$50, MATCH(Information!$C$563, 'Maximum Demand Forecast'!$D$4:$D$50, 0)))</f>
        <v>17.176276870305468</v>
      </c>
      <c r="O563" s="108">
        <f>O561/IF($R$554="Summer",INDEX('Maximum Demand Forecast'!$AG$4:$AG$50, MATCH(Information!$C$563, 'Maximum Demand Forecast'!$T$4:$T$50, 0)),INDEX('Maximum Demand Forecast'!$Q$4:$Q$50, MATCH(Information!$C$563, 'Maximum Demand Forecast'!$D$4:$D$50, 0)))</f>
        <v>18.041771801127965</v>
      </c>
      <c r="P563" s="108">
        <f>P561/IF($R$554="Summer",INDEX('Maximum Demand Forecast'!$AG$4:$AG$50, MATCH(Information!$C$563, 'Maximum Demand Forecast'!$T$4:$T$50, 0)),INDEX('Maximum Demand Forecast'!$Q$4:$Q$50, MATCH(Information!$C$563, 'Maximum Demand Forecast'!$D$4:$D$50, 0)))</f>
        <v>18.508212546724174</v>
      </c>
      <c r="Q563" s="112"/>
      <c r="R563" s="105"/>
    </row>
    <row r="564" spans="3:18" x14ac:dyDescent="0.25">
      <c r="C564" s="71" t="s">
        <v>69</v>
      </c>
      <c r="D564" s="77" t="s">
        <v>181</v>
      </c>
      <c r="E564" s="114">
        <f>IFERROR(INDEX('Maximum Demand Forecast'!$AK$4:$AK$50,MATCH(Information!C554,'Maximum Demand Forecast'!$AJ$4:$AJ$50,0)),"")</f>
        <v>25.5</v>
      </c>
      <c r="F564" s="115" t="str">
        <f>IFERROR(INDEX('Maximum Demand Forecast'!$AK$4:$AK$50,MATCH(Information!D554,'Maximum Demand Forecast'!$AJ$4:$AJ$50,0)),"")</f>
        <v/>
      </c>
      <c r="G564" s="115"/>
      <c r="H564" s="115"/>
      <c r="I564" s="115"/>
      <c r="J564" s="115"/>
      <c r="K564" s="115"/>
      <c r="L564" s="115"/>
      <c r="M564" s="115"/>
      <c r="N564" s="115"/>
      <c r="O564" s="115"/>
      <c r="P564" s="115"/>
      <c r="Q564" s="116"/>
      <c r="R564" s="105"/>
    </row>
    <row r="565" spans="3:18" x14ac:dyDescent="0.25">
      <c r="C565" s="71" t="s">
        <v>69</v>
      </c>
      <c r="D565" s="77" t="s">
        <v>182</v>
      </c>
      <c r="E565" s="106">
        <f>INDEX('Maximum Demand Forecast'!AR4:AR50,MATCH(Information!C565,'Maximum Demand Forecast'!$AQ$4:$AQ$50,0))</f>
        <v>0</v>
      </c>
      <c r="F565" s="107">
        <f>INDEX('Maximum Demand Forecast'!AR4:AR50,MATCH(Information!C565,'Maximum Demand Forecast'!$AQ$4:$AQ$50,0))</f>
        <v>0</v>
      </c>
      <c r="G565" s="107">
        <f>INDEX('Maximum Demand Forecast'!AR4:AR50,MATCH(Information!C565,'Maximum Demand Forecast'!$AQ$4:$AQ$50,0))</f>
        <v>0</v>
      </c>
      <c r="H565" s="107">
        <f>INDEX('Maximum Demand Forecast'!AR4:AR50,MATCH(Information!C565,'Maximum Demand Forecast'!$AQ$4:$AQ$50,0))</f>
        <v>0</v>
      </c>
      <c r="I565" s="107">
        <f>INDEX('Maximum Demand Forecast'!AR4:AR50,MATCH(Information!C565,'Maximum Demand Forecast'!$AQ$4:$AQ$50,0))</f>
        <v>0</v>
      </c>
      <c r="J565" s="107">
        <f>INDEX('Maximum Demand Forecast'!AR4:AR50,MATCH(Information!C565,'Maximum Demand Forecast'!$AQ$4:$AQ$50,0))</f>
        <v>0</v>
      </c>
      <c r="K565" s="107">
        <f>INDEX('Maximum Demand Forecast'!AR4:AR50,MATCH(Information!C565,'Maximum Demand Forecast'!$AQ$4:$AQ$50,0))</f>
        <v>0</v>
      </c>
      <c r="L565" s="107">
        <f>INDEX('Maximum Demand Forecast'!AR4:AR50,MATCH(Information!C565,'Maximum Demand Forecast'!$AQ$4:$AQ$50,0))</f>
        <v>0</v>
      </c>
      <c r="M565" s="107">
        <f>INDEX('Maximum Demand Forecast'!AR4:AR50,MATCH(Information!C565,'Maximum Demand Forecast'!$AQ$4:$AQ$50,0))</f>
        <v>0</v>
      </c>
      <c r="N565" s="107">
        <f>INDEX('Maximum Demand Forecast'!AR4:AR50,MATCH(Information!C565,'Maximum Demand Forecast'!$AQ$4:$AQ$50,0))</f>
        <v>0</v>
      </c>
      <c r="O565" s="107">
        <f>INDEX('Maximum Demand Forecast'!AR4:AR50,MATCH(Information!C565,'Maximum Demand Forecast'!$AQ$4:$AQ$50,0))</f>
        <v>0</v>
      </c>
      <c r="P565" s="107">
        <f>INDEX('Maximum Demand Forecast'!AR4:AR50,MATCH(Information!C565,'Maximum Demand Forecast'!$AQ$4:$AQ$50,0))</f>
        <v>0</v>
      </c>
      <c r="Q565" s="104"/>
      <c r="R565" s="105"/>
    </row>
    <row r="566" spans="3:18" x14ac:dyDescent="0.25">
      <c r="C566" s="71" t="s">
        <v>69</v>
      </c>
      <c r="D566" s="77" t="s">
        <v>183</v>
      </c>
      <c r="E566" s="106">
        <f>INDEX('Maximum Demand Forecast'!$AS$4:$AS$50,MATCH(Information!C566,'Maximum Demand Forecast'!$AQ$4:$AQ$50,0))</f>
        <v>0</v>
      </c>
      <c r="F566" s="107">
        <f>INDEX('Maximum Demand Forecast'!$AS$4:$AS$50,MATCH(Information!C566,'Maximum Demand Forecast'!$AQ$4:$AQ$50,0))</f>
        <v>0</v>
      </c>
      <c r="G566" s="107">
        <f>INDEX('Maximum Demand Forecast'!$AS$4:$AS$50,MATCH(Information!C566,'Maximum Demand Forecast'!$AQ$4:$AQ$50,0))</f>
        <v>0</v>
      </c>
      <c r="H566" s="107">
        <f>INDEX('Maximum Demand Forecast'!$AS$4:$AS$50,MATCH(Information!C566,'Maximum Demand Forecast'!$AQ$4:$AQ$50,0))</f>
        <v>0</v>
      </c>
      <c r="I566" s="107">
        <f>INDEX('Maximum Demand Forecast'!$AS$4:$AS$50,MATCH(Information!C566,'Maximum Demand Forecast'!$AQ$4:$AQ$50,0))</f>
        <v>0</v>
      </c>
      <c r="J566" s="107">
        <f>INDEX('Maximum Demand Forecast'!$AS$4:$AS$50,MATCH(Information!C566,'Maximum Demand Forecast'!$AQ$4:$AQ$50,0))</f>
        <v>0</v>
      </c>
      <c r="K566" s="107">
        <f>INDEX('Maximum Demand Forecast'!$AS$4:$AS$50,MATCH(Information!C566,'Maximum Demand Forecast'!$AQ$4:$AQ$50,0))</f>
        <v>0</v>
      </c>
      <c r="L566" s="107">
        <f>INDEX('Maximum Demand Forecast'!$AS$4:$AS$50,MATCH(Information!C566,'Maximum Demand Forecast'!$AQ$4:$AQ$50,0))</f>
        <v>0</v>
      </c>
      <c r="M566" s="107">
        <f>INDEX('Maximum Demand Forecast'!$AS$4:$AS$50,MATCH(Information!C566,'Maximum Demand Forecast'!$AQ$4:$AQ$50,0))</f>
        <v>0</v>
      </c>
      <c r="N566" s="107">
        <f>INDEX('Maximum Demand Forecast'!$AS$4:$AS$50,MATCH(Information!C566,'Maximum Demand Forecast'!$AQ$4:$AQ$50,0))</f>
        <v>0</v>
      </c>
      <c r="O566" s="107">
        <f>INDEX('Maximum Demand Forecast'!$AS$4:$AS$50,MATCH(Information!C566,'Maximum Demand Forecast'!$AQ$4:$AQ$50,0))</f>
        <v>0</v>
      </c>
      <c r="P566" s="107">
        <f>INDEX('Maximum Demand Forecast'!$AS$4:$AS$50,MATCH(Information!C566,'Maximum Demand Forecast'!$AQ$4:$AQ$50,0))</f>
        <v>0</v>
      </c>
      <c r="Q566" s="104"/>
      <c r="R566" s="105"/>
    </row>
    <row r="567" spans="3:18" x14ac:dyDescent="0.25">
      <c r="C567" s="71" t="s">
        <v>69</v>
      </c>
      <c r="D567" s="77" t="s">
        <v>186</v>
      </c>
      <c r="E567" s="117">
        <f>INDEX('Maximum Demand Forecast'!$R$4:$R$50,MATCH(Information!$C$554,'Maximum Demand Forecast'!$D$4:$D$50,0))</f>
        <v>0.942933554316709</v>
      </c>
      <c r="F567" s="118"/>
      <c r="G567" s="118"/>
      <c r="H567" s="118"/>
      <c r="I567" s="118"/>
      <c r="J567" s="118"/>
      <c r="K567" s="118"/>
      <c r="L567" s="118"/>
      <c r="M567" s="118"/>
      <c r="N567" s="118"/>
      <c r="O567" s="118"/>
      <c r="P567" s="118"/>
      <c r="Q567" s="104"/>
      <c r="R567" s="105"/>
    </row>
    <row r="568" spans="3:18" x14ac:dyDescent="0.25">
      <c r="C568" s="71" t="s">
        <v>69</v>
      </c>
      <c r="D568" s="77" t="s">
        <v>187</v>
      </c>
      <c r="E568" s="117">
        <f>INDEX('Maximum Demand Forecast'!$AH$4:$AH$50,MATCH(Information!$C$554,'Maximum Demand Forecast'!$D$4:$D$50,0))</f>
        <v>0.96266335207976705</v>
      </c>
      <c r="F568" s="118"/>
      <c r="G568" s="118"/>
      <c r="H568" s="118"/>
      <c r="I568" s="118"/>
      <c r="J568" s="118"/>
      <c r="K568" s="118"/>
      <c r="L568" s="118"/>
      <c r="M568" s="118"/>
      <c r="N568" s="118"/>
      <c r="O568" s="118"/>
      <c r="P568" s="118"/>
      <c r="Q568" s="104"/>
      <c r="R568" s="105"/>
    </row>
    <row r="569" spans="3:18" x14ac:dyDescent="0.25">
      <c r="C569" s="71" t="s">
        <v>69</v>
      </c>
      <c r="D569" s="77" t="s">
        <v>130</v>
      </c>
      <c r="E569" s="106">
        <v>16.2</v>
      </c>
      <c r="F569" s="107"/>
      <c r="G569" s="107"/>
      <c r="H569" s="107"/>
      <c r="I569" s="107"/>
      <c r="J569" s="107"/>
      <c r="K569" s="107"/>
      <c r="L569" s="107"/>
      <c r="M569" s="107"/>
      <c r="N569" s="107"/>
      <c r="O569" s="107"/>
      <c r="P569" s="107"/>
      <c r="Q569" s="104" t="str" cm="1">
        <f t="array" ref="Q569">IF(INDEX('Maximum Demand Forecast'!$AW$4:$AW$248,MATCH(1,('Maximum Demand Forecast'!$AV$4:$AV$248=Information!D569)*('Maximum Demand Forecast'!$AX$4:$AX$248=Information!E569)*('Maximum Demand Forecast'!$AU$4:$AU$248=Information!C569),0))=0,"",INDEX('Maximum Demand Forecast'!$AW$4:$AW$248,MATCH(1,('Maximum Demand Forecast'!$AV$4:$AV$248=Information!D569)*('Maximum Demand Forecast'!$AX$4:$AX$248=Information!E569)*('Maximum Demand Forecast'!$AU$4:$AU$248=Information!C569),0)))</f>
        <v>Trevallyn</v>
      </c>
      <c r="R569" s="105"/>
    </row>
    <row r="570" spans="3:18" x14ac:dyDescent="0.25">
      <c r="C570" s="71" t="s">
        <v>69</v>
      </c>
      <c r="D570" s="77" t="s">
        <v>131</v>
      </c>
      <c r="E570" s="106">
        <v>10.8</v>
      </c>
      <c r="F570" s="107"/>
      <c r="G570" s="107"/>
      <c r="H570" s="107"/>
      <c r="I570" s="107"/>
      <c r="J570" s="107"/>
      <c r="K570" s="107"/>
      <c r="L570" s="107"/>
      <c r="M570" s="107"/>
      <c r="N570" s="107"/>
      <c r="O570" s="107"/>
      <c r="P570" s="107"/>
      <c r="Q570" s="104" t="str" cm="1">
        <f t="array" ref="Q570">IF(INDEX('Maximum Demand Forecast'!$AW$4:$AW$248,MATCH(1,('Maximum Demand Forecast'!$AV$4:$AV$248=Information!D570)*('Maximum Demand Forecast'!$AX$4:$AX$248=Information!E570)*('Maximum Demand Forecast'!$AU$4:$AU$248=Information!C570),0))=0,"",INDEX('Maximum Demand Forecast'!$AW$4:$AW$248,MATCH(1,('Maximum Demand Forecast'!$AV$4:$AV$248=Information!D570)*('Maximum Demand Forecast'!$AX$4:$AX$248=Information!E570)*('Maximum Demand Forecast'!$AU$4:$AU$248=Information!C570),0)))</f>
        <v>Mowbray</v>
      </c>
      <c r="R570" s="105"/>
    </row>
    <row r="571" spans="3:18" x14ac:dyDescent="0.25">
      <c r="C571" s="71" t="s">
        <v>69</v>
      </c>
      <c r="D571" s="77" t="s">
        <v>132</v>
      </c>
      <c r="E571" s="106">
        <v>27</v>
      </c>
      <c r="F571" s="107"/>
      <c r="G571" s="107"/>
      <c r="H571" s="107"/>
      <c r="I571" s="107"/>
      <c r="J571" s="107"/>
      <c r="K571" s="107"/>
      <c r="L571" s="107"/>
      <c r="M571" s="107"/>
      <c r="N571" s="107"/>
      <c r="O571" s="107"/>
      <c r="P571" s="107"/>
      <c r="Q571" s="104" t="str" cm="1">
        <f t="array" ref="Q571">IF(INDEX('Maximum Demand Forecast'!$AW$4:$AW$248,MATCH(1,('Maximum Demand Forecast'!$AV$4:$AV$248=Information!D571)*('Maximum Demand Forecast'!$AX$4:$AX$248=Information!E571)*('Maximum Demand Forecast'!$AU$4:$AU$248=Information!C571),0))=0,"",INDEX('Maximum Demand Forecast'!$AW$4:$AW$248,MATCH(1,('Maximum Demand Forecast'!$AV$4:$AV$248=Information!D571)*('Maximum Demand Forecast'!$AX$4:$AX$248=Information!E571)*('Maximum Demand Forecast'!$AU$4:$AU$248=Information!C571),0)))</f>
        <v>St Leonards</v>
      </c>
      <c r="R571" s="105"/>
    </row>
    <row r="572" spans="3:18" x14ac:dyDescent="0.25">
      <c r="C572" s="71" t="s">
        <v>69</v>
      </c>
      <c r="D572" s="77" t="s">
        <v>133</v>
      </c>
      <c r="E572" s="106">
        <v>16.2</v>
      </c>
      <c r="F572" s="107"/>
      <c r="G572" s="107"/>
      <c r="H572" s="107"/>
      <c r="I572" s="107"/>
      <c r="J572" s="107"/>
      <c r="K572" s="107"/>
      <c r="L572" s="107"/>
      <c r="M572" s="107"/>
      <c r="N572" s="107"/>
      <c r="O572" s="107"/>
      <c r="P572" s="107"/>
      <c r="Q572" s="104" t="str" cm="1">
        <f t="array" ref="Q572">IF(INDEX('Maximum Demand Forecast'!$AW$4:$AW$248,MATCH(1,('Maximum Demand Forecast'!$AV$4:$AV$248=Information!D572)*('Maximum Demand Forecast'!$AX$4:$AX$248=Information!E572)*('Maximum Demand Forecast'!$AU$4:$AU$248=Information!C572),0))=0,"",INDEX('Maximum Demand Forecast'!$AW$4:$AW$248,MATCH(1,('Maximum Demand Forecast'!$AV$4:$AV$248=Information!D572)*('Maximum Demand Forecast'!$AX$4:$AX$248=Information!E572)*('Maximum Demand Forecast'!$AU$4:$AU$248=Information!C572),0)))</f>
        <v>Hadspen</v>
      </c>
      <c r="R572" s="105"/>
    </row>
    <row r="573" spans="3:18" x14ac:dyDescent="0.25">
      <c r="C573" s="71" t="s">
        <v>69</v>
      </c>
      <c r="D573" s="77" t="s">
        <v>134</v>
      </c>
      <c r="E573" s="106"/>
      <c r="F573" s="107"/>
      <c r="G573" s="107"/>
      <c r="H573" s="107"/>
      <c r="I573" s="107"/>
      <c r="J573" s="107"/>
      <c r="K573" s="107"/>
      <c r="L573" s="107"/>
      <c r="M573" s="107"/>
      <c r="N573" s="107"/>
      <c r="O573" s="107"/>
      <c r="P573" s="107"/>
      <c r="Q573" s="104" t="str" cm="1">
        <f t="array" ref="Q573">IF(INDEX('Maximum Demand Forecast'!$AW$4:$AW$248,MATCH(1,('Maximum Demand Forecast'!$AV$4:$AV$248=Information!D573)*('Maximum Demand Forecast'!$AX$4:$AX$248=Information!E573)*('Maximum Demand Forecast'!$AU$4:$AU$248=Information!C573),0))=0,"",INDEX('Maximum Demand Forecast'!$AW$4:$AW$248,MATCH(1,('Maximum Demand Forecast'!$AV$4:$AV$248=Information!D573)*('Maximum Demand Forecast'!$AX$4:$AX$248=Information!E573)*('Maximum Demand Forecast'!$AU$4:$AU$248=Information!C573),0)))</f>
        <v/>
      </c>
      <c r="R573" s="105"/>
    </row>
    <row r="574" spans="3:18" x14ac:dyDescent="0.25">
      <c r="C574" s="71" t="s">
        <v>69</v>
      </c>
      <c r="D574" s="77" t="s">
        <v>184</v>
      </c>
      <c r="E574" s="124">
        <f>INDEX('Distribution feeder max. demand'!$AS$5:$AS$64,MATCH(Information!$C574,'Distribution feeder max. demand'!$AR$5:$AR$64,0))</f>
        <v>17.898</v>
      </c>
      <c r="F574" s="115"/>
      <c r="G574" s="115"/>
      <c r="H574" s="115"/>
      <c r="I574" s="115"/>
      <c r="J574" s="115"/>
      <c r="K574" s="115"/>
      <c r="L574" s="115"/>
      <c r="M574" s="115"/>
      <c r="N574" s="115"/>
      <c r="O574" s="115"/>
      <c r="P574" s="115"/>
      <c r="Q574" s="104"/>
      <c r="R574" s="105"/>
    </row>
    <row r="575" spans="3:18" ht="15.75" thickBot="1" x14ac:dyDescent="0.3">
      <c r="C575" s="73" t="s">
        <v>69</v>
      </c>
      <c r="D575" s="78" t="s">
        <v>185</v>
      </c>
      <c r="E575" s="123">
        <f>INDEX('Distribution feeder max. demand'!$AT$5:$AT$64,MATCH(Information!$C574,'Distribution feeder max. demand'!$AR$5:$AR$64,0))</f>
        <v>3.5000000000000003E-2</v>
      </c>
      <c r="F575" s="119"/>
      <c r="G575" s="119"/>
      <c r="H575" s="119"/>
      <c r="I575" s="119"/>
      <c r="J575" s="119"/>
      <c r="K575" s="119"/>
      <c r="L575" s="119"/>
      <c r="M575" s="119"/>
      <c r="N575" s="119"/>
      <c r="O575" s="119"/>
      <c r="P575" s="119"/>
      <c r="Q575" s="120"/>
      <c r="R575" s="121"/>
    </row>
    <row r="576" spans="3:18" ht="15.75" thickTop="1" x14ac:dyDescent="0.25">
      <c r="C576" s="71" t="s">
        <v>60</v>
      </c>
      <c r="D576" s="77" t="s">
        <v>171</v>
      </c>
      <c r="E576" s="102">
        <f>INDEX('Maximum Demand Forecast'!$BA$4:$BA$50,MATCH($C$576,'Maximum Demand Forecast'!$AZ$4:$AZ$50,0))</f>
        <v>50</v>
      </c>
      <c r="F576" s="103">
        <f>INDEX('Maximum Demand Forecast'!$BA$4:$BA$50,MATCH($C$576,'Maximum Demand Forecast'!$AZ$4:$AZ$50,0))</f>
        <v>50</v>
      </c>
      <c r="G576" s="103">
        <f>INDEX('Maximum Demand Forecast'!$BA$4:$BA$50,MATCH($C$576,'Maximum Demand Forecast'!$AZ$4:$AZ$50,0))</f>
        <v>50</v>
      </c>
      <c r="H576" s="103">
        <f>INDEX('Maximum Demand Forecast'!$BA$4:$BA$50,MATCH($C$576,'Maximum Demand Forecast'!$AZ$4:$AZ$50,0))</f>
        <v>50</v>
      </c>
      <c r="I576" s="103">
        <f>INDEX('Maximum Demand Forecast'!$BA$4:$BA$50,MATCH($C$576,'Maximum Demand Forecast'!$AZ$4:$AZ$50,0))</f>
        <v>50</v>
      </c>
      <c r="J576" s="103">
        <f>INDEX('Maximum Demand Forecast'!$BA$4:$BA$50,MATCH($C$576,'Maximum Demand Forecast'!$AZ$4:$AZ$50,0))</f>
        <v>50</v>
      </c>
      <c r="K576" s="103">
        <f>INDEX('Maximum Demand Forecast'!$BA$4:$BA$50,MATCH($C$576,'Maximum Demand Forecast'!$AZ$4:$AZ$50,0))</f>
        <v>50</v>
      </c>
      <c r="L576" s="103">
        <f>INDEX('Maximum Demand Forecast'!$BA$4:$BA$50,MATCH($C$576,'Maximum Demand Forecast'!$AZ$4:$AZ$50,0))</f>
        <v>50</v>
      </c>
      <c r="M576" s="103">
        <f>INDEX('Maximum Demand Forecast'!$BA$4:$BA$50,MATCH($C$576,'Maximum Demand Forecast'!$AZ$4:$AZ$50,0))</f>
        <v>50</v>
      </c>
      <c r="N576" s="103">
        <f>INDEX('Maximum Demand Forecast'!$BA$4:$BA$50,MATCH($C$576,'Maximum Demand Forecast'!$AZ$4:$AZ$50,0))</f>
        <v>50</v>
      </c>
      <c r="O576" s="103">
        <f>INDEX('Maximum Demand Forecast'!$BA$4:$BA$50,MATCH($C$576,'Maximum Demand Forecast'!$AZ$4:$AZ$50,0))</f>
        <v>50</v>
      </c>
      <c r="P576" s="103">
        <f>INDEX('Maximum Demand Forecast'!$BA$4:$BA$50,MATCH($C$576,'Maximum Demand Forecast'!$AZ$4:$AZ$50,0))</f>
        <v>50</v>
      </c>
      <c r="Q576" s="104"/>
      <c r="R576" s="122" t="str">
        <f>IF('Maximum Demand Forecast'!F30&gt;'Maximum Demand Forecast'!V30,"Summer","Winter")</f>
        <v>Summer</v>
      </c>
    </row>
    <row r="577" spans="3:18" x14ac:dyDescent="0.25">
      <c r="C577" s="71" t="s">
        <v>60</v>
      </c>
      <c r="D577" s="77" t="s">
        <v>172</v>
      </c>
      <c r="E577" s="106">
        <f>INDEX('Maximum Demand Forecast'!$AN$4:$AN$50,MATCH(Information!C576,'Maximum Demand Forecast'!$AM$4:$AM$50,0))</f>
        <v>25</v>
      </c>
      <c r="F577" s="107">
        <f>INDEX('Maximum Demand Forecast'!$AN$4:$AN$50,MATCH(Information!C576,'Maximum Demand Forecast'!$AM$4:$AM$50,0))</f>
        <v>25</v>
      </c>
      <c r="G577" s="107">
        <f>INDEX('Maximum Demand Forecast'!$AN$4:$AN$50,MATCH(Information!C576,'Maximum Demand Forecast'!$AM$4:$AM$50,0))</f>
        <v>25</v>
      </c>
      <c r="H577" s="107">
        <f>INDEX('Maximum Demand Forecast'!$AN$4:$AN$50,MATCH(Information!C576,'Maximum Demand Forecast'!$AM$4:$AM$50,0))</f>
        <v>25</v>
      </c>
      <c r="I577" s="107">
        <f>INDEX('Maximum Demand Forecast'!$AN$4:$AN$50,MATCH(Information!C576,'Maximum Demand Forecast'!$AM$4:$AM$50,0))</f>
        <v>25</v>
      </c>
      <c r="J577" s="107">
        <f>INDEX('Maximum Demand Forecast'!$AN$4:$AN$50,MATCH(Information!C576,'Maximum Demand Forecast'!$AM$4:$AM$50,0))</f>
        <v>25</v>
      </c>
      <c r="K577" s="107">
        <f>INDEX('Maximum Demand Forecast'!$AN$4:$AN$50,MATCH(Information!C576,'Maximum Demand Forecast'!$AM$4:$AM$50,0))</f>
        <v>25</v>
      </c>
      <c r="L577" s="107">
        <f>INDEX('Maximum Demand Forecast'!$AN$4:$AN$50,MATCH(Information!C576,'Maximum Demand Forecast'!$AM$4:$AM$50,0))</f>
        <v>25</v>
      </c>
      <c r="M577" s="107">
        <f>INDEX('Maximum Demand Forecast'!$AN$4:$AN$50,MATCH(Information!C576,'Maximum Demand Forecast'!$AM$4:$AM$50,0))</f>
        <v>25</v>
      </c>
      <c r="N577" s="107">
        <f>INDEX('Maximum Demand Forecast'!$AN$4:$AN$50,MATCH(Information!C576,'Maximum Demand Forecast'!$AM$4:$AM$50,0))</f>
        <v>25</v>
      </c>
      <c r="O577" s="107">
        <f>INDEX('Maximum Demand Forecast'!$AN$4:$AN$50,MATCH(Information!C576,'Maximum Demand Forecast'!$AM$4:$AM$50,0))</f>
        <v>25</v>
      </c>
      <c r="P577" s="107">
        <f>INDEX('Maximum Demand Forecast'!$AN$4:$AN$50,MATCH(Information!C576,'Maximum Demand Forecast'!$AM$4:$AM$50,0))</f>
        <v>25</v>
      </c>
      <c r="Q577" s="104"/>
      <c r="R577" s="105"/>
    </row>
    <row r="578" spans="3:18" x14ac:dyDescent="0.25">
      <c r="C578" s="71" t="s">
        <v>60</v>
      </c>
      <c r="D578" s="77" t="s">
        <v>173</v>
      </c>
      <c r="E578" s="106">
        <f>INDEX('Maximum Demand Forecast'!$AO$4:$AO$50,MATCH(Information!C578,'Maximum Demand Forecast'!$AM$4:$AM$50,0))</f>
        <v>37.5</v>
      </c>
      <c r="F578" s="107">
        <f>INDEX('Maximum Demand Forecast'!$AO$4:$AO$50,MATCH(Information!C578,'Maximum Demand Forecast'!$AM$4:$AM$50,0))</f>
        <v>37.5</v>
      </c>
      <c r="G578" s="107">
        <f>INDEX('Maximum Demand Forecast'!$AO$4:$AO$50,MATCH(Information!C578,'Maximum Demand Forecast'!$AM$4:$AM$50,0))</f>
        <v>37.5</v>
      </c>
      <c r="H578" s="107">
        <f>INDEX('Maximum Demand Forecast'!$AO$4:$AO$50,MATCH(Information!C578,'Maximum Demand Forecast'!$AM$4:$AM$50,0))</f>
        <v>37.5</v>
      </c>
      <c r="I578" s="107">
        <f>INDEX('Maximum Demand Forecast'!$AO$4:$AO$50,MATCH(Information!C578,'Maximum Demand Forecast'!$AM$4:$AM$50,0))</f>
        <v>37.5</v>
      </c>
      <c r="J578" s="107">
        <f>INDEX('Maximum Demand Forecast'!$AO$4:$AO$50,MATCH(Information!C578,'Maximum Demand Forecast'!$AM$4:$AM$50,0))</f>
        <v>37.5</v>
      </c>
      <c r="K578" s="107">
        <f>INDEX('Maximum Demand Forecast'!$AO$4:$AO$50,MATCH(Information!C578,'Maximum Demand Forecast'!$AM$4:$AM$50,0))</f>
        <v>37.5</v>
      </c>
      <c r="L578" s="107">
        <f>INDEX('Maximum Demand Forecast'!$AO$4:$AO$50,MATCH(Information!C578,'Maximum Demand Forecast'!$AM$4:$AM$50,0))</f>
        <v>37.5</v>
      </c>
      <c r="M578" s="107">
        <f>INDEX('Maximum Demand Forecast'!$AO$4:$AO$50,MATCH(Information!C578,'Maximum Demand Forecast'!$AM$4:$AM$50,0))</f>
        <v>37.5</v>
      </c>
      <c r="N578" s="107">
        <f>INDEX('Maximum Demand Forecast'!$AO$4:$AO$50,MATCH(Information!C578,'Maximum Demand Forecast'!$AM$4:$AM$50,0))</f>
        <v>37.5</v>
      </c>
      <c r="O578" s="107">
        <f>INDEX('Maximum Demand Forecast'!$AO$4:$AO$50,MATCH(Information!C578,'Maximum Demand Forecast'!$AM$4:$AM$50,0))</f>
        <v>37.5</v>
      </c>
      <c r="P578" s="107">
        <f>INDEX('Maximum Demand Forecast'!$AO$4:$AO$50,MATCH(Information!C578,'Maximum Demand Forecast'!$AM$4:$AM$50,0))</f>
        <v>37.5</v>
      </c>
      <c r="Q578" s="104"/>
      <c r="R578" s="105"/>
    </row>
    <row r="579" spans="3:18" x14ac:dyDescent="0.25">
      <c r="C579" s="71" t="s">
        <v>60</v>
      </c>
      <c r="D579" s="77" t="s">
        <v>174</v>
      </c>
      <c r="E579" s="108">
        <f>IF($R$576="Summer",INDEX('Maximum Demand Forecast'!E$4:E$50,MATCH(Information!$C$579,'Maximum Demand Forecast'!$D$4:$D$50,0)),INDEX('Maximum Demand Forecast'!U$4:U$50,MATCH(Information!$C$579,'Maximum Demand Forecast'!$T$4:$T$50,0)))</f>
        <v>10.8116</v>
      </c>
      <c r="F579" s="111">
        <f>IF($R$576="Summer",INDEX('Maximum Demand Forecast'!F$4:F$50,MATCH(Information!$C$579,'Maximum Demand Forecast'!$D$4:$D$50,0)),INDEX('Maximum Demand Forecast'!V$4:V$50,MATCH(Information!$C$579,'Maximum Demand Forecast'!$T$4:$T$50,0)))</f>
        <v>10.7522</v>
      </c>
      <c r="G579" s="111">
        <f>IF($R$576="Summer",INDEX('Maximum Demand Forecast'!G$4:G$50,MATCH(Information!$C$579,'Maximum Demand Forecast'!$D$4:$D$50,0)),INDEX('Maximum Demand Forecast'!W$4:W$50,MATCH(Information!$C$579,'Maximum Demand Forecast'!$T$4:$T$50,0)))</f>
        <v>11.056576051451344</v>
      </c>
      <c r="H579" s="111">
        <f>IF($R$576="Summer",INDEX('Maximum Demand Forecast'!H$4:H$50,MATCH(Information!$C$579,'Maximum Demand Forecast'!$D$4:$D$50,0)),INDEX('Maximum Demand Forecast'!X$4:X$50,MATCH(Information!$C$579,'Maximum Demand Forecast'!$T$4:$T$50,0)))</f>
        <v>11.022592484123731</v>
      </c>
      <c r="I579" s="111">
        <f>IF($R$576="Summer",INDEX('Maximum Demand Forecast'!I$4:I$50,MATCH(Information!$C$579,'Maximum Demand Forecast'!$D$4:$D$50,0)),INDEX('Maximum Demand Forecast'!Y$4:Y$50,MATCH(Information!$C$579,'Maximum Demand Forecast'!$T$4:$T$50,0)))</f>
        <v>10.836928393526666</v>
      </c>
      <c r="J579" s="111">
        <f>IF($R$576="Summer",INDEX('Maximum Demand Forecast'!J$4:J$50,MATCH(Information!$C$579,'Maximum Demand Forecast'!$D$4:$D$50,0)),INDEX('Maximum Demand Forecast'!Z$4:Z$50,MATCH(Information!$C$579,'Maximum Demand Forecast'!$T$4:$T$50,0)))</f>
        <v>10.705203032287889</v>
      </c>
      <c r="K579" s="111">
        <f>IF($R$576="Summer",INDEX('Maximum Demand Forecast'!K$4:K$50,MATCH(Information!$C$579,'Maximum Demand Forecast'!$D$4:$D$50,0)),INDEX('Maximum Demand Forecast'!AA$4:AA$50,MATCH(Information!$C$579,'Maximum Demand Forecast'!$T$4:$T$50,0)))</f>
        <v>10.71235916556725</v>
      </c>
      <c r="L579" s="111">
        <f>IF($R$576="Summer",INDEX('Maximum Demand Forecast'!L$4:L$50,MATCH(Information!$C$579,'Maximum Demand Forecast'!$D$4:$D$50,0)),INDEX('Maximum Demand Forecast'!AB$4:AB$50,MATCH(Information!$C$579,'Maximum Demand Forecast'!$T$4:$T$50,0)))</f>
        <v>10.691634842556779</v>
      </c>
      <c r="M579" s="111">
        <f>IF($R$576="Summer",INDEX('Maximum Demand Forecast'!M$4:M$50,MATCH(Information!$C$579,'Maximum Demand Forecast'!$D$4:$D$50,0)),INDEX('Maximum Demand Forecast'!AC$4:AC$50,MATCH(Information!$C$579,'Maximum Demand Forecast'!$T$4:$T$50,0)))</f>
        <v>10.935127492860341</v>
      </c>
      <c r="N579" s="111">
        <f>IF($R$576="Summer",INDEX('Maximum Demand Forecast'!N$4:N$50,MATCH(Information!$C$579,'Maximum Demand Forecast'!$D$4:$D$50,0)),INDEX('Maximum Demand Forecast'!AD$4:AD$50,MATCH(Information!$C$579,'Maximum Demand Forecast'!$T$4:$T$50,0)))</f>
        <v>11.593969286347091</v>
      </c>
      <c r="O579" s="111">
        <f>IF($R$576="Summer",INDEX('Maximum Demand Forecast'!O$4:O$50,MATCH(Information!$C$579,'Maximum Demand Forecast'!$D$4:$D$50,0)),INDEX('Maximum Demand Forecast'!AE$4:AE$50,MATCH(Information!$C$579,'Maximum Demand Forecast'!$T$4:$T$50,0)))</f>
        <v>12.178177477750483</v>
      </c>
      <c r="P579" s="111">
        <f>IF($R$576="Summer",INDEX('Maximum Demand Forecast'!P$4:P$50,MATCH(Information!$C$579,'Maximum Demand Forecast'!$D$4:$D$50,0)),INDEX('Maximum Demand Forecast'!AF$4:AF$50,MATCH(Information!$C$579,'Maximum Demand Forecast'!$T$4:$T$50,0)))</f>
        <v>12.493024503050393</v>
      </c>
      <c r="Q579" s="104"/>
      <c r="R579" s="105"/>
    </row>
    <row r="580" spans="3:18" x14ac:dyDescent="0.25">
      <c r="C580" s="71" t="s">
        <v>60</v>
      </c>
      <c r="D580" s="77" t="s">
        <v>175</v>
      </c>
      <c r="E580" s="109">
        <f t="shared" ref="E580:P580" si="78">SQRT(E581^2-E579^2)</f>
        <v>3.7833862986179732</v>
      </c>
      <c r="F580" s="110">
        <f t="shared" si="78"/>
        <v>3.7626000000000173</v>
      </c>
      <c r="G580" s="110">
        <f t="shared" si="78"/>
        <v>3.8691126514751395</v>
      </c>
      <c r="H580" s="110">
        <f t="shared" si="78"/>
        <v>3.8572205205226928</v>
      </c>
      <c r="I580" s="110">
        <f t="shared" si="78"/>
        <v>3.7922496580684544</v>
      </c>
      <c r="J580" s="110">
        <f t="shared" si="78"/>
        <v>3.7461539898147915</v>
      </c>
      <c r="K580" s="110">
        <f t="shared" si="78"/>
        <v>3.7486581905436585</v>
      </c>
      <c r="L580" s="110">
        <f t="shared" si="78"/>
        <v>3.7414059688811858</v>
      </c>
      <c r="M580" s="110">
        <f t="shared" si="78"/>
        <v>3.8266132237715555</v>
      </c>
      <c r="N580" s="110">
        <f t="shared" si="78"/>
        <v>4.0571667971959027</v>
      </c>
      <c r="O580" s="110">
        <f t="shared" si="78"/>
        <v>4.2616032605219551</v>
      </c>
      <c r="P580" s="110">
        <f t="shared" si="78"/>
        <v>4.3717801003680741</v>
      </c>
      <c r="Q580" s="104"/>
      <c r="R580" s="105"/>
    </row>
    <row r="581" spans="3:18" x14ac:dyDescent="0.25">
      <c r="C581" s="71" t="s">
        <v>60</v>
      </c>
      <c r="D581" s="77" t="s">
        <v>176</v>
      </c>
      <c r="E581" s="108">
        <f t="shared" ref="E581:P581" si="79">E579/$E$582</f>
        <v>11.454462293995743</v>
      </c>
      <c r="F581" s="111">
        <f t="shared" si="79"/>
        <v>11.391530344953663</v>
      </c>
      <c r="G581" s="111">
        <f t="shared" si="79"/>
        <v>11.714004724744326</v>
      </c>
      <c r="H581" s="111">
        <f t="shared" si="79"/>
        <v>11.67800048017649</v>
      </c>
      <c r="I581" s="111">
        <f t="shared" si="79"/>
        <v>11.481296724479545</v>
      </c>
      <c r="J581" s="111">
        <f t="shared" si="79"/>
        <v>11.341738917728229</v>
      </c>
      <c r="K581" s="111">
        <f t="shared" si="79"/>
        <v>11.349320557709291</v>
      </c>
      <c r="L581" s="111">
        <f t="shared" si="79"/>
        <v>11.327363957715576</v>
      </c>
      <c r="M581" s="111">
        <f t="shared" si="79"/>
        <v>11.585334783658753</v>
      </c>
      <c r="N581" s="111">
        <f t="shared" si="79"/>
        <v>12.283351587943272</v>
      </c>
      <c r="O581" s="111">
        <f t="shared" si="79"/>
        <v>12.902297044700237</v>
      </c>
      <c r="P581" s="111">
        <f t="shared" si="79"/>
        <v>13.235865006858894</v>
      </c>
      <c r="Q581" s="104"/>
      <c r="R581" s="105"/>
    </row>
    <row r="582" spans="3:18" x14ac:dyDescent="0.25">
      <c r="C582" s="71" t="s">
        <v>60</v>
      </c>
      <c r="D582" s="77" t="s">
        <v>177</v>
      </c>
      <c r="E582" s="108">
        <f>IF($R$576="Summer",INDEX('Maximum Demand Forecast'!$Q$4:$Q$50,MATCH(Information!$C$582,'Maximum Demand Forecast'!$D$4:$D$50,0)),INDEX('Maximum Demand Forecast'!$AG$4:$AG$50,MATCH(Information!$C$582,'Maximum Demand Forecast'!$T$4:$T$50,0)))</f>
        <v>0.943876693859936</v>
      </c>
      <c r="F582" s="111">
        <f>IF($R$576="Summer",INDEX('Maximum Demand Forecast'!$Q$4:$Q$50,MATCH(Information!$C$582,'Maximum Demand Forecast'!$D$4:$D$50,0)),INDEX('Maximum Demand Forecast'!$AG$4:$AG$50,MATCH(Information!$C$582,'Maximum Demand Forecast'!$T$4:$T$50,0)))</f>
        <v>0.943876693859936</v>
      </c>
      <c r="G582" s="111">
        <f>IF($R$576="Summer",INDEX('Maximum Demand Forecast'!$Q$4:$Q$50,MATCH(Information!$C$582,'Maximum Demand Forecast'!$D$4:$D$50,0)),INDEX('Maximum Demand Forecast'!$AG$4:$AG$50,MATCH(Information!$C$582,'Maximum Demand Forecast'!$T$4:$T$50,0)))</f>
        <v>0.943876693859936</v>
      </c>
      <c r="H582" s="111">
        <f>IF($R$576="Summer",INDEX('Maximum Demand Forecast'!$Q$4:$Q$50,MATCH(Information!$C$582,'Maximum Demand Forecast'!$D$4:$D$50,0)),INDEX('Maximum Demand Forecast'!$AG$4:$AG$50,MATCH(Information!$C$582,'Maximum Demand Forecast'!$T$4:$T$50,0)))</f>
        <v>0.943876693859936</v>
      </c>
      <c r="I582" s="111">
        <f>IF($R$576="Summer",INDEX('Maximum Demand Forecast'!$Q$4:$Q$50,MATCH(Information!$C$582,'Maximum Demand Forecast'!$D$4:$D$50,0)),INDEX('Maximum Demand Forecast'!$AG$4:$AG$50,MATCH(Information!$C$582,'Maximum Demand Forecast'!$T$4:$T$50,0)))</f>
        <v>0.943876693859936</v>
      </c>
      <c r="J582" s="111">
        <f>IF($R$576="Summer",INDEX('Maximum Demand Forecast'!$Q$4:$Q$50,MATCH(Information!$C$582,'Maximum Demand Forecast'!$D$4:$D$50,0)),INDEX('Maximum Demand Forecast'!$AG$4:$AG$50,MATCH(Information!$C$582,'Maximum Demand Forecast'!$T$4:$T$50,0)))</f>
        <v>0.943876693859936</v>
      </c>
      <c r="K582" s="111">
        <f>IF($R$576="Summer",INDEX('Maximum Demand Forecast'!$Q$4:$Q$50,MATCH(Information!$C$582,'Maximum Demand Forecast'!$D$4:$D$50,0)),INDEX('Maximum Demand Forecast'!$AG$4:$AG$50,MATCH(Information!$C$582,'Maximum Demand Forecast'!$T$4:$T$50,0)))</f>
        <v>0.943876693859936</v>
      </c>
      <c r="L582" s="111">
        <f>IF($R$576="Summer",INDEX('Maximum Demand Forecast'!$Q$4:$Q$50,MATCH(Information!$C$582,'Maximum Demand Forecast'!$D$4:$D$50,0)),INDEX('Maximum Demand Forecast'!$AG$4:$AG$50,MATCH(Information!$C$582,'Maximum Demand Forecast'!$T$4:$T$50,0)))</f>
        <v>0.943876693859936</v>
      </c>
      <c r="M582" s="111">
        <f>IF($R$576="Summer",INDEX('Maximum Demand Forecast'!$Q$4:$Q$50,MATCH(Information!$C$582,'Maximum Demand Forecast'!$D$4:$D$50,0)),INDEX('Maximum Demand Forecast'!$AG$4:$AG$50,MATCH(Information!$C$582,'Maximum Demand Forecast'!$T$4:$T$50,0)))</f>
        <v>0.943876693859936</v>
      </c>
      <c r="N582" s="111">
        <f>IF($R$576="Summer",INDEX('Maximum Demand Forecast'!$Q$4:$Q$50,MATCH(Information!$C$582,'Maximum Demand Forecast'!$D$4:$D$50,0)),INDEX('Maximum Demand Forecast'!$AG$4:$AG$50,MATCH(Information!$C$582,'Maximum Demand Forecast'!$T$4:$T$50,0)))</f>
        <v>0.943876693859936</v>
      </c>
      <c r="O582" s="111">
        <f>IF($R$576="Summer",INDEX('Maximum Demand Forecast'!$Q$4:$Q$50,MATCH(Information!$C$582,'Maximum Demand Forecast'!$D$4:$D$50,0)),INDEX('Maximum Demand Forecast'!$AG$4:$AG$50,MATCH(Information!$C$582,'Maximum Demand Forecast'!$T$4:$T$50,0)))</f>
        <v>0.943876693859936</v>
      </c>
      <c r="P582" s="111">
        <f>IF($R$576="Summer",INDEX('Maximum Demand Forecast'!$Q$4:$Q$50,MATCH(Information!$C$582,'Maximum Demand Forecast'!$D$4:$D$50,0)),INDEX('Maximum Demand Forecast'!$AG$4:$AG$50,MATCH(Information!$C$582,'Maximum Demand Forecast'!$T$4:$T$50,0)))</f>
        <v>0.943876693859936</v>
      </c>
      <c r="Q582" s="104"/>
      <c r="R582" s="105"/>
    </row>
    <row r="583" spans="3:18" x14ac:dyDescent="0.25">
      <c r="C583" s="71" t="s">
        <v>60</v>
      </c>
      <c r="D583" s="77" t="s">
        <v>178</v>
      </c>
      <c r="E583" s="108">
        <f>IF($R$576="Summer",INDEX('Maximum Demand Forecast'!U$4:U$50,MATCH(Information!$C$576,'Maximum Demand Forecast'!$T$4:$T$50,0)),INDEX('Maximum Demand Forecast'!E$4:E$50,MATCH(Information!$C$576,'Maximum Demand Forecast'!$T$4:$T$50,0)))</f>
        <v>7.1189768939673499</v>
      </c>
      <c r="F583" s="111">
        <f>IF($R$576="Summer",INDEX('Maximum Demand Forecast'!V$4:V$50,MATCH(Information!$C$576,'Maximum Demand Forecast'!$T$4:$T$50,0)),INDEX('Maximum Demand Forecast'!F$4:F$50,MATCH(Information!$C$576,'Maximum Demand Forecast'!$T$4:$T$50,0)))</f>
        <v>7.1437676553647202</v>
      </c>
      <c r="G583" s="111">
        <f>IF($R$576="Summer",INDEX('Maximum Demand Forecast'!W$4:W$50,MATCH(Information!$C$576,'Maximum Demand Forecast'!$T$4:$T$50,0)),INDEX('Maximum Demand Forecast'!G$4:G$50,MATCH(Information!$C$576,'Maximum Demand Forecast'!$T$4:$T$50,0)))</f>
        <v>6.8973446203593074</v>
      </c>
      <c r="H583" s="111">
        <f>IF($R$576="Summer",INDEX('Maximum Demand Forecast'!X$4:X$50,MATCH(Information!$C$576,'Maximum Demand Forecast'!$T$4:$T$50,0)),INDEX('Maximum Demand Forecast'!H$4:H$50,MATCH(Information!$C$576,'Maximum Demand Forecast'!$T$4:$T$50,0)))</f>
        <v>6.9526392905724963</v>
      </c>
      <c r="I583" s="111">
        <f>IF($R$576="Summer",INDEX('Maximum Demand Forecast'!Y$4:Y$50,MATCH(Information!$C$576,'Maximum Demand Forecast'!$T$4:$T$50,0)),INDEX('Maximum Demand Forecast'!I$4:I$50,MATCH(Information!$C$576,'Maximum Demand Forecast'!$T$4:$T$50,0)))</f>
        <v>6.8393211077501581</v>
      </c>
      <c r="J583" s="111">
        <f>IF($R$576="Summer",INDEX('Maximum Demand Forecast'!Z$4:Z$50,MATCH(Information!$C$576,'Maximum Demand Forecast'!$T$4:$T$50,0)),INDEX('Maximum Demand Forecast'!J$4:J$50,MATCH(Information!$C$576,'Maximum Demand Forecast'!$T$4:$T$50,0)))</f>
        <v>6.8349788898179105</v>
      </c>
      <c r="K583" s="111">
        <f>IF($R$576="Summer",INDEX('Maximum Demand Forecast'!AA$4:AA$50,MATCH(Information!$C$576,'Maximum Demand Forecast'!$T$4:$T$50,0)),INDEX('Maximum Demand Forecast'!K$4:K$50,MATCH(Information!$C$576,'Maximum Demand Forecast'!$T$4:$T$50,0)))</f>
        <v>6.8450601624452636</v>
      </c>
      <c r="L583" s="111">
        <f>IF($R$576="Summer",INDEX('Maximum Demand Forecast'!AB$4:AB$50,MATCH(Information!$C$576,'Maximum Demand Forecast'!$T$4:$T$50,0)),INDEX('Maximum Demand Forecast'!L$4:L$50,MATCH(Information!$C$576,'Maximum Demand Forecast'!$T$4:$T$50,0)))</f>
        <v>6.8756545181341888</v>
      </c>
      <c r="M583" s="111">
        <f>IF($R$576="Summer",INDEX('Maximum Demand Forecast'!AC$4:AC$50,MATCH(Information!$C$576,'Maximum Demand Forecast'!$T$4:$T$50,0)),INDEX('Maximum Demand Forecast'!M$4:M$50,MATCH(Information!$C$576,'Maximum Demand Forecast'!$T$4:$T$50,0)))</f>
        <v>6.9667255342468168</v>
      </c>
      <c r="N583" s="111">
        <f>IF($R$576="Summer",INDEX('Maximum Demand Forecast'!AD$4:AD$50,MATCH(Information!$C$576,'Maximum Demand Forecast'!$T$4:$T$50,0)),INDEX('Maximum Demand Forecast'!N$4:N$50,MATCH(Information!$C$576,'Maximum Demand Forecast'!$T$4:$T$50,0)))</f>
        <v>7.2543743688982758</v>
      </c>
      <c r="O583" s="111">
        <f>IF($R$576="Summer",INDEX('Maximum Demand Forecast'!AE$4:AE$50,MATCH(Information!$C$576,'Maximum Demand Forecast'!$T$4:$T$50,0)),INDEX('Maximum Demand Forecast'!O$4:O$50,MATCH(Information!$C$576,'Maximum Demand Forecast'!$T$4:$T$50,0)))</f>
        <v>7.4892723206441572</v>
      </c>
      <c r="P583" s="111">
        <f>IF($R$576="Summer",INDEX('Maximum Demand Forecast'!AF$4:AF$50,MATCH(Information!$C$576,'Maximum Demand Forecast'!$T$4:$T$50,0)),INDEX('Maximum Demand Forecast'!P$4:P$50,MATCH(Information!$C$576,'Maximum Demand Forecast'!$T$4:$T$50,0)))</f>
        <v>7.6454955839789172</v>
      </c>
      <c r="Q583" s="112"/>
      <c r="R583" s="105">
        <f>IF($R$30="Summer",INDEX('Maximum Demand Forecast'!V$4:V$50,MATCH(Information!$C$30,'Maximum Demand Forecast'!$T$4:$T$50,0)),INDEX('Maximum Demand Forecast'!F$4:F$50,MATCH(Information!$C$30,'Maximum Demand Forecast'!$T$4:$T$50,0)))</f>
        <v>8.2769410649886499</v>
      </c>
    </row>
    <row r="584" spans="3:18" x14ac:dyDescent="0.25">
      <c r="C584" s="71" t="s">
        <v>60</v>
      </c>
      <c r="D584" s="77" t="s">
        <v>179</v>
      </c>
      <c r="E584" s="113">
        <f t="shared" ref="E584:P584" si="80">IF(E585^2-E583^2&gt;0,SQRT(E585^2-E583^2),0)</f>
        <v>0.32330298017046116</v>
      </c>
      <c r="F584" s="113">
        <f t="shared" si="80"/>
        <v>0.3244288339497074</v>
      </c>
      <c r="G584" s="113">
        <f t="shared" si="80"/>
        <v>0.3132377171942376</v>
      </c>
      <c r="H584" s="113">
        <f t="shared" si="80"/>
        <v>0.31574888304485471</v>
      </c>
      <c r="I584" s="113">
        <f t="shared" si="80"/>
        <v>0.31060262301907382</v>
      </c>
      <c r="J584" s="113">
        <f t="shared" si="80"/>
        <v>0.31040542445824293</v>
      </c>
      <c r="K584" s="113">
        <f t="shared" si="80"/>
        <v>0.31086325787066982</v>
      </c>
      <c r="L584" s="113">
        <f t="shared" si="80"/>
        <v>0.31225267751872987</v>
      </c>
      <c r="M584" s="113">
        <f t="shared" si="80"/>
        <v>0.31638859920450435</v>
      </c>
      <c r="N584" s="113">
        <f t="shared" si="80"/>
        <v>0.3294519546375313</v>
      </c>
      <c r="O584" s="113">
        <f t="shared" si="80"/>
        <v>0.34011966840686486</v>
      </c>
      <c r="P584" s="113">
        <f t="shared" si="80"/>
        <v>0.34721443038747823</v>
      </c>
      <c r="Q584" s="112"/>
      <c r="R584" s="105"/>
    </row>
    <row r="585" spans="3:18" x14ac:dyDescent="0.25">
      <c r="C585" s="71" t="s">
        <v>60</v>
      </c>
      <c r="D585" s="77" t="s">
        <v>180</v>
      </c>
      <c r="E585" s="108">
        <f>E583/IF($R$576="Summer",INDEX('Maximum Demand Forecast'!$AG$4:$AG$50, MATCH(Information!$C$585, 'Maximum Demand Forecast'!$T$4:$T$50, 0)),INDEX('Maximum Demand Forecast'!$Q$4:$Q$50, MATCH(Information!$C$585, 'Maximum Demand Forecast'!$D$4:$D$50, 0)))</f>
        <v>7.1263143934174078</v>
      </c>
      <c r="F585" s="108">
        <f>F583/IF($R$576="Summer",INDEX('Maximum Demand Forecast'!$AG$4:$AG$50, MATCH(Information!$C$585, 'Maximum Demand Forecast'!$T$4:$T$50, 0)),INDEX('Maximum Demand Forecast'!$Q$4:$Q$50, MATCH(Information!$C$585, 'Maximum Demand Forecast'!$D$4:$D$50, 0)))</f>
        <v>7.1511307065479599</v>
      </c>
      <c r="G585" s="108">
        <f>G583/IF($R$576="Summer",INDEX('Maximum Demand Forecast'!$AG$4:$AG$50, MATCH(Information!$C$585, 'Maximum Demand Forecast'!$T$4:$T$50, 0)),INDEX('Maximum Demand Forecast'!$Q$4:$Q$50, MATCH(Information!$C$585, 'Maximum Demand Forecast'!$D$4:$D$50, 0)))</f>
        <v>6.9044536843600115</v>
      </c>
      <c r="H585" s="108">
        <f>H583/IF($R$576="Summer",INDEX('Maximum Demand Forecast'!$AG$4:$AG$50, MATCH(Information!$C$585, 'Maximum Demand Forecast'!$T$4:$T$50, 0)),INDEX('Maximum Demand Forecast'!$Q$4:$Q$50, MATCH(Information!$C$585, 'Maximum Demand Forecast'!$D$4:$D$50, 0)))</f>
        <v>6.9598053465565037</v>
      </c>
      <c r="I585" s="108">
        <f>I583/IF($R$576="Summer",INDEX('Maximum Demand Forecast'!$AG$4:$AG$50, MATCH(Information!$C$585, 'Maximum Demand Forecast'!$T$4:$T$50, 0)),INDEX('Maximum Demand Forecast'!$Q$4:$Q$50, MATCH(Information!$C$585, 'Maximum Demand Forecast'!$D$4:$D$50, 0)))</f>
        <v>6.8463703671612137</v>
      </c>
      <c r="J585" s="108">
        <f>J583/IF($R$576="Summer",INDEX('Maximum Demand Forecast'!$AG$4:$AG$50, MATCH(Information!$C$585, 'Maximum Demand Forecast'!$T$4:$T$50, 0)),INDEX('Maximum Demand Forecast'!$Q$4:$Q$50, MATCH(Information!$C$585, 'Maximum Demand Forecast'!$D$4:$D$50, 0)))</f>
        <v>6.8420236737232631</v>
      </c>
      <c r="K585" s="108">
        <f>K583/IF($R$576="Summer",INDEX('Maximum Demand Forecast'!$AG$4:$AG$50, MATCH(Information!$C$585, 'Maximum Demand Forecast'!$T$4:$T$50, 0)),INDEX('Maximum Demand Forecast'!$Q$4:$Q$50, MATCH(Information!$C$585, 'Maximum Demand Forecast'!$D$4:$D$50, 0)))</f>
        <v>6.852115337075781</v>
      </c>
      <c r="L585" s="108">
        <f>L583/IF($R$576="Summer",INDEX('Maximum Demand Forecast'!$AG$4:$AG$50, MATCH(Information!$C$585, 'Maximum Demand Forecast'!$T$4:$T$50, 0)),INDEX('Maximum Demand Forecast'!$Q$4:$Q$50, MATCH(Information!$C$585, 'Maximum Demand Forecast'!$D$4:$D$50, 0)))</f>
        <v>6.8827412262380383</v>
      </c>
      <c r="M585" s="108">
        <f>M583/IF($R$576="Summer",INDEX('Maximum Demand Forecast'!$AG$4:$AG$50, MATCH(Information!$C$585, 'Maximum Demand Forecast'!$T$4:$T$50, 0)),INDEX('Maximum Demand Forecast'!$Q$4:$Q$50, MATCH(Information!$C$585, 'Maximum Demand Forecast'!$D$4:$D$50, 0)))</f>
        <v>6.9739061088627503</v>
      </c>
      <c r="N585" s="108">
        <f>N583/IF($R$576="Summer",INDEX('Maximum Demand Forecast'!$AG$4:$AG$50, MATCH(Information!$C$585, 'Maximum Demand Forecast'!$T$4:$T$50, 0)),INDEX('Maximum Demand Forecast'!$Q$4:$Q$50, MATCH(Information!$C$585, 'Maximum Demand Forecast'!$D$4:$D$50, 0)))</f>
        <v>7.2618514219545105</v>
      </c>
      <c r="O585" s="108">
        <f>O583/IF($R$576="Summer",INDEX('Maximum Demand Forecast'!$AG$4:$AG$50, MATCH(Information!$C$585, 'Maximum Demand Forecast'!$T$4:$T$50, 0)),INDEX('Maximum Demand Forecast'!$Q$4:$Q$50, MATCH(Information!$C$585, 'Maximum Demand Forecast'!$D$4:$D$50, 0)))</f>
        <v>7.4969914820282355</v>
      </c>
      <c r="P585" s="108">
        <f>P583/IF($R$576="Summer",INDEX('Maximum Demand Forecast'!$AG$4:$AG$50, MATCH(Information!$C$585, 'Maximum Demand Forecast'!$T$4:$T$50, 0)),INDEX('Maximum Demand Forecast'!$Q$4:$Q$50, MATCH(Information!$C$585, 'Maximum Demand Forecast'!$D$4:$D$50, 0)))</f>
        <v>7.6533757640214182</v>
      </c>
      <c r="Q585" s="112"/>
      <c r="R585" s="105"/>
    </row>
    <row r="586" spans="3:18" x14ac:dyDescent="0.25">
      <c r="C586" s="71" t="s">
        <v>60</v>
      </c>
      <c r="D586" s="77" t="s">
        <v>181</v>
      </c>
      <c r="E586" s="114">
        <f>IFERROR(INDEX('Maximum Demand Forecast'!$AK$4:$AK$50,MATCH(Information!C576,'Maximum Demand Forecast'!$AJ$4:$AJ$50,0)),"")</f>
        <v>3.5</v>
      </c>
      <c r="F586" s="115" t="str">
        <f>IFERROR(INDEX('Maximum Demand Forecast'!$AK$4:$AK$50,MATCH(Information!D576,'Maximum Demand Forecast'!$AJ$4:$AJ$50,0)),"")</f>
        <v/>
      </c>
      <c r="G586" s="115"/>
      <c r="H586" s="115"/>
      <c r="I586" s="115"/>
      <c r="J586" s="115"/>
      <c r="K586" s="115"/>
      <c r="L586" s="115"/>
      <c r="M586" s="115"/>
      <c r="N586" s="115"/>
      <c r="O586" s="115"/>
      <c r="P586" s="115"/>
      <c r="Q586" s="116"/>
      <c r="R586" s="105"/>
    </row>
    <row r="587" spans="3:18" x14ac:dyDescent="0.25">
      <c r="C587" s="71" t="s">
        <v>60</v>
      </c>
      <c r="D587" s="77" t="s">
        <v>182</v>
      </c>
      <c r="E587" s="106">
        <f>INDEX('Maximum Demand Forecast'!AR4:AR50,MATCH(Information!C587,'Maximum Demand Forecast'!$AQ$4:$AQ$50,0))</f>
        <v>0</v>
      </c>
      <c r="F587" s="107">
        <f>INDEX('Maximum Demand Forecast'!AR4:AR50,MATCH(Information!C587,'Maximum Demand Forecast'!$AQ$4:$AQ$50,0))</f>
        <v>0</v>
      </c>
      <c r="G587" s="107">
        <f>INDEX('Maximum Demand Forecast'!AR4:AR50,MATCH(Information!C587,'Maximum Demand Forecast'!$AQ$4:$AQ$50,0))</f>
        <v>0</v>
      </c>
      <c r="H587" s="107">
        <f>INDEX('Maximum Demand Forecast'!AR4:AR50,MATCH(Information!C587,'Maximum Demand Forecast'!$AQ$4:$AQ$50,0))</f>
        <v>0</v>
      </c>
      <c r="I587" s="107">
        <f>INDEX('Maximum Demand Forecast'!AR4:AR50,MATCH(Information!C587,'Maximum Demand Forecast'!$AQ$4:$AQ$50,0))</f>
        <v>0</v>
      </c>
      <c r="J587" s="107">
        <f>INDEX('Maximum Demand Forecast'!AR4:AR50,MATCH(Information!C587,'Maximum Demand Forecast'!$AQ$4:$AQ$50,0))</f>
        <v>0</v>
      </c>
      <c r="K587" s="107">
        <f>INDEX('Maximum Demand Forecast'!AR4:AR50,MATCH(Information!C587,'Maximum Demand Forecast'!$AQ$4:$AQ$50,0))</f>
        <v>0</v>
      </c>
      <c r="L587" s="107">
        <f>INDEX('Maximum Demand Forecast'!AR4:AR50,MATCH(Information!C587,'Maximum Demand Forecast'!$AQ$4:$AQ$50,0))</f>
        <v>0</v>
      </c>
      <c r="M587" s="107">
        <f>INDEX('Maximum Demand Forecast'!AR4:AR50,MATCH(Information!C587,'Maximum Demand Forecast'!$AQ$4:$AQ$50,0))</f>
        <v>0</v>
      </c>
      <c r="N587" s="107">
        <f>INDEX('Maximum Demand Forecast'!AR4:AR50,MATCH(Information!C587,'Maximum Demand Forecast'!$AQ$4:$AQ$50,0))</f>
        <v>0</v>
      </c>
      <c r="O587" s="107">
        <f>INDEX('Maximum Demand Forecast'!AR4:AR50,MATCH(Information!C587,'Maximum Demand Forecast'!$AQ$4:$AQ$50,0))</f>
        <v>0</v>
      </c>
      <c r="P587" s="107">
        <f>INDEX('Maximum Demand Forecast'!AR4:AR50,MATCH(Information!C587,'Maximum Demand Forecast'!$AQ$4:$AQ$50,0))</f>
        <v>0</v>
      </c>
      <c r="Q587" s="104"/>
      <c r="R587" s="105"/>
    </row>
    <row r="588" spans="3:18" x14ac:dyDescent="0.25">
      <c r="C588" s="71" t="s">
        <v>60</v>
      </c>
      <c r="D588" s="77" t="s">
        <v>183</v>
      </c>
      <c r="E588" s="106">
        <f>INDEX('Maximum Demand Forecast'!$AS$4:$AS$50,MATCH(Information!C588,'Maximum Demand Forecast'!$AQ$4:$AQ$50,0))</f>
        <v>0</v>
      </c>
      <c r="F588" s="107">
        <f>INDEX('Maximum Demand Forecast'!$AS$4:$AS$50,MATCH(Information!C588,'Maximum Demand Forecast'!$AQ$4:$AQ$50,0))</f>
        <v>0</v>
      </c>
      <c r="G588" s="107">
        <f>INDEX('Maximum Demand Forecast'!$AS$4:$AS$50,MATCH(Information!C588,'Maximum Demand Forecast'!$AQ$4:$AQ$50,0))</f>
        <v>0</v>
      </c>
      <c r="H588" s="107">
        <f>INDEX('Maximum Demand Forecast'!$AS$4:$AS$50,MATCH(Information!C588,'Maximum Demand Forecast'!$AQ$4:$AQ$50,0))</f>
        <v>0</v>
      </c>
      <c r="I588" s="107">
        <f>INDEX('Maximum Demand Forecast'!$AS$4:$AS$50,MATCH(Information!C588,'Maximum Demand Forecast'!$AQ$4:$AQ$50,0))</f>
        <v>0</v>
      </c>
      <c r="J588" s="107">
        <f>INDEX('Maximum Demand Forecast'!$AS$4:$AS$50,MATCH(Information!C588,'Maximum Demand Forecast'!$AQ$4:$AQ$50,0))</f>
        <v>0</v>
      </c>
      <c r="K588" s="107">
        <f>INDEX('Maximum Demand Forecast'!$AS$4:$AS$50,MATCH(Information!C588,'Maximum Demand Forecast'!$AQ$4:$AQ$50,0))</f>
        <v>0</v>
      </c>
      <c r="L588" s="107">
        <f>INDEX('Maximum Demand Forecast'!$AS$4:$AS$50,MATCH(Information!C588,'Maximum Demand Forecast'!$AQ$4:$AQ$50,0))</f>
        <v>0</v>
      </c>
      <c r="M588" s="107">
        <f>INDEX('Maximum Demand Forecast'!$AS$4:$AS$50,MATCH(Information!C588,'Maximum Demand Forecast'!$AQ$4:$AQ$50,0))</f>
        <v>0</v>
      </c>
      <c r="N588" s="107">
        <f>INDEX('Maximum Demand Forecast'!$AS$4:$AS$50,MATCH(Information!C588,'Maximum Demand Forecast'!$AQ$4:$AQ$50,0))</f>
        <v>0</v>
      </c>
      <c r="O588" s="107">
        <f>INDEX('Maximum Demand Forecast'!$AS$4:$AS$50,MATCH(Information!C588,'Maximum Demand Forecast'!$AQ$4:$AQ$50,0))</f>
        <v>0</v>
      </c>
      <c r="P588" s="107">
        <f>INDEX('Maximum Demand Forecast'!$AS$4:$AS$50,MATCH(Information!C588,'Maximum Demand Forecast'!$AQ$4:$AQ$50,0))</f>
        <v>0</v>
      </c>
      <c r="Q588" s="104"/>
      <c r="R588" s="105"/>
    </row>
    <row r="589" spans="3:18" x14ac:dyDescent="0.25">
      <c r="C589" s="71" t="s">
        <v>60</v>
      </c>
      <c r="D589" s="77" t="s">
        <v>186</v>
      </c>
      <c r="E589" s="117">
        <f>INDEX('Maximum Demand Forecast'!$R$4:$R$50,MATCH(Information!$C$576,'Maximum Demand Forecast'!$D$4:$D$50,0))</f>
        <v>0.695950596157065</v>
      </c>
      <c r="F589" s="118"/>
      <c r="G589" s="118"/>
      <c r="H589" s="118"/>
      <c r="I589" s="118"/>
      <c r="J589" s="118"/>
      <c r="K589" s="118"/>
      <c r="L589" s="118"/>
      <c r="M589" s="118"/>
      <c r="N589" s="118"/>
      <c r="O589" s="118"/>
      <c r="P589" s="118"/>
      <c r="Q589" s="104"/>
      <c r="R589" s="105"/>
    </row>
    <row r="590" spans="3:18" x14ac:dyDescent="0.25">
      <c r="C590" s="71" t="s">
        <v>60</v>
      </c>
      <c r="D590" s="77" t="s">
        <v>187</v>
      </c>
      <c r="E590" s="117">
        <f>INDEX('Maximum Demand Forecast'!$AH$4:$AH$50,MATCH(Information!$C$576,'Maximum Demand Forecast'!$D$4:$D$50,0))</f>
        <v>0.96774101295507198</v>
      </c>
      <c r="F590" s="118"/>
      <c r="G590" s="118"/>
      <c r="H590" s="118"/>
      <c r="I590" s="118"/>
      <c r="J590" s="118"/>
      <c r="K590" s="118"/>
      <c r="L590" s="118"/>
      <c r="M590" s="118"/>
      <c r="N590" s="118"/>
      <c r="O590" s="118"/>
      <c r="P590" s="118"/>
      <c r="Q590" s="104"/>
      <c r="R590" s="105"/>
    </row>
    <row r="591" spans="3:18" x14ac:dyDescent="0.25">
      <c r="C591" s="71" t="s">
        <v>60</v>
      </c>
      <c r="D591" s="77" t="s">
        <v>130</v>
      </c>
      <c r="E591" s="106">
        <v>3.9</v>
      </c>
      <c r="F591" s="107"/>
      <c r="G591" s="107"/>
      <c r="H591" s="107"/>
      <c r="I591" s="107"/>
      <c r="J591" s="107"/>
      <c r="K591" s="107"/>
      <c r="L591" s="107"/>
      <c r="M591" s="107"/>
      <c r="N591" s="107"/>
      <c r="O591" s="107"/>
      <c r="P591" s="107"/>
      <c r="Q591" s="104" t="str" cm="1">
        <f t="array" ref="Q591">IF(INDEX('Maximum Demand Forecast'!$AW$4:$AW$248,MATCH(1,('Maximum Demand Forecast'!$AV$4:$AV$248=Information!D591)*('Maximum Demand Forecast'!$AX$4:$AX$248=Information!E591)*('Maximum Demand Forecast'!$AU$4:$AU$248=Information!C591),0))=0,"",INDEX('Maximum Demand Forecast'!$AW$4:$AW$248,MATCH(1,('Maximum Demand Forecast'!$AV$4:$AV$248=Information!D591)*('Maximum Demand Forecast'!$AX$4:$AX$248=Information!E591)*('Maximum Demand Forecast'!$AU$4:$AU$248=Information!C591),0)))</f>
        <v>Burnie</v>
      </c>
      <c r="R591" s="105"/>
    </row>
    <row r="592" spans="3:18" x14ac:dyDescent="0.25">
      <c r="C592" s="71" t="s">
        <v>60</v>
      </c>
      <c r="D592" s="77" t="s">
        <v>131</v>
      </c>
      <c r="E592" s="106">
        <v>3.9</v>
      </c>
      <c r="F592" s="107"/>
      <c r="G592" s="107"/>
      <c r="H592" s="107"/>
      <c r="I592" s="107"/>
      <c r="J592" s="107"/>
      <c r="K592" s="107"/>
      <c r="L592" s="107"/>
      <c r="M592" s="107"/>
      <c r="N592" s="107"/>
      <c r="O592" s="107"/>
      <c r="P592" s="107"/>
      <c r="Q592" s="104" t="str" cm="1">
        <f t="array" ref="Q592">IF(INDEX('Maximum Demand Forecast'!$AW$4:$AW$248,MATCH(1,('Maximum Demand Forecast'!$AV$4:$AV$248=Information!D592)*('Maximum Demand Forecast'!$AX$4:$AX$248=Information!E592)*('Maximum Demand Forecast'!$AU$4:$AU$248=Information!C592),0))=0,"",INDEX('Maximum Demand Forecast'!$AW$4:$AW$248,MATCH(1,('Maximum Demand Forecast'!$AV$4:$AV$248=Information!D592)*('Maximum Demand Forecast'!$AX$4:$AX$248=Information!E592)*('Maximum Demand Forecast'!$AU$4:$AU$248=Information!C592),0)))</f>
        <v>Smithton</v>
      </c>
      <c r="R592" s="105"/>
    </row>
    <row r="593" spans="3:18" x14ac:dyDescent="0.25">
      <c r="C593" s="71" t="s">
        <v>60</v>
      </c>
      <c r="D593" s="77" t="s">
        <v>132</v>
      </c>
      <c r="E593" s="106"/>
      <c r="F593" s="107"/>
      <c r="G593" s="107"/>
      <c r="H593" s="107"/>
      <c r="I593" s="107"/>
      <c r="J593" s="107"/>
      <c r="K593" s="107"/>
      <c r="L593" s="107"/>
      <c r="M593" s="107"/>
      <c r="N593" s="107"/>
      <c r="O593" s="107"/>
      <c r="P593" s="107"/>
      <c r="Q593" s="104" t="str" cm="1">
        <f t="array" ref="Q593">IF(INDEX('Maximum Demand Forecast'!$AW$4:$AW$248,MATCH(1,('Maximum Demand Forecast'!$AV$4:$AV$248=Information!D593)*('Maximum Demand Forecast'!$AX$4:$AX$248=Information!E593)*('Maximum Demand Forecast'!$AU$4:$AU$248=Information!C593),0))=0,"",INDEX('Maximum Demand Forecast'!$AW$4:$AW$248,MATCH(1,('Maximum Demand Forecast'!$AV$4:$AV$248=Information!D593)*('Maximum Demand Forecast'!$AX$4:$AX$248=Information!E593)*('Maximum Demand Forecast'!$AU$4:$AU$248=Information!C593),0)))</f>
        <v/>
      </c>
      <c r="R593" s="105"/>
    </row>
    <row r="594" spans="3:18" x14ac:dyDescent="0.25">
      <c r="C594" s="71" t="s">
        <v>60</v>
      </c>
      <c r="D594" s="77" t="s">
        <v>133</v>
      </c>
      <c r="E594" s="106"/>
      <c r="F594" s="107"/>
      <c r="G594" s="107"/>
      <c r="H594" s="107"/>
      <c r="I594" s="107"/>
      <c r="J594" s="107"/>
      <c r="K594" s="107"/>
      <c r="L594" s="107"/>
      <c r="M594" s="107"/>
      <c r="N594" s="107"/>
      <c r="O594" s="107"/>
      <c r="P594" s="107"/>
      <c r="Q594" s="104" t="str" cm="1">
        <f t="array" ref="Q594">IF(INDEX('Maximum Demand Forecast'!$AW$4:$AW$248,MATCH(1,('Maximum Demand Forecast'!$AV$4:$AV$248=Information!D594)*('Maximum Demand Forecast'!$AX$4:$AX$248=Information!E594)*('Maximum Demand Forecast'!$AU$4:$AU$248=Information!C594),0))=0,"",INDEX('Maximum Demand Forecast'!$AW$4:$AW$248,MATCH(1,('Maximum Demand Forecast'!$AV$4:$AV$248=Information!D594)*('Maximum Demand Forecast'!$AX$4:$AX$248=Information!E594)*('Maximum Demand Forecast'!$AU$4:$AU$248=Information!C594),0)))</f>
        <v/>
      </c>
      <c r="R594" s="105"/>
    </row>
    <row r="595" spans="3:18" x14ac:dyDescent="0.25">
      <c r="C595" s="71" t="s">
        <v>60</v>
      </c>
      <c r="D595" s="77" t="s">
        <v>134</v>
      </c>
      <c r="E595" s="106"/>
      <c r="F595" s="107"/>
      <c r="G595" s="107"/>
      <c r="H595" s="107"/>
      <c r="I595" s="107"/>
      <c r="J595" s="107"/>
      <c r="K595" s="107"/>
      <c r="L595" s="107"/>
      <c r="M595" s="107"/>
      <c r="N595" s="107"/>
      <c r="O595" s="107"/>
      <c r="P595" s="107"/>
      <c r="Q595" s="104" t="str" cm="1">
        <f t="array" ref="Q595">IF(INDEX('Maximum Demand Forecast'!$AW$4:$AW$248,MATCH(1,('Maximum Demand Forecast'!$AV$4:$AV$248=Information!D595)*('Maximum Demand Forecast'!$AX$4:$AX$248=Information!E595)*('Maximum Demand Forecast'!$AU$4:$AU$248=Information!C595),0))=0,"",INDEX('Maximum Demand Forecast'!$AW$4:$AW$248,MATCH(1,('Maximum Demand Forecast'!$AV$4:$AV$248=Information!D595)*('Maximum Demand Forecast'!$AX$4:$AX$248=Information!E595)*('Maximum Demand Forecast'!$AU$4:$AU$248=Information!C595),0)))</f>
        <v/>
      </c>
      <c r="R595" s="105"/>
    </row>
    <row r="596" spans="3:18" x14ac:dyDescent="0.25">
      <c r="C596" s="71" t="s">
        <v>60</v>
      </c>
      <c r="D596" s="77" t="s">
        <v>184</v>
      </c>
      <c r="E596" s="124">
        <f>INDEX('Distribution feeder max. demand'!$AS$5:$AS$64,MATCH(Information!$C596,'Distribution feeder max. demand'!$AR$5:$AR$64,0))</f>
        <v>0</v>
      </c>
      <c r="F596" s="115"/>
      <c r="G596" s="115"/>
      <c r="H596" s="115"/>
      <c r="I596" s="115"/>
      <c r="J596" s="115"/>
      <c r="K596" s="115"/>
      <c r="L596" s="115"/>
      <c r="M596" s="115"/>
      <c r="N596" s="115"/>
      <c r="O596" s="115"/>
      <c r="P596" s="115"/>
      <c r="Q596" s="104"/>
      <c r="R596" s="105"/>
    </row>
    <row r="597" spans="3:18" ht="15.75" thickBot="1" x14ac:dyDescent="0.3">
      <c r="C597" s="73" t="s">
        <v>60</v>
      </c>
      <c r="D597" s="78" t="s">
        <v>185</v>
      </c>
      <c r="E597" s="123">
        <f>INDEX('Distribution feeder max. demand'!$AT$5:$AT$64,MATCH(Information!$C596,'Distribution feeder max. demand'!$AR$5:$AR$64,0))</f>
        <v>0</v>
      </c>
      <c r="F597" s="119"/>
      <c r="G597" s="119"/>
      <c r="H597" s="119"/>
      <c r="I597" s="119"/>
      <c r="J597" s="119"/>
      <c r="K597" s="119"/>
      <c r="L597" s="119"/>
      <c r="M597" s="119"/>
      <c r="N597" s="119"/>
      <c r="O597" s="119"/>
      <c r="P597" s="119"/>
      <c r="Q597" s="120"/>
      <c r="R597" s="121"/>
    </row>
    <row r="598" spans="3:18" ht="15.75" thickTop="1" x14ac:dyDescent="0.25">
      <c r="C598" s="71" t="s">
        <v>52</v>
      </c>
      <c r="D598" s="77" t="s">
        <v>171</v>
      </c>
      <c r="E598" s="102">
        <f>INDEX('Maximum Demand Forecast'!$BA$4:$BA$50,MATCH($C$598,'Maximum Demand Forecast'!$AZ$4:$AZ$50,0))</f>
        <v>50</v>
      </c>
      <c r="F598" s="103">
        <f>INDEX('Maximum Demand Forecast'!$BA$4:$BA$50,MATCH($C$598,'Maximum Demand Forecast'!$AZ$4:$AZ$50,0))</f>
        <v>50</v>
      </c>
      <c r="G598" s="103">
        <f>INDEX('Maximum Demand Forecast'!$BA$4:$BA$50,MATCH($C$598,'Maximum Demand Forecast'!$AZ$4:$AZ$50,0))</f>
        <v>50</v>
      </c>
      <c r="H598" s="103">
        <f>INDEX('Maximum Demand Forecast'!$BA$4:$BA$50,MATCH($C$598,'Maximum Demand Forecast'!$AZ$4:$AZ$50,0))</f>
        <v>50</v>
      </c>
      <c r="I598" s="103">
        <f>INDEX('Maximum Demand Forecast'!$BA$4:$BA$50,MATCH($C$598,'Maximum Demand Forecast'!$AZ$4:$AZ$50,0))</f>
        <v>50</v>
      </c>
      <c r="J598" s="103">
        <f>INDEX('Maximum Demand Forecast'!$BA$4:$BA$50,MATCH($C$598,'Maximum Demand Forecast'!$AZ$4:$AZ$50,0))</f>
        <v>50</v>
      </c>
      <c r="K598" s="103">
        <f>INDEX('Maximum Demand Forecast'!$BA$4:$BA$50,MATCH($C$598,'Maximum Demand Forecast'!$AZ$4:$AZ$50,0))</f>
        <v>50</v>
      </c>
      <c r="L598" s="103">
        <f>INDEX('Maximum Demand Forecast'!$BA$4:$BA$50,MATCH($C$598,'Maximum Demand Forecast'!$AZ$4:$AZ$50,0))</f>
        <v>50</v>
      </c>
      <c r="M598" s="103">
        <f>INDEX('Maximum Demand Forecast'!$BA$4:$BA$50,MATCH($C$598,'Maximum Demand Forecast'!$AZ$4:$AZ$50,0))</f>
        <v>50</v>
      </c>
      <c r="N598" s="103">
        <f>INDEX('Maximum Demand Forecast'!$BA$4:$BA$50,MATCH($C$598,'Maximum Demand Forecast'!$AZ$4:$AZ$50,0))</f>
        <v>50</v>
      </c>
      <c r="O598" s="103">
        <f>INDEX('Maximum Demand Forecast'!$BA$4:$BA$50,MATCH($C$598,'Maximum Demand Forecast'!$AZ$4:$AZ$50,0))</f>
        <v>50</v>
      </c>
      <c r="P598" s="103">
        <f>INDEX('Maximum Demand Forecast'!$BA$4:$BA$50,MATCH($C$598,'Maximum Demand Forecast'!$AZ$4:$AZ$50,0))</f>
        <v>50</v>
      </c>
      <c r="Q598" s="104"/>
      <c r="R598" s="122" t="str">
        <f>IF('Maximum Demand Forecast'!F31&gt;'Maximum Demand Forecast'!V31,"Summer","Winter")</f>
        <v>Summer</v>
      </c>
    </row>
    <row r="599" spans="3:18" x14ac:dyDescent="0.25">
      <c r="C599" s="71" t="s">
        <v>52</v>
      </c>
      <c r="D599" s="77" t="s">
        <v>172</v>
      </c>
      <c r="E599" s="106">
        <f>INDEX('Maximum Demand Forecast'!$AN$4:$AN$50,MATCH(Information!C598,'Maximum Demand Forecast'!$AM$4:$AM$50,0))</f>
        <v>25</v>
      </c>
      <c r="F599" s="107">
        <f>INDEX('Maximum Demand Forecast'!$AN$4:$AN$50,MATCH(Information!C598,'Maximum Demand Forecast'!$AM$4:$AM$50,0))</f>
        <v>25</v>
      </c>
      <c r="G599" s="107">
        <f>INDEX('Maximum Demand Forecast'!$AN$4:$AN$50,MATCH(Information!C598,'Maximum Demand Forecast'!$AM$4:$AM$50,0))</f>
        <v>25</v>
      </c>
      <c r="H599" s="107">
        <f>INDEX('Maximum Demand Forecast'!$AN$4:$AN$50,MATCH(Information!C598,'Maximum Demand Forecast'!$AM$4:$AM$50,0))</f>
        <v>25</v>
      </c>
      <c r="I599" s="107">
        <f>INDEX('Maximum Demand Forecast'!$AN$4:$AN$50,MATCH(Information!C598,'Maximum Demand Forecast'!$AM$4:$AM$50,0))</f>
        <v>25</v>
      </c>
      <c r="J599" s="107">
        <f>INDEX('Maximum Demand Forecast'!$AN$4:$AN$50,MATCH(Information!C598,'Maximum Demand Forecast'!$AM$4:$AM$50,0))</f>
        <v>25</v>
      </c>
      <c r="K599" s="107">
        <f>INDEX('Maximum Demand Forecast'!$AN$4:$AN$50,MATCH(Information!C598,'Maximum Demand Forecast'!$AM$4:$AM$50,0))</f>
        <v>25</v>
      </c>
      <c r="L599" s="107">
        <f>INDEX('Maximum Demand Forecast'!$AN$4:$AN$50,MATCH(Information!C598,'Maximum Demand Forecast'!$AM$4:$AM$50,0))</f>
        <v>25</v>
      </c>
      <c r="M599" s="107">
        <f>INDEX('Maximum Demand Forecast'!$AN$4:$AN$50,MATCH(Information!C598,'Maximum Demand Forecast'!$AM$4:$AM$50,0))</f>
        <v>25</v>
      </c>
      <c r="N599" s="107">
        <f>INDEX('Maximum Demand Forecast'!$AN$4:$AN$50,MATCH(Information!C598,'Maximum Demand Forecast'!$AM$4:$AM$50,0))</f>
        <v>25</v>
      </c>
      <c r="O599" s="107">
        <f>INDEX('Maximum Demand Forecast'!$AN$4:$AN$50,MATCH(Information!C598,'Maximum Demand Forecast'!$AM$4:$AM$50,0))</f>
        <v>25</v>
      </c>
      <c r="P599" s="107">
        <f>INDEX('Maximum Demand Forecast'!$AN$4:$AN$50,MATCH(Information!C598,'Maximum Demand Forecast'!$AM$4:$AM$50,0))</f>
        <v>25</v>
      </c>
      <c r="Q599" s="104"/>
      <c r="R599" s="105"/>
    </row>
    <row r="600" spans="3:18" x14ac:dyDescent="0.25">
      <c r="C600" s="71" t="s">
        <v>52</v>
      </c>
      <c r="D600" s="77" t="s">
        <v>173</v>
      </c>
      <c r="E600" s="106">
        <f>INDEX('Maximum Demand Forecast'!$AO$4:$AO$50,MATCH(Information!C600,'Maximum Demand Forecast'!$AM$4:$AM$50,0))</f>
        <v>30</v>
      </c>
      <c r="F600" s="107">
        <f>INDEX('Maximum Demand Forecast'!$AO$4:$AO$50,MATCH(Information!C600,'Maximum Demand Forecast'!$AM$4:$AM$50,0))</f>
        <v>30</v>
      </c>
      <c r="G600" s="107">
        <f>INDEX('Maximum Demand Forecast'!$AO$4:$AO$50,MATCH(Information!C600,'Maximum Demand Forecast'!$AM$4:$AM$50,0))</f>
        <v>30</v>
      </c>
      <c r="H600" s="107">
        <f>INDEX('Maximum Demand Forecast'!$AO$4:$AO$50,MATCH(Information!C600,'Maximum Demand Forecast'!$AM$4:$AM$50,0))</f>
        <v>30</v>
      </c>
      <c r="I600" s="107">
        <f>INDEX('Maximum Demand Forecast'!$AO$4:$AO$50,MATCH(Information!C600,'Maximum Demand Forecast'!$AM$4:$AM$50,0))</f>
        <v>30</v>
      </c>
      <c r="J600" s="107">
        <f>INDEX('Maximum Demand Forecast'!$AO$4:$AO$50,MATCH(Information!C600,'Maximum Demand Forecast'!$AM$4:$AM$50,0))</f>
        <v>30</v>
      </c>
      <c r="K600" s="107">
        <f>INDEX('Maximum Demand Forecast'!$AO$4:$AO$50,MATCH(Information!C600,'Maximum Demand Forecast'!$AM$4:$AM$50,0))</f>
        <v>30</v>
      </c>
      <c r="L600" s="107">
        <f>INDEX('Maximum Demand Forecast'!$AO$4:$AO$50,MATCH(Information!C600,'Maximum Demand Forecast'!$AM$4:$AM$50,0))</f>
        <v>30</v>
      </c>
      <c r="M600" s="107">
        <f>INDEX('Maximum Demand Forecast'!$AO$4:$AO$50,MATCH(Information!C600,'Maximum Demand Forecast'!$AM$4:$AM$50,0))</f>
        <v>30</v>
      </c>
      <c r="N600" s="107">
        <f>INDEX('Maximum Demand Forecast'!$AO$4:$AO$50,MATCH(Information!C600,'Maximum Demand Forecast'!$AM$4:$AM$50,0))</f>
        <v>30</v>
      </c>
      <c r="O600" s="107">
        <f>INDEX('Maximum Demand Forecast'!$AO$4:$AO$50,MATCH(Information!C600,'Maximum Demand Forecast'!$AM$4:$AM$50,0))</f>
        <v>30</v>
      </c>
      <c r="P600" s="107">
        <f>INDEX('Maximum Demand Forecast'!$AO$4:$AO$50,MATCH(Information!C600,'Maximum Demand Forecast'!$AM$4:$AM$50,0))</f>
        <v>30</v>
      </c>
      <c r="Q600" s="104"/>
      <c r="R600" s="105"/>
    </row>
    <row r="601" spans="3:18" x14ac:dyDescent="0.25">
      <c r="C601" s="71" t="s">
        <v>52</v>
      </c>
      <c r="D601" s="77" t="s">
        <v>174</v>
      </c>
      <c r="E601" s="108">
        <f>IF($R$598="Summer",INDEX('Maximum Demand Forecast'!E$4:E$50,MATCH(Information!$C$601,'Maximum Demand Forecast'!$D$4:$D$50,0)),INDEX('Maximum Demand Forecast'!U$4:U$50,MATCH(Information!$C$601,'Maximum Demand Forecast'!$T$4:$T$50,0)))</f>
        <v>11.885</v>
      </c>
      <c r="F601" s="111">
        <f>IF($R$598="Summer",INDEX('Maximum Demand Forecast'!F$4:F$50,MATCH(Information!$C$601,'Maximum Demand Forecast'!$D$4:$D$50,0)),INDEX('Maximum Demand Forecast'!V$4:V$50,MATCH(Information!$C$601,'Maximum Demand Forecast'!$T$4:$T$50,0)))</f>
        <v>13.52</v>
      </c>
      <c r="G601" s="111">
        <f>IF($R$598="Summer",INDEX('Maximum Demand Forecast'!G$4:G$50,MATCH(Information!$C$601,'Maximum Demand Forecast'!$D$4:$D$50,0)),INDEX('Maximum Demand Forecast'!W$4:W$50,MATCH(Information!$C$601,'Maximum Demand Forecast'!$T$4:$T$50,0)))</f>
        <v>15.702267099352877</v>
      </c>
      <c r="H601" s="111">
        <f>IF($R$598="Summer",INDEX('Maximum Demand Forecast'!H$4:H$50,MATCH(Information!$C$601,'Maximum Demand Forecast'!$D$4:$D$50,0)),INDEX('Maximum Demand Forecast'!X$4:X$50,MATCH(Information!$C$601,'Maximum Demand Forecast'!$T$4:$T$50,0)))</f>
        <v>15.654004504433452</v>
      </c>
      <c r="I601" s="111">
        <f>IF($R$598="Summer",INDEX('Maximum Demand Forecast'!I$4:I$50,MATCH(Information!$C$601,'Maximum Demand Forecast'!$D$4:$D$50,0)),INDEX('Maximum Demand Forecast'!Y$4:Y$50,MATCH(Information!$C$601,'Maximum Demand Forecast'!$T$4:$T$50,0)))</f>
        <v>17.930186949725577</v>
      </c>
      <c r="J601" s="111">
        <f>IF($R$598="Summer",INDEX('Maximum Demand Forecast'!J$4:J$50,MATCH(Information!$C$601,'Maximum Demand Forecast'!$D$4:$D$50,0)),INDEX('Maximum Demand Forecast'!Z$4:Z$50,MATCH(Information!$C$601,'Maximum Demand Forecast'!$T$4:$T$50,0)))</f>
        <v>17.712241396588748</v>
      </c>
      <c r="K601" s="111">
        <f>IF($R$598="Summer",INDEX('Maximum Demand Forecast'!K$4:K$50,MATCH(Information!$C$601,'Maximum Demand Forecast'!$D$4:$D$50,0)),INDEX('Maximum Demand Forecast'!AA$4:AA$50,MATCH(Information!$C$601,'Maximum Demand Forecast'!$T$4:$T$50,0)))</f>
        <v>17.724081541958054</v>
      </c>
      <c r="L601" s="111">
        <f>IF($R$598="Summer",INDEX('Maximum Demand Forecast'!L$4:L$50,MATCH(Information!$C$601,'Maximum Demand Forecast'!$D$4:$D$50,0)),INDEX('Maximum Demand Forecast'!AB$4:AB$50,MATCH(Information!$C$601,'Maximum Demand Forecast'!$T$4:$T$50,0)))</f>
        <v>17.689792214531455</v>
      </c>
      <c r="M601" s="111">
        <f>IF($R$598="Summer",INDEX('Maximum Demand Forecast'!M$4:M$50,MATCH(Information!$C$601,'Maximum Demand Forecast'!$D$4:$D$50,0)),INDEX('Maximum Demand Forecast'!AC$4:AC$50,MATCH(Information!$C$601,'Maximum Demand Forecast'!$T$4:$T$50,0)))</f>
        <v>18.092661789957909</v>
      </c>
      <c r="N601" s="111">
        <f>IF($R$598="Summer",INDEX('Maximum Demand Forecast'!N$4:N$50,MATCH(Information!$C$601,'Maximum Demand Forecast'!$D$4:$D$50,0)),INDEX('Maximum Demand Forecast'!AD$4:AD$50,MATCH(Information!$C$601,'Maximum Demand Forecast'!$T$4:$T$50,0)))</f>
        <v>19.182745261817555</v>
      </c>
      <c r="O601" s="111">
        <f>IF($R$598="Summer",INDEX('Maximum Demand Forecast'!O$4:O$50,MATCH(Information!$C$601,'Maximum Demand Forecast'!$D$4:$D$50,0)),INDEX('Maximum Demand Forecast'!AE$4:AE$50,MATCH(Information!$C$601,'Maximum Demand Forecast'!$T$4:$T$50,0)))</f>
        <v>20.149344071834701</v>
      </c>
      <c r="P601" s="111">
        <f>IF($R$598="Summer",INDEX('Maximum Demand Forecast'!P$4:P$50,MATCH(Information!$C$601,'Maximum Demand Forecast'!$D$4:$D$50,0)),INDEX('Maximum Demand Forecast'!AF$4:AF$50,MATCH(Information!$C$601,'Maximum Demand Forecast'!$T$4:$T$50,0)))</f>
        <v>20.670272679941451</v>
      </c>
      <c r="Q601" s="104"/>
      <c r="R601" s="105"/>
    </row>
    <row r="602" spans="3:18" x14ac:dyDescent="0.25">
      <c r="C602" s="71" t="s">
        <v>52</v>
      </c>
      <c r="D602" s="77" t="s">
        <v>175</v>
      </c>
      <c r="E602" s="109">
        <f t="shared" ref="E602:P602" si="81">SQRT(E603^2-E601^2)</f>
        <v>3.6574505177514887</v>
      </c>
      <c r="F602" s="110">
        <f t="shared" si="81"/>
        <v>4.1606000000000156</v>
      </c>
      <c r="G602" s="110">
        <f t="shared" si="81"/>
        <v>4.8321636459739459</v>
      </c>
      <c r="H602" s="110">
        <f t="shared" si="81"/>
        <v>4.8173114749368402</v>
      </c>
      <c r="I602" s="110">
        <f t="shared" si="81"/>
        <v>5.5177763182713395</v>
      </c>
      <c r="J602" s="110">
        <f t="shared" si="81"/>
        <v>5.4507064759354504</v>
      </c>
      <c r="K602" s="110">
        <f t="shared" si="81"/>
        <v>5.4543501230377878</v>
      </c>
      <c r="L602" s="110">
        <f t="shared" si="81"/>
        <v>5.443798039036964</v>
      </c>
      <c r="M602" s="110">
        <f t="shared" si="81"/>
        <v>5.5677757872262692</v>
      </c>
      <c r="N602" s="110">
        <f t="shared" si="81"/>
        <v>5.9032344627454449</v>
      </c>
      <c r="O602" s="110">
        <f t="shared" si="81"/>
        <v>6.2006923776091494</v>
      </c>
      <c r="P602" s="110">
        <f t="shared" si="81"/>
        <v>6.3610012213139555</v>
      </c>
      <c r="Q602" s="104"/>
      <c r="R602" s="105"/>
    </row>
    <row r="603" spans="3:18" x14ac:dyDescent="0.25">
      <c r="C603" s="71" t="s">
        <v>52</v>
      </c>
      <c r="D603" s="77" t="s">
        <v>176</v>
      </c>
      <c r="E603" s="108">
        <f t="shared" ref="E603:P603" si="82">E601/$E$604</f>
        <v>12.435037968973019</v>
      </c>
      <c r="F603" s="111">
        <f t="shared" si="82"/>
        <v>14.145705792218362</v>
      </c>
      <c r="G603" s="111">
        <f t="shared" si="82"/>
        <v>16.42896824395531</v>
      </c>
      <c r="H603" s="111">
        <f t="shared" si="82"/>
        <v>16.37847205545685</v>
      </c>
      <c r="I603" s="111">
        <f t="shared" si="82"/>
        <v>18.759996256678342</v>
      </c>
      <c r="J603" s="111">
        <f t="shared" si="82"/>
        <v>18.531964180243733</v>
      </c>
      <c r="K603" s="111">
        <f t="shared" si="82"/>
        <v>18.544352287709067</v>
      </c>
      <c r="L603" s="111">
        <f t="shared" si="82"/>
        <v>18.508476049721661</v>
      </c>
      <c r="M603" s="111">
        <f t="shared" si="82"/>
        <v>18.929990434826585</v>
      </c>
      <c r="N603" s="111">
        <f t="shared" si="82"/>
        <v>20.070522985261977</v>
      </c>
      <c r="O603" s="111">
        <f t="shared" si="82"/>
        <v>21.081856001949173</v>
      </c>
      <c r="P603" s="111">
        <f t="shared" si="82"/>
        <v>21.626893193445323</v>
      </c>
      <c r="Q603" s="104"/>
      <c r="R603" s="105"/>
    </row>
    <row r="604" spans="3:18" x14ac:dyDescent="0.25">
      <c r="C604" s="71" t="s">
        <v>52</v>
      </c>
      <c r="D604" s="77" t="s">
        <v>177</v>
      </c>
      <c r="E604" s="108">
        <f>IF($R$598="Summer",INDEX('Maximum Demand Forecast'!$Q$4:$Q$50,MATCH(Information!$C$604,'Maximum Demand Forecast'!$D$4:$D$50,0)),INDEX('Maximum Demand Forecast'!$AG$4:$AG$50,MATCH(Information!$C$604,'Maximum Demand Forecast'!$T$4:$T$50,0)))</f>
        <v>0.955767085685992</v>
      </c>
      <c r="F604" s="111">
        <f>IF($R$598="Summer",INDEX('Maximum Demand Forecast'!$Q$4:$Q$50,MATCH(Information!$C$604,'Maximum Demand Forecast'!$D$4:$D$50,0)),INDEX('Maximum Demand Forecast'!$AG$4:$AG$50,MATCH(Information!$C$604,'Maximum Demand Forecast'!$T$4:$T$50,0)))</f>
        <v>0.955767085685992</v>
      </c>
      <c r="G604" s="111">
        <f>IF($R$598="Summer",INDEX('Maximum Demand Forecast'!$Q$4:$Q$50,MATCH(Information!$C$604,'Maximum Demand Forecast'!$D$4:$D$50,0)),INDEX('Maximum Demand Forecast'!$AG$4:$AG$50,MATCH(Information!$C$604,'Maximum Demand Forecast'!$T$4:$T$50,0)))</f>
        <v>0.955767085685992</v>
      </c>
      <c r="H604" s="111">
        <f>IF($R$598="Summer",INDEX('Maximum Demand Forecast'!$Q$4:$Q$50,MATCH(Information!$C$604,'Maximum Demand Forecast'!$D$4:$D$50,0)),INDEX('Maximum Demand Forecast'!$AG$4:$AG$50,MATCH(Information!$C$604,'Maximum Demand Forecast'!$T$4:$T$50,0)))</f>
        <v>0.955767085685992</v>
      </c>
      <c r="I604" s="111">
        <f>IF($R$598="Summer",INDEX('Maximum Demand Forecast'!$Q$4:$Q$50,MATCH(Information!$C$604,'Maximum Demand Forecast'!$D$4:$D$50,0)),INDEX('Maximum Demand Forecast'!$AG$4:$AG$50,MATCH(Information!$C$604,'Maximum Demand Forecast'!$T$4:$T$50,0)))</f>
        <v>0.955767085685992</v>
      </c>
      <c r="J604" s="111">
        <f>IF($R$598="Summer",INDEX('Maximum Demand Forecast'!$Q$4:$Q$50,MATCH(Information!$C$604,'Maximum Demand Forecast'!$D$4:$D$50,0)),INDEX('Maximum Demand Forecast'!$AG$4:$AG$50,MATCH(Information!$C$604,'Maximum Demand Forecast'!$T$4:$T$50,0)))</f>
        <v>0.955767085685992</v>
      </c>
      <c r="K604" s="111">
        <f>IF($R$598="Summer",INDEX('Maximum Demand Forecast'!$Q$4:$Q$50,MATCH(Information!$C$604,'Maximum Demand Forecast'!$D$4:$D$50,0)),INDEX('Maximum Demand Forecast'!$AG$4:$AG$50,MATCH(Information!$C$604,'Maximum Demand Forecast'!$T$4:$T$50,0)))</f>
        <v>0.955767085685992</v>
      </c>
      <c r="L604" s="111">
        <f>IF($R$598="Summer",INDEX('Maximum Demand Forecast'!$Q$4:$Q$50,MATCH(Information!$C$604,'Maximum Demand Forecast'!$D$4:$D$50,0)),INDEX('Maximum Demand Forecast'!$AG$4:$AG$50,MATCH(Information!$C$604,'Maximum Demand Forecast'!$T$4:$T$50,0)))</f>
        <v>0.955767085685992</v>
      </c>
      <c r="M604" s="111">
        <f>IF($R$598="Summer",INDEX('Maximum Demand Forecast'!$Q$4:$Q$50,MATCH(Information!$C$604,'Maximum Demand Forecast'!$D$4:$D$50,0)),INDEX('Maximum Demand Forecast'!$AG$4:$AG$50,MATCH(Information!$C$604,'Maximum Demand Forecast'!$T$4:$T$50,0)))</f>
        <v>0.955767085685992</v>
      </c>
      <c r="N604" s="111">
        <f>IF($R$598="Summer",INDEX('Maximum Demand Forecast'!$Q$4:$Q$50,MATCH(Information!$C$604,'Maximum Demand Forecast'!$D$4:$D$50,0)),INDEX('Maximum Demand Forecast'!$AG$4:$AG$50,MATCH(Information!$C$604,'Maximum Demand Forecast'!$T$4:$T$50,0)))</f>
        <v>0.955767085685992</v>
      </c>
      <c r="O604" s="111">
        <f>IF($R$598="Summer",INDEX('Maximum Demand Forecast'!$Q$4:$Q$50,MATCH(Information!$C$604,'Maximum Demand Forecast'!$D$4:$D$50,0)),INDEX('Maximum Demand Forecast'!$AG$4:$AG$50,MATCH(Information!$C$604,'Maximum Demand Forecast'!$T$4:$T$50,0)))</f>
        <v>0.955767085685992</v>
      </c>
      <c r="P604" s="111">
        <f>IF($R$598="Summer",INDEX('Maximum Demand Forecast'!$Q$4:$Q$50,MATCH(Information!$C$604,'Maximum Demand Forecast'!$D$4:$D$50,0)),INDEX('Maximum Demand Forecast'!$AG$4:$AG$50,MATCH(Information!$C$604,'Maximum Demand Forecast'!$T$4:$T$50,0)))</f>
        <v>0.955767085685992</v>
      </c>
      <c r="Q604" s="104"/>
      <c r="R604" s="105"/>
    </row>
    <row r="605" spans="3:18" x14ac:dyDescent="0.25">
      <c r="C605" s="71" t="s">
        <v>52</v>
      </c>
      <c r="D605" s="77" t="s">
        <v>178</v>
      </c>
      <c r="E605" s="108">
        <f>IF($R$598="Summer",INDEX('Maximum Demand Forecast'!U$4:U$50,MATCH(Information!$C$598,'Maximum Demand Forecast'!$T$4:$T$50,0)),INDEX('Maximum Demand Forecast'!E$4:E$50,MATCH(Information!$C$598,'Maximum Demand Forecast'!$T$4:$T$50,0)))</f>
        <v>9.5356000000000005</v>
      </c>
      <c r="F605" s="111">
        <f>IF($R$598="Summer",INDEX('Maximum Demand Forecast'!V$4:V$50,MATCH(Information!$C$598,'Maximum Demand Forecast'!$T$4:$T$50,0)),INDEX('Maximum Demand Forecast'!F$4:F$50,MATCH(Information!$C$598,'Maximum Demand Forecast'!$T$4:$T$50,0)))</f>
        <v>7.1212</v>
      </c>
      <c r="G605" s="111">
        <f>IF($R$598="Summer",INDEX('Maximum Demand Forecast'!W$4:W$50,MATCH(Information!$C$598,'Maximum Demand Forecast'!$T$4:$T$50,0)),INDEX('Maximum Demand Forecast'!G$4:G$50,MATCH(Information!$C$598,'Maximum Demand Forecast'!$T$4:$T$50,0)))</f>
        <v>8.5651894837567468</v>
      </c>
      <c r="H605" s="111">
        <f>IF($R$598="Summer",INDEX('Maximum Demand Forecast'!X$4:X$50,MATCH(Information!$C$598,'Maximum Demand Forecast'!$T$4:$T$50,0)),INDEX('Maximum Demand Forecast'!H$4:H$50,MATCH(Information!$C$598,'Maximum Demand Forecast'!$T$4:$T$50,0)))</f>
        <v>8.6338549418259021</v>
      </c>
      <c r="I605" s="111">
        <f>IF($R$598="Summer",INDEX('Maximum Demand Forecast'!Y$4:Y$50,MATCH(Information!$C$598,'Maximum Demand Forecast'!$T$4:$T$50,0)),INDEX('Maximum Demand Forecast'!I$4:I$50,MATCH(Information!$C$598,'Maximum Demand Forecast'!$T$4:$T$50,0)))</f>
        <v>10.905740270555603</v>
      </c>
      <c r="J605" s="111">
        <f>IF($R$598="Summer",INDEX('Maximum Demand Forecast'!Z$4:Z$50,MATCH(Information!$C$598,'Maximum Demand Forecast'!$T$4:$T$50,0)),INDEX('Maximum Demand Forecast'!J$4:J$50,MATCH(Information!$C$598,'Maximum Demand Forecast'!$T$4:$T$50,0)))</f>
        <v>10.898816322955952</v>
      </c>
      <c r="K605" s="111">
        <f>IF($R$598="Summer",INDEX('Maximum Demand Forecast'!AA$4:AA$50,MATCH(Information!$C$598,'Maximum Demand Forecast'!$T$4:$T$50,0)),INDEX('Maximum Demand Forecast'!K$4:K$50,MATCH(Information!$C$598,'Maximum Demand Forecast'!$T$4:$T$50,0)))</f>
        <v>10.914891564802105</v>
      </c>
      <c r="L605" s="111">
        <f>IF($R$598="Summer",INDEX('Maximum Demand Forecast'!AB$4:AB$50,MATCH(Information!$C$598,'Maximum Demand Forecast'!$T$4:$T$50,0)),INDEX('Maximum Demand Forecast'!L$4:L$50,MATCH(Information!$C$598,'Maximum Demand Forecast'!$T$4:$T$50,0)))</f>
        <v>10.963676245566736</v>
      </c>
      <c r="M605" s="111">
        <f>IF($R$598="Summer",INDEX('Maximum Demand Forecast'!AC$4:AC$50,MATCH(Information!$C$598,'Maximum Demand Forecast'!$T$4:$T$50,0)),INDEX('Maximum Demand Forecast'!M$4:M$50,MATCH(Information!$C$598,'Maximum Demand Forecast'!$T$4:$T$50,0)))</f>
        <v>11.108894876517466</v>
      </c>
      <c r="N605" s="111">
        <f>IF($R$598="Summer",INDEX('Maximum Demand Forecast'!AD$4:AD$50,MATCH(Information!$C$598,'Maximum Demand Forecast'!$T$4:$T$50,0)),INDEX('Maximum Demand Forecast'!N$4:N$50,MATCH(Information!$C$598,'Maximum Demand Forecast'!$T$4:$T$50,0)))</f>
        <v>11.567569565191173</v>
      </c>
      <c r="O605" s="111">
        <f>IF($R$598="Summer",INDEX('Maximum Demand Forecast'!AE$4:AE$50,MATCH(Information!$C$598,'Maximum Demand Forecast'!$T$4:$T$50,0)),INDEX('Maximum Demand Forecast'!O$4:O$50,MATCH(Information!$C$598,'Maximum Demand Forecast'!$T$4:$T$50,0)))</f>
        <v>11.942129556083131</v>
      </c>
      <c r="P605" s="111">
        <f>IF($R$598="Summer",INDEX('Maximum Demand Forecast'!AF$4:AF$50,MATCH(Information!$C$598,'Maximum Demand Forecast'!$T$4:$T$50,0)),INDEX('Maximum Demand Forecast'!P$4:P$50,MATCH(Information!$C$598,'Maximum Demand Forecast'!$T$4:$T$50,0)))</f>
        <v>12.191237663058381</v>
      </c>
      <c r="Q605" s="112"/>
      <c r="R605" s="105">
        <f>IF($R$31="Summer",INDEX('Maximum Demand Forecast'!V$4:V$50,MATCH(Information!$C$31,'Maximum Demand Forecast'!$T$4:$T$50,0)),INDEX('Maximum Demand Forecast'!F$4:F$50,MATCH(Information!$C$31,'Maximum Demand Forecast'!$T$4:$T$50,0)))</f>
        <v>8.2769410649886499</v>
      </c>
    </row>
    <row r="606" spans="3:18" x14ac:dyDescent="0.25">
      <c r="C606" s="71" t="s">
        <v>52</v>
      </c>
      <c r="D606" s="77" t="s">
        <v>179</v>
      </c>
      <c r="E606" s="113">
        <f t="shared" ref="E606:P606" si="83">IF(E607^2-E605^2&gt;0,SQRT(E607^2-E605^2),0)</f>
        <v>0.91537046565187863</v>
      </c>
      <c r="F606" s="113">
        <f t="shared" si="83"/>
        <v>0.68360000000001853</v>
      </c>
      <c r="G606" s="113">
        <f t="shared" si="83"/>
        <v>0.82221585281922671</v>
      </c>
      <c r="H606" s="113">
        <f t="shared" si="83"/>
        <v>0.82880739738140241</v>
      </c>
      <c r="I606" s="113">
        <f t="shared" si="83"/>
        <v>1.0468971590394878</v>
      </c>
      <c r="J606" s="113">
        <f t="shared" si="83"/>
        <v>1.0462324942949168</v>
      </c>
      <c r="K606" s="113">
        <f t="shared" si="83"/>
        <v>1.0477756380524221</v>
      </c>
      <c r="L606" s="113">
        <f t="shared" si="83"/>
        <v>1.0524587262637803</v>
      </c>
      <c r="M606" s="113">
        <f t="shared" si="83"/>
        <v>1.0663989970212406</v>
      </c>
      <c r="N606" s="113">
        <f t="shared" si="83"/>
        <v>1.110429499910816</v>
      </c>
      <c r="O606" s="113">
        <f t="shared" si="83"/>
        <v>1.1463854075912341</v>
      </c>
      <c r="P606" s="113">
        <f t="shared" si="83"/>
        <v>1.1702985545226827</v>
      </c>
      <c r="Q606" s="112"/>
      <c r="R606" s="105"/>
    </row>
    <row r="607" spans="3:18" x14ac:dyDescent="0.25">
      <c r="C607" s="71" t="s">
        <v>52</v>
      </c>
      <c r="D607" s="77" t="s">
        <v>180</v>
      </c>
      <c r="E607" s="108">
        <f>E605/IF($R$598="Summer",INDEX('Maximum Demand Forecast'!$AG$4:$AG$50, MATCH(Information!$C$607, 'Maximum Demand Forecast'!$T$4:$T$50, 0)),INDEX('Maximum Demand Forecast'!$Q$4:$Q$50, MATCH(Information!$C$607, 'Maximum Demand Forecast'!$D$4:$D$50, 0)))</f>
        <v>9.5794347666961936</v>
      </c>
      <c r="F607" s="108">
        <f>F605/IF($R$598="Summer",INDEX('Maximum Demand Forecast'!$AG$4:$AG$50, MATCH(Information!$C$607, 'Maximum Demand Forecast'!$T$4:$T$50, 0)),INDEX('Maximum Demand Forecast'!$Q$4:$Q$50, MATCH(Information!$C$607, 'Maximum Demand Forecast'!$D$4:$D$50, 0)))</f>
        <v>7.1539358677583929</v>
      </c>
      <c r="G607" s="108">
        <f>G605/IF($R$598="Summer",INDEX('Maximum Demand Forecast'!$AG$4:$AG$50, MATCH(Information!$C$607, 'Maximum Demand Forecast'!$T$4:$T$50, 0)),INDEX('Maximum Demand Forecast'!$Q$4:$Q$50, MATCH(Information!$C$607, 'Maximum Demand Forecast'!$D$4:$D$50, 0)))</f>
        <v>8.6045633126431476</v>
      </c>
      <c r="H607" s="108">
        <f>H605/IF($R$598="Summer",INDEX('Maximum Demand Forecast'!$AG$4:$AG$50, MATCH(Information!$C$607, 'Maximum Demand Forecast'!$T$4:$T$50, 0)),INDEX('Maximum Demand Forecast'!$Q$4:$Q$50, MATCH(Information!$C$607, 'Maximum Demand Forecast'!$D$4:$D$50, 0)))</f>
        <v>8.67354442303985</v>
      </c>
      <c r="I607" s="108">
        <f>I605/IF($R$598="Summer",INDEX('Maximum Demand Forecast'!$AG$4:$AG$50, MATCH(Information!$C$607, 'Maximum Demand Forecast'!$T$4:$T$50, 0)),INDEX('Maximum Demand Forecast'!$Q$4:$Q$50, MATCH(Information!$C$607, 'Maximum Demand Forecast'!$D$4:$D$50, 0)))</f>
        <v>10.955873516540027</v>
      </c>
      <c r="J607" s="108">
        <f>J605/IF($R$598="Summer",INDEX('Maximum Demand Forecast'!$AG$4:$AG$50, MATCH(Information!$C$607, 'Maximum Demand Forecast'!$T$4:$T$50, 0)),INDEX('Maximum Demand Forecast'!$Q$4:$Q$50, MATCH(Information!$C$607, 'Maximum Demand Forecast'!$D$4:$D$50, 0)))</f>
        <v>10.948917739833908</v>
      </c>
      <c r="K607" s="108">
        <f>K605/IF($R$598="Summer",INDEX('Maximum Demand Forecast'!$AG$4:$AG$50, MATCH(Information!$C$607, 'Maximum Demand Forecast'!$T$4:$T$50, 0)),INDEX('Maximum Demand Forecast'!$Q$4:$Q$50, MATCH(Information!$C$607, 'Maximum Demand Forecast'!$D$4:$D$50, 0)))</f>
        <v>10.965066878915254</v>
      </c>
      <c r="L607" s="108">
        <f>L605/IF($R$598="Summer",INDEX('Maximum Demand Forecast'!$AG$4:$AG$50, MATCH(Information!$C$607, 'Maximum Demand Forecast'!$T$4:$T$50, 0)),INDEX('Maximum Demand Forecast'!$Q$4:$Q$50, MATCH(Information!$C$607, 'Maximum Demand Forecast'!$D$4:$D$50, 0)))</f>
        <v>11.014075820879984</v>
      </c>
      <c r="M607" s="108">
        <f>M605/IF($R$598="Summer",INDEX('Maximum Demand Forecast'!$AG$4:$AG$50, MATCH(Information!$C$607, 'Maximum Demand Forecast'!$T$4:$T$50, 0)),INDEX('Maximum Demand Forecast'!$Q$4:$Q$50, MATCH(Information!$C$607, 'Maximum Demand Forecast'!$D$4:$D$50, 0)))</f>
        <v>11.15996201599109</v>
      </c>
      <c r="N607" s="108">
        <f>N605/IF($R$598="Summer",INDEX('Maximum Demand Forecast'!$AG$4:$AG$50, MATCH(Information!$C$607, 'Maximum Demand Forecast'!$T$4:$T$50, 0)),INDEX('Maximum Demand Forecast'!$Q$4:$Q$50, MATCH(Information!$C$607, 'Maximum Demand Forecast'!$D$4:$D$50, 0)))</f>
        <v>11.620745213617296</v>
      </c>
      <c r="O607" s="108">
        <f>O605/IF($R$598="Summer",INDEX('Maximum Demand Forecast'!$AG$4:$AG$50, MATCH(Information!$C$607, 'Maximum Demand Forecast'!$T$4:$T$50, 0)),INDEX('Maximum Demand Forecast'!$Q$4:$Q$50, MATCH(Information!$C$607, 'Maximum Demand Forecast'!$D$4:$D$50, 0)))</f>
        <v>11.997027041605449</v>
      </c>
      <c r="P607" s="108">
        <f>P605/IF($R$598="Summer",INDEX('Maximum Demand Forecast'!$AG$4:$AG$50, MATCH(Information!$C$607, 'Maximum Demand Forecast'!$T$4:$T$50, 0)),INDEX('Maximum Demand Forecast'!$Q$4:$Q$50, MATCH(Information!$C$607, 'Maximum Demand Forecast'!$D$4:$D$50, 0)))</f>
        <v>12.247280288451435</v>
      </c>
      <c r="Q607" s="112"/>
      <c r="R607" s="105"/>
    </row>
    <row r="608" spans="3:18" x14ac:dyDescent="0.25">
      <c r="C608" s="71" t="s">
        <v>52</v>
      </c>
      <c r="D608" s="77" t="s">
        <v>181</v>
      </c>
      <c r="E608" s="114">
        <f>IFERROR(INDEX('Maximum Demand Forecast'!$AK$4:$AK$50,MATCH(Information!C598,'Maximum Demand Forecast'!$AJ$4:$AJ$50,0)),"")</f>
        <v>16</v>
      </c>
      <c r="F608" s="115" t="str">
        <f>IFERROR(INDEX('Maximum Demand Forecast'!$AK$4:$AK$50,MATCH(Information!D598,'Maximum Demand Forecast'!$AJ$4:$AJ$50,0)),"")</f>
        <v/>
      </c>
      <c r="G608" s="115"/>
      <c r="H608" s="115"/>
      <c r="I608" s="115"/>
      <c r="J608" s="115"/>
      <c r="K608" s="115"/>
      <c r="L608" s="115"/>
      <c r="M608" s="115"/>
      <c r="N608" s="115"/>
      <c r="O608" s="115"/>
      <c r="P608" s="115"/>
      <c r="Q608" s="116"/>
      <c r="R608" s="105"/>
    </row>
    <row r="609" spans="3:18" x14ac:dyDescent="0.25">
      <c r="C609" s="71" t="s">
        <v>52</v>
      </c>
      <c r="D609" s="77" t="s">
        <v>182</v>
      </c>
      <c r="E609" s="106">
        <f>INDEX('Maximum Demand Forecast'!AR4:AR50,MATCH(Information!C609,'Maximum Demand Forecast'!$AQ$4:$AQ$50,0))</f>
        <v>0</v>
      </c>
      <c r="F609" s="107">
        <f>INDEX('Maximum Demand Forecast'!AR4:AR50,MATCH(Information!C609,'Maximum Demand Forecast'!$AQ$4:$AQ$50,0))</f>
        <v>0</v>
      </c>
      <c r="G609" s="107">
        <f>INDEX('Maximum Demand Forecast'!AR4:AR50,MATCH(Information!C609,'Maximum Demand Forecast'!$AQ$4:$AQ$50,0))</f>
        <v>0</v>
      </c>
      <c r="H609" s="107">
        <f>INDEX('Maximum Demand Forecast'!AR4:AR50,MATCH(Information!C609,'Maximum Demand Forecast'!$AQ$4:$AQ$50,0))</f>
        <v>0</v>
      </c>
      <c r="I609" s="107">
        <f>INDEX('Maximum Demand Forecast'!AR4:AR50,MATCH(Information!C609,'Maximum Demand Forecast'!$AQ$4:$AQ$50,0))</f>
        <v>0</v>
      </c>
      <c r="J609" s="107">
        <f>INDEX('Maximum Demand Forecast'!AR4:AR50,MATCH(Information!C609,'Maximum Demand Forecast'!$AQ$4:$AQ$50,0))</f>
        <v>0</v>
      </c>
      <c r="K609" s="107">
        <f>INDEX('Maximum Demand Forecast'!AR4:AR50,MATCH(Information!C609,'Maximum Demand Forecast'!$AQ$4:$AQ$50,0))</f>
        <v>0</v>
      </c>
      <c r="L609" s="107">
        <f>INDEX('Maximum Demand Forecast'!AR4:AR50,MATCH(Information!C609,'Maximum Demand Forecast'!$AQ$4:$AQ$50,0))</f>
        <v>0</v>
      </c>
      <c r="M609" s="107">
        <f>INDEX('Maximum Demand Forecast'!AR4:AR50,MATCH(Information!C609,'Maximum Demand Forecast'!$AQ$4:$AQ$50,0))</f>
        <v>0</v>
      </c>
      <c r="N609" s="107">
        <f>INDEX('Maximum Demand Forecast'!AR4:AR50,MATCH(Information!C609,'Maximum Demand Forecast'!$AQ$4:$AQ$50,0))</f>
        <v>0</v>
      </c>
      <c r="O609" s="107">
        <f>INDEX('Maximum Demand Forecast'!AR4:AR50,MATCH(Information!C609,'Maximum Demand Forecast'!$AQ$4:$AQ$50,0))</f>
        <v>0</v>
      </c>
      <c r="P609" s="107">
        <f>INDEX('Maximum Demand Forecast'!AR4:AR50,MATCH(Information!C609,'Maximum Demand Forecast'!$AQ$4:$AQ$50,0))</f>
        <v>0</v>
      </c>
      <c r="Q609" s="104"/>
      <c r="R609" s="105"/>
    </row>
    <row r="610" spans="3:18" x14ac:dyDescent="0.25">
      <c r="C610" s="71" t="s">
        <v>52</v>
      </c>
      <c r="D610" s="77" t="s">
        <v>183</v>
      </c>
      <c r="E610" s="106">
        <f>INDEX('Maximum Demand Forecast'!$AS$4:$AS$50,MATCH(Information!C610,'Maximum Demand Forecast'!$AQ$4:$AQ$50,0))</f>
        <v>0</v>
      </c>
      <c r="F610" s="107">
        <f>INDEX('Maximum Demand Forecast'!$AS$4:$AS$50,MATCH(Information!C610,'Maximum Demand Forecast'!$AQ$4:$AQ$50,0))</f>
        <v>0</v>
      </c>
      <c r="G610" s="107">
        <f>INDEX('Maximum Demand Forecast'!$AS$4:$AS$50,MATCH(Information!C610,'Maximum Demand Forecast'!$AQ$4:$AQ$50,0))</f>
        <v>0</v>
      </c>
      <c r="H610" s="107">
        <f>INDEX('Maximum Demand Forecast'!$AS$4:$AS$50,MATCH(Information!C610,'Maximum Demand Forecast'!$AQ$4:$AQ$50,0))</f>
        <v>0</v>
      </c>
      <c r="I610" s="107">
        <f>INDEX('Maximum Demand Forecast'!$AS$4:$AS$50,MATCH(Information!C610,'Maximum Demand Forecast'!$AQ$4:$AQ$50,0))</f>
        <v>0</v>
      </c>
      <c r="J610" s="107">
        <f>INDEX('Maximum Demand Forecast'!$AS$4:$AS$50,MATCH(Information!C610,'Maximum Demand Forecast'!$AQ$4:$AQ$50,0))</f>
        <v>0</v>
      </c>
      <c r="K610" s="107">
        <f>INDEX('Maximum Demand Forecast'!$AS$4:$AS$50,MATCH(Information!C610,'Maximum Demand Forecast'!$AQ$4:$AQ$50,0))</f>
        <v>0</v>
      </c>
      <c r="L610" s="107">
        <f>INDEX('Maximum Demand Forecast'!$AS$4:$AS$50,MATCH(Information!C610,'Maximum Demand Forecast'!$AQ$4:$AQ$50,0))</f>
        <v>0</v>
      </c>
      <c r="M610" s="107">
        <f>INDEX('Maximum Demand Forecast'!$AS$4:$AS$50,MATCH(Information!C610,'Maximum Demand Forecast'!$AQ$4:$AQ$50,0))</f>
        <v>0</v>
      </c>
      <c r="N610" s="107">
        <f>INDEX('Maximum Demand Forecast'!$AS$4:$AS$50,MATCH(Information!C610,'Maximum Demand Forecast'!$AQ$4:$AQ$50,0))</f>
        <v>0</v>
      </c>
      <c r="O610" s="107">
        <f>INDEX('Maximum Demand Forecast'!$AS$4:$AS$50,MATCH(Information!C610,'Maximum Demand Forecast'!$AQ$4:$AQ$50,0))</f>
        <v>0</v>
      </c>
      <c r="P610" s="107">
        <f>INDEX('Maximum Demand Forecast'!$AS$4:$AS$50,MATCH(Information!C610,'Maximum Demand Forecast'!$AQ$4:$AQ$50,0))</f>
        <v>0</v>
      </c>
      <c r="Q610" s="104"/>
      <c r="R610" s="105"/>
    </row>
    <row r="611" spans="3:18" x14ac:dyDescent="0.25">
      <c r="C611" s="71" t="s">
        <v>52</v>
      </c>
      <c r="D611" s="77" t="s">
        <v>186</v>
      </c>
      <c r="E611" s="117">
        <f>INDEX('Maximum Demand Forecast'!$R$4:$R$50,MATCH(Information!$C$598,'Maximum Demand Forecast'!$D$4:$D$50,0))</f>
        <v>0.86399408284023604</v>
      </c>
      <c r="F611" s="118"/>
      <c r="G611" s="118"/>
      <c r="H611" s="118"/>
      <c r="I611" s="118"/>
      <c r="J611" s="118"/>
      <c r="K611" s="118"/>
      <c r="L611" s="118"/>
      <c r="M611" s="118"/>
      <c r="N611" s="118"/>
      <c r="O611" s="118"/>
      <c r="P611" s="118"/>
      <c r="Q611" s="104"/>
      <c r="R611" s="105"/>
    </row>
    <row r="612" spans="3:18" x14ac:dyDescent="0.25">
      <c r="C612" s="71" t="s">
        <v>52</v>
      </c>
      <c r="D612" s="77" t="s">
        <v>187</v>
      </c>
      <c r="E612" s="117">
        <f>INDEX('Maximum Demand Forecast'!$AH$4:$AH$50,MATCH(Information!$C$598,'Maximum Demand Forecast'!$D$4:$D$50,0))</f>
        <v>0.67137561085210296</v>
      </c>
      <c r="F612" s="118"/>
      <c r="G612" s="118"/>
      <c r="H612" s="118"/>
      <c r="I612" s="118"/>
      <c r="J612" s="118"/>
      <c r="K612" s="118"/>
      <c r="L612" s="118"/>
      <c r="M612" s="118"/>
      <c r="N612" s="118"/>
      <c r="O612" s="118"/>
      <c r="P612" s="118"/>
      <c r="Q612" s="104"/>
      <c r="R612" s="105"/>
    </row>
    <row r="613" spans="3:18" x14ac:dyDescent="0.25">
      <c r="C613" s="71" t="s">
        <v>52</v>
      </c>
      <c r="D613" s="77" t="s">
        <v>130</v>
      </c>
      <c r="E613" s="106">
        <v>2</v>
      </c>
      <c r="F613" s="107"/>
      <c r="G613" s="107"/>
      <c r="H613" s="107"/>
      <c r="I613" s="107"/>
      <c r="J613" s="107"/>
      <c r="K613" s="107"/>
      <c r="L613" s="107"/>
      <c r="M613" s="107"/>
      <c r="N613" s="107"/>
      <c r="O613" s="107"/>
      <c r="P613" s="107"/>
      <c r="Q613" s="104" t="str" cm="1">
        <f t="array" ref="Q613">IF(INDEX('Maximum Demand Forecast'!$AW$4:$AW$248,MATCH(1,('Maximum Demand Forecast'!$AV$4:$AV$248=Information!D613)*('Maximum Demand Forecast'!$AX$4:$AX$248=Information!E613)*('Maximum Demand Forecast'!$AU$4:$AU$248=Information!C613),0))=0,"",INDEX('Maximum Demand Forecast'!$AW$4:$AW$248,MATCH(1,('Maximum Demand Forecast'!$AV$4:$AV$248=Information!D613)*('Maximum Demand Forecast'!$AX$4:$AX$248=Information!E613)*('Maximum Demand Forecast'!$AU$4:$AU$248=Information!C613),0)))</f>
        <v>Norwood</v>
      </c>
      <c r="R613" s="105"/>
    </row>
    <row r="614" spans="3:18" x14ac:dyDescent="0.25">
      <c r="C614" s="71" t="s">
        <v>52</v>
      </c>
      <c r="D614" s="77" t="s">
        <v>131</v>
      </c>
      <c r="E614" s="106">
        <v>5</v>
      </c>
      <c r="F614" s="107"/>
      <c r="G614" s="107"/>
      <c r="H614" s="107"/>
      <c r="I614" s="107"/>
      <c r="J614" s="107"/>
      <c r="K614" s="107"/>
      <c r="L614" s="107"/>
      <c r="M614" s="107"/>
      <c r="N614" s="107"/>
      <c r="O614" s="107"/>
      <c r="P614" s="107"/>
      <c r="Q614" s="104" t="str" cm="1">
        <f t="array" ref="Q614">IF(INDEX('Maximum Demand Forecast'!$AW$4:$AW$248,MATCH(1,('Maximum Demand Forecast'!$AV$4:$AV$248=Information!D614)*('Maximum Demand Forecast'!$AX$4:$AX$248=Information!E614)*('Maximum Demand Forecast'!$AU$4:$AU$248=Information!C614),0))=0,"",INDEX('Maximum Demand Forecast'!$AW$4:$AW$248,MATCH(1,('Maximum Demand Forecast'!$AV$4:$AV$248=Information!D614)*('Maximum Demand Forecast'!$AX$4:$AX$248=Information!E614)*('Maximum Demand Forecast'!$AU$4:$AU$248=Information!C614),0)))</f>
        <v>Hadspen</v>
      </c>
      <c r="R614" s="105"/>
    </row>
    <row r="615" spans="3:18" x14ac:dyDescent="0.25">
      <c r="C615" s="71" t="s">
        <v>52</v>
      </c>
      <c r="D615" s="77" t="s">
        <v>132</v>
      </c>
      <c r="E615" s="106"/>
      <c r="F615" s="107"/>
      <c r="G615" s="107"/>
      <c r="H615" s="107"/>
      <c r="I615" s="107"/>
      <c r="J615" s="107"/>
      <c r="K615" s="107"/>
      <c r="L615" s="107"/>
      <c r="M615" s="107"/>
      <c r="N615" s="107"/>
      <c r="O615" s="107"/>
      <c r="P615" s="107"/>
      <c r="Q615" s="104" t="str" cm="1">
        <f t="array" ref="Q615">IF(INDEX('Maximum Demand Forecast'!$AW$4:$AW$248,MATCH(1,('Maximum Demand Forecast'!$AV$4:$AV$248=Information!D615)*('Maximum Demand Forecast'!$AX$4:$AX$248=Information!E615)*('Maximum Demand Forecast'!$AU$4:$AU$248=Information!C615),0))=0,"",INDEX('Maximum Demand Forecast'!$AW$4:$AW$248,MATCH(1,('Maximum Demand Forecast'!$AV$4:$AV$248=Information!D615)*('Maximum Demand Forecast'!$AX$4:$AX$248=Information!E615)*('Maximum Demand Forecast'!$AU$4:$AU$248=Information!C615),0)))</f>
        <v/>
      </c>
      <c r="R615" s="105"/>
    </row>
    <row r="616" spans="3:18" x14ac:dyDescent="0.25">
      <c r="C616" s="71" t="s">
        <v>52</v>
      </c>
      <c r="D616" s="77" t="s">
        <v>133</v>
      </c>
      <c r="E616" s="106"/>
      <c r="F616" s="107"/>
      <c r="G616" s="107"/>
      <c r="H616" s="107"/>
      <c r="I616" s="107"/>
      <c r="J616" s="107"/>
      <c r="K616" s="107"/>
      <c r="L616" s="107"/>
      <c r="M616" s="107"/>
      <c r="N616" s="107"/>
      <c r="O616" s="107"/>
      <c r="P616" s="107"/>
      <c r="Q616" s="104" t="str" cm="1">
        <f t="array" ref="Q616">IF(INDEX('Maximum Demand Forecast'!$AW$4:$AW$248,MATCH(1,('Maximum Demand Forecast'!$AV$4:$AV$248=Information!D616)*('Maximum Demand Forecast'!$AX$4:$AX$248=Information!E616)*('Maximum Demand Forecast'!$AU$4:$AU$248=Information!C616),0))=0,"",INDEX('Maximum Demand Forecast'!$AW$4:$AW$248,MATCH(1,('Maximum Demand Forecast'!$AV$4:$AV$248=Information!D616)*('Maximum Demand Forecast'!$AX$4:$AX$248=Information!E616)*('Maximum Demand Forecast'!$AU$4:$AU$248=Information!C616),0)))</f>
        <v/>
      </c>
      <c r="R616" s="105"/>
    </row>
    <row r="617" spans="3:18" x14ac:dyDescent="0.25">
      <c r="C617" s="71" t="s">
        <v>52</v>
      </c>
      <c r="D617" s="77" t="s">
        <v>134</v>
      </c>
      <c r="E617" s="106"/>
      <c r="F617" s="107"/>
      <c r="G617" s="107"/>
      <c r="H617" s="107"/>
      <c r="I617" s="107"/>
      <c r="J617" s="107"/>
      <c r="K617" s="107"/>
      <c r="L617" s="107"/>
      <c r="M617" s="107"/>
      <c r="N617" s="107"/>
      <c r="O617" s="107"/>
      <c r="P617" s="107"/>
      <c r="Q617" s="104" t="str" cm="1">
        <f t="array" ref="Q617">IF(INDEX('Maximum Demand Forecast'!$AW$4:$AW$248,MATCH(1,('Maximum Demand Forecast'!$AV$4:$AV$248=Information!D617)*('Maximum Demand Forecast'!$AX$4:$AX$248=Information!E617)*('Maximum Demand Forecast'!$AU$4:$AU$248=Information!C617),0))=0,"",INDEX('Maximum Demand Forecast'!$AW$4:$AW$248,MATCH(1,('Maximum Demand Forecast'!$AV$4:$AV$248=Information!D617)*('Maximum Demand Forecast'!$AX$4:$AX$248=Information!E617)*('Maximum Demand Forecast'!$AU$4:$AU$248=Information!C617),0)))</f>
        <v/>
      </c>
      <c r="R617" s="105"/>
    </row>
    <row r="618" spans="3:18" x14ac:dyDescent="0.25">
      <c r="C618" s="71" t="s">
        <v>52</v>
      </c>
      <c r="D618" s="77" t="s">
        <v>184</v>
      </c>
      <c r="E618" s="124">
        <f>INDEX('Distribution feeder max. demand'!$AS$5:$AS$64,MATCH(Information!$C618,'Distribution feeder max. demand'!$AR$5:$AR$64,0))</f>
        <v>2.8010000000000002</v>
      </c>
      <c r="F618" s="115"/>
      <c r="G618" s="115"/>
      <c r="H618" s="115"/>
      <c r="I618" s="115"/>
      <c r="J618" s="115"/>
      <c r="K618" s="115"/>
      <c r="L618" s="115"/>
      <c r="M618" s="115"/>
      <c r="N618" s="115"/>
      <c r="O618" s="115"/>
      <c r="P618" s="115"/>
      <c r="Q618" s="104"/>
      <c r="R618" s="105"/>
    </row>
    <row r="619" spans="3:18" ht="15.75" thickBot="1" x14ac:dyDescent="0.3">
      <c r="C619" s="73" t="s">
        <v>52</v>
      </c>
      <c r="D619" s="78" t="s">
        <v>185</v>
      </c>
      <c r="E619" s="123">
        <f>INDEX('Distribution feeder max. demand'!$AT$5:$AT$64,MATCH(Information!$C618,'Distribution feeder max. demand'!$AR$5:$AR$64,0))</f>
        <v>2.4E-2</v>
      </c>
      <c r="F619" s="119"/>
      <c r="G619" s="119"/>
      <c r="H619" s="119"/>
      <c r="I619" s="119"/>
      <c r="J619" s="119"/>
      <c r="K619" s="119"/>
      <c r="L619" s="119"/>
      <c r="M619" s="119"/>
      <c r="N619" s="119"/>
      <c r="O619" s="119"/>
      <c r="P619" s="119"/>
      <c r="Q619" s="120"/>
      <c r="R619" s="121"/>
    </row>
    <row r="620" spans="3:18" ht="15.75" thickTop="1" x14ac:dyDescent="0.25">
      <c r="C620" s="71" t="s">
        <v>73</v>
      </c>
      <c r="D620" s="77" t="s">
        <v>171</v>
      </c>
      <c r="E620" s="102">
        <f>INDEX('Maximum Demand Forecast'!$BA$4:$BA$50,MATCH($C$620,'Maximum Demand Forecast'!$AZ$4:$AZ$50,0))</f>
        <v>50</v>
      </c>
      <c r="F620" s="103">
        <f>INDEX('Maximum Demand Forecast'!$BA$4:$BA$50,MATCH($C$620,'Maximum Demand Forecast'!$AZ$4:$AZ$50,0))</f>
        <v>50</v>
      </c>
      <c r="G620" s="103">
        <f>INDEX('Maximum Demand Forecast'!$BA$4:$BA$50,MATCH($C$620,'Maximum Demand Forecast'!$AZ$4:$AZ$50,0))</f>
        <v>50</v>
      </c>
      <c r="H620" s="103">
        <f>INDEX('Maximum Demand Forecast'!$BA$4:$BA$50,MATCH($C$620,'Maximum Demand Forecast'!$AZ$4:$AZ$50,0))</f>
        <v>50</v>
      </c>
      <c r="I620" s="103">
        <f>INDEX('Maximum Demand Forecast'!$BA$4:$BA$50,MATCH($C$620,'Maximum Demand Forecast'!$AZ$4:$AZ$50,0))</f>
        <v>50</v>
      </c>
      <c r="J620" s="103">
        <f>INDEX('Maximum Demand Forecast'!$BA$4:$BA$50,MATCH($C$620,'Maximum Demand Forecast'!$AZ$4:$AZ$50,0))</f>
        <v>50</v>
      </c>
      <c r="K620" s="103">
        <f>INDEX('Maximum Demand Forecast'!$BA$4:$BA$50,MATCH($C$620,'Maximum Demand Forecast'!$AZ$4:$AZ$50,0))</f>
        <v>50</v>
      </c>
      <c r="L620" s="103">
        <f>INDEX('Maximum Demand Forecast'!$BA$4:$BA$50,MATCH($C$620,'Maximum Demand Forecast'!$AZ$4:$AZ$50,0))</f>
        <v>50</v>
      </c>
      <c r="M620" s="103">
        <f>INDEX('Maximum Demand Forecast'!$BA$4:$BA$50,MATCH($C$620,'Maximum Demand Forecast'!$AZ$4:$AZ$50,0))</f>
        <v>50</v>
      </c>
      <c r="N620" s="103">
        <f>INDEX('Maximum Demand Forecast'!$BA$4:$BA$50,MATCH($C$620,'Maximum Demand Forecast'!$AZ$4:$AZ$50,0))</f>
        <v>50</v>
      </c>
      <c r="O620" s="103">
        <f>INDEX('Maximum Demand Forecast'!$BA$4:$BA$50,MATCH($C$620,'Maximum Demand Forecast'!$AZ$4:$AZ$50,0))</f>
        <v>50</v>
      </c>
      <c r="P620" s="103">
        <f>INDEX('Maximum Demand Forecast'!$BA$4:$BA$50,MATCH($C$620,'Maximum Demand Forecast'!$AZ$4:$AZ$50,0))</f>
        <v>50</v>
      </c>
      <c r="Q620" s="104"/>
      <c r="R620" s="122" t="str">
        <f>IF('Maximum Demand Forecast'!F32&gt;'Maximum Demand Forecast'!V32,"Summer","Winter")</f>
        <v>Winter</v>
      </c>
    </row>
    <row r="621" spans="3:18" x14ac:dyDescent="0.25">
      <c r="C621" s="71" t="s">
        <v>73</v>
      </c>
      <c r="D621" s="77" t="s">
        <v>172</v>
      </c>
      <c r="E621" s="106">
        <f>INDEX('Maximum Demand Forecast'!$AN$4:$AN$50,MATCH(Information!C620,'Maximum Demand Forecast'!$AM$4:$AM$50,0))</f>
        <v>25</v>
      </c>
      <c r="F621" s="107">
        <f>INDEX('Maximum Demand Forecast'!$AN$4:$AN$50,MATCH(Information!C620,'Maximum Demand Forecast'!$AM$4:$AM$50,0))</f>
        <v>25</v>
      </c>
      <c r="G621" s="107">
        <f>INDEX('Maximum Demand Forecast'!$AN$4:$AN$50,MATCH(Information!C620,'Maximum Demand Forecast'!$AM$4:$AM$50,0))</f>
        <v>25</v>
      </c>
      <c r="H621" s="107">
        <f>INDEX('Maximum Demand Forecast'!$AN$4:$AN$50,MATCH(Information!C620,'Maximum Demand Forecast'!$AM$4:$AM$50,0))</f>
        <v>25</v>
      </c>
      <c r="I621" s="107">
        <f>INDEX('Maximum Demand Forecast'!$AN$4:$AN$50,MATCH(Information!C620,'Maximum Demand Forecast'!$AM$4:$AM$50,0))</f>
        <v>25</v>
      </c>
      <c r="J621" s="107">
        <f>INDEX('Maximum Demand Forecast'!$AN$4:$AN$50,MATCH(Information!C620,'Maximum Demand Forecast'!$AM$4:$AM$50,0))</f>
        <v>25</v>
      </c>
      <c r="K621" s="107">
        <f>INDEX('Maximum Demand Forecast'!$AN$4:$AN$50,MATCH(Information!C620,'Maximum Demand Forecast'!$AM$4:$AM$50,0))</f>
        <v>25</v>
      </c>
      <c r="L621" s="107">
        <f>INDEX('Maximum Demand Forecast'!$AN$4:$AN$50,MATCH(Information!C620,'Maximum Demand Forecast'!$AM$4:$AM$50,0))</f>
        <v>25</v>
      </c>
      <c r="M621" s="107">
        <f>INDEX('Maximum Demand Forecast'!$AN$4:$AN$50,MATCH(Information!C620,'Maximum Demand Forecast'!$AM$4:$AM$50,0))</f>
        <v>25</v>
      </c>
      <c r="N621" s="107">
        <f>INDEX('Maximum Demand Forecast'!$AN$4:$AN$50,MATCH(Information!C620,'Maximum Demand Forecast'!$AM$4:$AM$50,0))</f>
        <v>25</v>
      </c>
      <c r="O621" s="107">
        <f>INDEX('Maximum Demand Forecast'!$AN$4:$AN$50,MATCH(Information!C620,'Maximum Demand Forecast'!$AM$4:$AM$50,0))</f>
        <v>25</v>
      </c>
      <c r="P621" s="107">
        <f>INDEX('Maximum Demand Forecast'!$AN$4:$AN$50,MATCH(Information!C620,'Maximum Demand Forecast'!$AM$4:$AM$50,0))</f>
        <v>25</v>
      </c>
      <c r="Q621" s="104"/>
      <c r="R621" s="105"/>
    </row>
    <row r="622" spans="3:18" x14ac:dyDescent="0.25">
      <c r="C622" s="71" t="s">
        <v>73</v>
      </c>
      <c r="D622" s="77" t="s">
        <v>173</v>
      </c>
      <c r="E622" s="106">
        <f>INDEX('Maximum Demand Forecast'!$AO$4:$AO$50,MATCH(Information!C622,'Maximum Demand Forecast'!$AM$4:$AM$50,0))</f>
        <v>30</v>
      </c>
      <c r="F622" s="107">
        <f>INDEX('Maximum Demand Forecast'!$AO$4:$AO$50,MATCH(Information!C622,'Maximum Demand Forecast'!$AM$4:$AM$50,0))</f>
        <v>30</v>
      </c>
      <c r="G622" s="107">
        <f>INDEX('Maximum Demand Forecast'!$AO$4:$AO$50,MATCH(Information!C622,'Maximum Demand Forecast'!$AM$4:$AM$50,0))</f>
        <v>30</v>
      </c>
      <c r="H622" s="107">
        <f>INDEX('Maximum Demand Forecast'!$AO$4:$AO$50,MATCH(Information!C622,'Maximum Demand Forecast'!$AM$4:$AM$50,0))</f>
        <v>30</v>
      </c>
      <c r="I622" s="107">
        <f>INDEX('Maximum Demand Forecast'!$AO$4:$AO$50,MATCH(Information!C622,'Maximum Demand Forecast'!$AM$4:$AM$50,0))</f>
        <v>30</v>
      </c>
      <c r="J622" s="107">
        <f>INDEX('Maximum Demand Forecast'!$AO$4:$AO$50,MATCH(Information!C622,'Maximum Demand Forecast'!$AM$4:$AM$50,0))</f>
        <v>30</v>
      </c>
      <c r="K622" s="107">
        <f>INDEX('Maximum Demand Forecast'!$AO$4:$AO$50,MATCH(Information!C622,'Maximum Demand Forecast'!$AM$4:$AM$50,0))</f>
        <v>30</v>
      </c>
      <c r="L622" s="107">
        <f>INDEX('Maximum Demand Forecast'!$AO$4:$AO$50,MATCH(Information!C622,'Maximum Demand Forecast'!$AM$4:$AM$50,0))</f>
        <v>30</v>
      </c>
      <c r="M622" s="107">
        <f>INDEX('Maximum Demand Forecast'!$AO$4:$AO$50,MATCH(Information!C622,'Maximum Demand Forecast'!$AM$4:$AM$50,0))</f>
        <v>30</v>
      </c>
      <c r="N622" s="107">
        <f>INDEX('Maximum Demand Forecast'!$AO$4:$AO$50,MATCH(Information!C622,'Maximum Demand Forecast'!$AM$4:$AM$50,0))</f>
        <v>30</v>
      </c>
      <c r="O622" s="107">
        <f>INDEX('Maximum Demand Forecast'!$AO$4:$AO$50,MATCH(Information!C622,'Maximum Demand Forecast'!$AM$4:$AM$50,0))</f>
        <v>30</v>
      </c>
      <c r="P622" s="107">
        <f>INDEX('Maximum Demand Forecast'!$AO$4:$AO$50,MATCH(Information!C622,'Maximum Demand Forecast'!$AM$4:$AM$50,0))</f>
        <v>30</v>
      </c>
      <c r="Q622" s="104"/>
      <c r="R622" s="105"/>
    </row>
    <row r="623" spans="3:18" x14ac:dyDescent="0.25">
      <c r="C623" s="71" t="s">
        <v>73</v>
      </c>
      <c r="D623" s="77" t="s">
        <v>174</v>
      </c>
      <c r="E623" s="108">
        <f>IF($R$620="Summer",INDEX('Maximum Demand Forecast'!E$4:E$50,MATCH(Information!$C$623,'Maximum Demand Forecast'!$D$4:$D$50,0)),INDEX('Maximum Demand Forecast'!U$4:U$50,MATCH(Information!$C$623,'Maximum Demand Forecast'!$T$4:$T$50,0)))</f>
        <v>6.35092092960301</v>
      </c>
      <c r="F623" s="111">
        <f>IF($R$620="Summer",INDEX('Maximum Demand Forecast'!F$4:F$50,MATCH(Information!$C$623,'Maximum Demand Forecast'!$D$4:$D$50,0)),INDEX('Maximum Demand Forecast'!V$4:V$50,MATCH(Information!$C$623,'Maximum Demand Forecast'!$T$4:$T$50,0)))</f>
        <v>5.8481170294493596</v>
      </c>
      <c r="G623" s="111">
        <f>IF($R$620="Summer",INDEX('Maximum Demand Forecast'!G$4:G$50,MATCH(Information!$C$623,'Maximum Demand Forecast'!$D$4:$D$50,0)),INDEX('Maximum Demand Forecast'!W$4:W$50,MATCH(Information!$C$623,'Maximum Demand Forecast'!$T$4:$T$50,0)))</f>
        <v>5.6463872396539809</v>
      </c>
      <c r="H623" s="111">
        <f>IF($R$620="Summer",INDEX('Maximum Demand Forecast'!H$4:H$50,MATCH(Information!$C$623,'Maximum Demand Forecast'!$D$4:$D$50,0)),INDEX('Maximum Demand Forecast'!X$4:X$50,MATCH(Information!$C$623,'Maximum Demand Forecast'!$T$4:$T$50,0)))</f>
        <v>5.6916532278708143</v>
      </c>
      <c r="I623" s="111">
        <f>IF($R$620="Summer",INDEX('Maximum Demand Forecast'!I$4:I$50,MATCH(Information!$C$623,'Maximum Demand Forecast'!$D$4:$D$50,0)),INDEX('Maximum Demand Forecast'!Y$4:Y$50,MATCH(Information!$C$623,'Maximum Demand Forecast'!$T$4:$T$50,0)))</f>
        <v>5.5988873336424509</v>
      </c>
      <c r="J623" s="111">
        <f>IF($R$620="Summer",INDEX('Maximum Demand Forecast'!J$4:J$50,MATCH(Information!$C$623,'Maximum Demand Forecast'!$D$4:$D$50,0)),INDEX('Maximum Demand Forecast'!Z$4:Z$50,MATCH(Information!$C$623,'Maximum Demand Forecast'!$T$4:$T$50,0)))</f>
        <v>5.5953326549546452</v>
      </c>
      <c r="K623" s="111">
        <f>IF($R$620="Summer",INDEX('Maximum Demand Forecast'!K$4:K$50,MATCH(Information!$C$623,'Maximum Demand Forecast'!$D$4:$D$50,0)),INDEX('Maximum Demand Forecast'!AA$4:AA$50,MATCH(Information!$C$623,'Maximum Demand Forecast'!$T$4:$T$50,0)))</f>
        <v>5.6035855076473382</v>
      </c>
      <c r="L623" s="111">
        <f>IF($R$620="Summer",INDEX('Maximum Demand Forecast'!L$4:L$50,MATCH(Information!$C$623,'Maximum Demand Forecast'!$D$4:$D$50,0)),INDEX('Maximum Demand Forecast'!AB$4:AB$50,MATCH(Information!$C$623,'Maximum Demand Forecast'!$T$4:$T$50,0)))</f>
        <v>5.6286310272024247</v>
      </c>
      <c r="M623" s="111">
        <f>IF($R$620="Summer",INDEX('Maximum Demand Forecast'!M$4:M$50,MATCH(Information!$C$623,'Maximum Demand Forecast'!$D$4:$D$50,0)),INDEX('Maximum Demand Forecast'!AC$4:AC$50,MATCH(Information!$C$623,'Maximum Demand Forecast'!$T$4:$T$50,0)))</f>
        <v>5.7031846781484425</v>
      </c>
      <c r="N623" s="111">
        <f>IF($R$620="Summer",INDEX('Maximum Demand Forecast'!N$4:N$50,MATCH(Information!$C$623,'Maximum Demand Forecast'!$D$4:$D$50,0)),INDEX('Maximum Demand Forecast'!AD$4:AD$50,MATCH(Information!$C$623,'Maximum Demand Forecast'!$T$4:$T$50,0)))</f>
        <v>5.9386632280650522</v>
      </c>
      <c r="O623" s="111">
        <f>IF($R$620="Summer",INDEX('Maximum Demand Forecast'!O$4:O$50,MATCH(Information!$C$623,'Maximum Demand Forecast'!$D$4:$D$50,0)),INDEX('Maximum Demand Forecast'!AE$4:AE$50,MATCH(Information!$C$623,'Maximum Demand Forecast'!$T$4:$T$50,0)))</f>
        <v>6.1309582155365794</v>
      </c>
      <c r="P623" s="111">
        <f>IF($R$620="Summer",INDEX('Maximum Demand Forecast'!P$4:P$50,MATCH(Information!$C$623,'Maximum Demand Forecast'!$D$4:$D$50,0)),INDEX('Maximum Demand Forecast'!AF$4:AF$50,MATCH(Information!$C$623,'Maximum Demand Forecast'!$T$4:$T$50,0)))</f>
        <v>6.2588475829935506</v>
      </c>
      <c r="Q623" s="104"/>
      <c r="R623" s="105"/>
    </row>
    <row r="624" spans="3:18" x14ac:dyDescent="0.25">
      <c r="C624" s="71" t="s">
        <v>73</v>
      </c>
      <c r="D624" s="77" t="s">
        <v>175</v>
      </c>
      <c r="E624" s="109">
        <f t="shared" ref="E624:P624" si="84">SQRT(E625^2-E623^2)</f>
        <v>7.216955601859168E-2</v>
      </c>
      <c r="F624" s="110">
        <f t="shared" si="84"/>
        <v>6.645587533493387E-2</v>
      </c>
      <c r="G624" s="110">
        <f t="shared" si="84"/>
        <v>6.416349136003148E-2</v>
      </c>
      <c r="H624" s="110">
        <f t="shared" si="84"/>
        <v>6.467787758970843E-2</v>
      </c>
      <c r="I624" s="110">
        <f t="shared" si="84"/>
        <v>6.3623719700775988E-2</v>
      </c>
      <c r="J624" s="110">
        <f t="shared" si="84"/>
        <v>6.3583325624761766E-2</v>
      </c>
      <c r="K624" s="110">
        <f t="shared" si="84"/>
        <v>6.3677108041733391E-2</v>
      </c>
      <c r="L624" s="110">
        <f t="shared" si="84"/>
        <v>6.3961716218519968E-2</v>
      </c>
      <c r="M624" s="110">
        <f t="shared" si="84"/>
        <v>6.4808916797424301E-2</v>
      </c>
      <c r="N624" s="110">
        <f t="shared" si="84"/>
        <v>6.7484809410080643E-2</v>
      </c>
      <c r="O624" s="110">
        <f t="shared" si="84"/>
        <v>6.966997972237135E-2</v>
      </c>
      <c r="P624" s="110">
        <f t="shared" si="84"/>
        <v>7.1123267988871294E-2</v>
      </c>
      <c r="Q624" s="104"/>
      <c r="R624" s="105"/>
    </row>
    <row r="625" spans="3:18" x14ac:dyDescent="0.25">
      <c r="C625" s="71" t="s">
        <v>73</v>
      </c>
      <c r="D625" s="77" t="s">
        <v>176</v>
      </c>
      <c r="E625" s="108">
        <f t="shared" ref="E625:P625" si="85">E623/$E$626</f>
        <v>6.3513309706616203</v>
      </c>
      <c r="F625" s="111">
        <f t="shared" si="85"/>
        <v>5.8484946074611486</v>
      </c>
      <c r="G625" s="111">
        <f t="shared" si="85"/>
        <v>5.6467517931772786</v>
      </c>
      <c r="H625" s="111">
        <f t="shared" si="85"/>
        <v>5.6920207039487982</v>
      </c>
      <c r="I625" s="111">
        <f t="shared" si="85"/>
        <v>5.599248820380323</v>
      </c>
      <c r="J625" s="111">
        <f t="shared" si="85"/>
        <v>5.5956939121881302</v>
      </c>
      <c r="K625" s="111">
        <f t="shared" si="85"/>
        <v>5.6039472977182641</v>
      </c>
      <c r="L625" s="111">
        <f t="shared" si="85"/>
        <v>5.6289944343130633</v>
      </c>
      <c r="M625" s="111">
        <f t="shared" si="85"/>
        <v>5.7035528987433448</v>
      </c>
      <c r="N625" s="111">
        <f t="shared" si="85"/>
        <v>5.939046652104456</v>
      </c>
      <c r="O625" s="111">
        <f t="shared" si="85"/>
        <v>6.1313540549156018</v>
      </c>
      <c r="P625" s="111">
        <f t="shared" si="85"/>
        <v>6.2592516794257147</v>
      </c>
      <c r="Q625" s="104"/>
      <c r="R625" s="105"/>
    </row>
    <row r="626" spans="3:18" x14ac:dyDescent="0.25">
      <c r="C626" s="71" t="s">
        <v>73</v>
      </c>
      <c r="D626" s="77" t="s">
        <v>177</v>
      </c>
      <c r="E626" s="108">
        <f>IF($R$620="Summer",INDEX('Maximum Demand Forecast'!$Q$4:$Q$50,MATCH(Information!$C$626,'Maximum Demand Forecast'!$D$4:$D$50,0)),INDEX('Maximum Demand Forecast'!$AG$4:$AG$50,MATCH(Information!$C$626,'Maximum Demand Forecast'!$T$4:$T$50,0)))</f>
        <v>0.99993544013679903</v>
      </c>
      <c r="F626" s="111">
        <f>IF($R$620="Summer",INDEX('Maximum Demand Forecast'!$Q$4:$Q$50,MATCH(Information!$C$626,'Maximum Demand Forecast'!$D$4:$D$50,0)),INDEX('Maximum Demand Forecast'!$AG$4:$AG$50,MATCH(Information!$C$626,'Maximum Demand Forecast'!$T$4:$T$50,0)))</f>
        <v>0.99993544013679903</v>
      </c>
      <c r="G626" s="111">
        <f>IF($R$620="Summer",INDEX('Maximum Demand Forecast'!$Q$4:$Q$50,MATCH(Information!$C$626,'Maximum Demand Forecast'!$D$4:$D$50,0)),INDEX('Maximum Demand Forecast'!$AG$4:$AG$50,MATCH(Information!$C$626,'Maximum Demand Forecast'!$T$4:$T$50,0)))</f>
        <v>0.99993544013679903</v>
      </c>
      <c r="H626" s="111">
        <f>IF($R$620="Summer",INDEX('Maximum Demand Forecast'!$Q$4:$Q$50,MATCH(Information!$C$626,'Maximum Demand Forecast'!$D$4:$D$50,0)),INDEX('Maximum Demand Forecast'!$AG$4:$AG$50,MATCH(Information!$C$626,'Maximum Demand Forecast'!$T$4:$T$50,0)))</f>
        <v>0.99993544013679903</v>
      </c>
      <c r="I626" s="111">
        <f>IF($R$620="Summer",INDEX('Maximum Demand Forecast'!$Q$4:$Q$50,MATCH(Information!$C$626,'Maximum Demand Forecast'!$D$4:$D$50,0)),INDEX('Maximum Demand Forecast'!$AG$4:$AG$50,MATCH(Information!$C$626,'Maximum Demand Forecast'!$T$4:$T$50,0)))</f>
        <v>0.99993544013679903</v>
      </c>
      <c r="J626" s="111">
        <f>IF($R$620="Summer",INDEX('Maximum Demand Forecast'!$Q$4:$Q$50,MATCH(Information!$C$626,'Maximum Demand Forecast'!$D$4:$D$50,0)),INDEX('Maximum Demand Forecast'!$AG$4:$AG$50,MATCH(Information!$C$626,'Maximum Demand Forecast'!$T$4:$T$50,0)))</f>
        <v>0.99993544013679903</v>
      </c>
      <c r="K626" s="111">
        <f>IF($R$620="Summer",INDEX('Maximum Demand Forecast'!$Q$4:$Q$50,MATCH(Information!$C$626,'Maximum Demand Forecast'!$D$4:$D$50,0)),INDEX('Maximum Demand Forecast'!$AG$4:$AG$50,MATCH(Information!$C$626,'Maximum Demand Forecast'!$T$4:$T$50,0)))</f>
        <v>0.99993544013679903</v>
      </c>
      <c r="L626" s="111">
        <f>IF($R$620="Summer",INDEX('Maximum Demand Forecast'!$Q$4:$Q$50,MATCH(Information!$C$626,'Maximum Demand Forecast'!$D$4:$D$50,0)),INDEX('Maximum Demand Forecast'!$AG$4:$AG$50,MATCH(Information!$C$626,'Maximum Demand Forecast'!$T$4:$T$50,0)))</f>
        <v>0.99993544013679903</v>
      </c>
      <c r="M626" s="111">
        <f>IF($R$620="Summer",INDEX('Maximum Demand Forecast'!$Q$4:$Q$50,MATCH(Information!$C$626,'Maximum Demand Forecast'!$D$4:$D$50,0)),INDEX('Maximum Demand Forecast'!$AG$4:$AG$50,MATCH(Information!$C$626,'Maximum Demand Forecast'!$T$4:$T$50,0)))</f>
        <v>0.99993544013679903</v>
      </c>
      <c r="N626" s="111">
        <f>IF($R$620="Summer",INDEX('Maximum Demand Forecast'!$Q$4:$Q$50,MATCH(Information!$C$626,'Maximum Demand Forecast'!$D$4:$D$50,0)),INDEX('Maximum Demand Forecast'!$AG$4:$AG$50,MATCH(Information!$C$626,'Maximum Demand Forecast'!$T$4:$T$50,0)))</f>
        <v>0.99993544013679903</v>
      </c>
      <c r="O626" s="111">
        <f>IF($R$620="Summer",INDEX('Maximum Demand Forecast'!$Q$4:$Q$50,MATCH(Information!$C$626,'Maximum Demand Forecast'!$D$4:$D$50,0)),INDEX('Maximum Demand Forecast'!$AG$4:$AG$50,MATCH(Information!$C$626,'Maximum Demand Forecast'!$T$4:$T$50,0)))</f>
        <v>0.99993544013679903</v>
      </c>
      <c r="P626" s="111">
        <f>IF($R$620="Summer",INDEX('Maximum Demand Forecast'!$Q$4:$Q$50,MATCH(Information!$C$626,'Maximum Demand Forecast'!$D$4:$D$50,0)),INDEX('Maximum Demand Forecast'!$AG$4:$AG$50,MATCH(Information!$C$626,'Maximum Demand Forecast'!$T$4:$T$50,0)))</f>
        <v>0.99993544013679903</v>
      </c>
      <c r="Q626" s="104"/>
      <c r="R626" s="105"/>
    </row>
    <row r="627" spans="3:18" x14ac:dyDescent="0.25">
      <c r="C627" s="71" t="s">
        <v>73</v>
      </c>
      <c r="D627" s="77" t="s">
        <v>178</v>
      </c>
      <c r="E627" s="108">
        <f>IF($R$620="Summer",INDEX('Maximum Demand Forecast'!U$4:U$50,MATCH(Information!$C$620,'Maximum Demand Forecast'!$T$4:$T$50,0)),INDEX('Maximum Demand Forecast'!E$4:E$50,MATCH(Information!$C$620,'Maximum Demand Forecast'!$T$4:$T$50,0)))</f>
        <v>4.8695892562114098</v>
      </c>
      <c r="F627" s="111">
        <f>IF($R$620="Summer",INDEX('Maximum Demand Forecast'!V$4:V$50,MATCH(Information!$C$620,'Maximum Demand Forecast'!$T$4:$T$50,0)),INDEX('Maximum Demand Forecast'!F$4:F$50,MATCH(Information!$C$620,'Maximum Demand Forecast'!$T$4:$T$50,0)))</f>
        <v>3.9577905973456899</v>
      </c>
      <c r="G627" s="111">
        <f>IF($R$620="Summer",INDEX('Maximum Demand Forecast'!W$4:W$50,MATCH(Information!$C$620,'Maximum Demand Forecast'!$T$4:$T$50,0)),INDEX('Maximum Demand Forecast'!G$4:G$50,MATCH(Information!$C$620,'Maximum Demand Forecast'!$T$4:$T$50,0)))</f>
        <v>4.0698287546057239</v>
      </c>
      <c r="H627" s="111">
        <f>IF($R$620="Summer",INDEX('Maximum Demand Forecast'!X$4:X$50,MATCH(Information!$C$620,'Maximum Demand Forecast'!$T$4:$T$50,0)),INDEX('Maximum Demand Forecast'!H$4:H$50,MATCH(Information!$C$620,'Maximum Demand Forecast'!$T$4:$T$50,0)))</f>
        <v>4.0573197012739879</v>
      </c>
      <c r="I627" s="111">
        <f>IF($R$620="Summer",INDEX('Maximum Demand Forecast'!Y$4:Y$50,MATCH(Information!$C$620,'Maximum Demand Forecast'!$T$4:$T$50,0)),INDEX('Maximum Demand Forecast'!I$4:I$50,MATCH(Information!$C$620,'Maximum Demand Forecast'!$T$4:$T$50,0)))</f>
        <v>3.9889783765190723</v>
      </c>
      <c r="J627" s="111">
        <f>IF($R$620="Summer",INDEX('Maximum Demand Forecast'!Z$4:Z$50,MATCH(Information!$C$620,'Maximum Demand Forecast'!$T$4:$T$50,0)),INDEX('Maximum Demand Forecast'!J$4:J$50,MATCH(Information!$C$620,'Maximum Demand Forecast'!$T$4:$T$50,0)))</f>
        <v>3.9404914253702099</v>
      </c>
      <c r="K627" s="111">
        <f>IF($R$620="Summer",INDEX('Maximum Demand Forecast'!AA$4:AA$50,MATCH(Information!$C$620,'Maximum Demand Forecast'!$T$4:$T$50,0)),INDEX('Maximum Demand Forecast'!K$4:K$50,MATCH(Information!$C$620,'Maximum Demand Forecast'!$T$4:$T$50,0)))</f>
        <v>3.943125535320398</v>
      </c>
      <c r="L627" s="111">
        <f>IF($R$620="Summer",INDEX('Maximum Demand Forecast'!AB$4:AB$50,MATCH(Information!$C$620,'Maximum Demand Forecast'!$T$4:$T$50,0)),INDEX('Maximum Demand Forecast'!L$4:L$50,MATCH(Information!$C$620,'Maximum Demand Forecast'!$T$4:$T$50,0)))</f>
        <v>3.9354970936296558</v>
      </c>
      <c r="M627" s="111">
        <f>IF($R$620="Summer",INDEX('Maximum Demand Forecast'!AC$4:AC$50,MATCH(Information!$C$620,'Maximum Demand Forecast'!$T$4:$T$50,0)),INDEX('Maximum Demand Forecast'!M$4:M$50,MATCH(Information!$C$620,'Maximum Demand Forecast'!$T$4:$T$50,0)))</f>
        <v>4.0251246044548097</v>
      </c>
      <c r="N627" s="111">
        <f>IF($R$620="Summer",INDEX('Maximum Demand Forecast'!AD$4:AD$50,MATCH(Information!$C$620,'Maximum Demand Forecast'!$T$4:$T$50,0)),INDEX('Maximum Demand Forecast'!N$4:N$50,MATCH(Information!$C$620,'Maximum Demand Forecast'!$T$4:$T$50,0)))</f>
        <v>4.2676384951376676</v>
      </c>
      <c r="O627" s="111">
        <f>IF($R$620="Summer",INDEX('Maximum Demand Forecast'!AE$4:AE$50,MATCH(Information!$C$620,'Maximum Demand Forecast'!$T$4:$T$50,0)),INDEX('Maximum Demand Forecast'!O$4:O$50,MATCH(Information!$C$620,'Maximum Demand Forecast'!$T$4:$T$50,0)))</f>
        <v>4.4826804109157115</v>
      </c>
      <c r="P627" s="111">
        <f>IF($R$620="Summer",INDEX('Maximum Demand Forecast'!AF$4:AF$50,MATCH(Information!$C$620,'Maximum Demand Forecast'!$T$4:$T$50,0)),INDEX('Maximum Demand Forecast'!P$4:P$50,MATCH(Information!$C$620,'Maximum Demand Forecast'!$T$4:$T$50,0)))</f>
        <v>4.598572841891162</v>
      </c>
      <c r="Q627" s="112"/>
      <c r="R627" s="105">
        <f>IF($R$32="Summer",INDEX('Maximum Demand Forecast'!V$4:V$50,MATCH(Information!$C$32,'Maximum Demand Forecast'!$T$4:$T$50,0)),INDEX('Maximum Demand Forecast'!F$4:F$50,MATCH(Information!$C$32,'Maximum Demand Forecast'!$T$4:$T$50,0)))</f>
        <v>8.2769410649886499</v>
      </c>
    </row>
    <row r="628" spans="3:18" x14ac:dyDescent="0.25">
      <c r="C628" s="71" t="s">
        <v>73</v>
      </c>
      <c r="D628" s="77" t="s">
        <v>179</v>
      </c>
      <c r="E628" s="113">
        <f t="shared" ref="E628:P628" si="86">IF(E629^2-E627^2&gt;0,SQRT(E629^2-E627^2),0)</f>
        <v>7.9005504182701122E-2</v>
      </c>
      <c r="F628" s="113">
        <f t="shared" si="86"/>
        <v>6.4212241554842758E-2</v>
      </c>
      <c r="G628" s="113">
        <f t="shared" si="86"/>
        <v>6.602997825422309E-2</v>
      </c>
      <c r="H628" s="113">
        <f t="shared" si="86"/>
        <v>6.5827028064121315E-2</v>
      </c>
      <c r="I628" s="113">
        <f t="shared" si="86"/>
        <v>6.4718240333847502E-2</v>
      </c>
      <c r="J628" s="113">
        <f t="shared" si="86"/>
        <v>6.3931575212787695E-2</v>
      </c>
      <c r="K628" s="113">
        <f t="shared" si="86"/>
        <v>6.3974311709383558E-2</v>
      </c>
      <c r="L628" s="113">
        <f t="shared" si="86"/>
        <v>6.3850545853539817E-2</v>
      </c>
      <c r="M628" s="113">
        <f t="shared" si="86"/>
        <v>6.5304686297190828E-2</v>
      </c>
      <c r="N628" s="113">
        <f t="shared" si="86"/>
        <v>6.9239295808706414E-2</v>
      </c>
      <c r="O628" s="113">
        <f t="shared" si="86"/>
        <v>7.2728192732590055E-2</v>
      </c>
      <c r="P628" s="113">
        <f t="shared" si="86"/>
        <v>7.4608462188254579E-2</v>
      </c>
      <c r="Q628" s="112"/>
      <c r="R628" s="105"/>
    </row>
    <row r="629" spans="3:18" x14ac:dyDescent="0.25">
      <c r="C629" s="71" t="s">
        <v>73</v>
      </c>
      <c r="D629" s="77" t="s">
        <v>180</v>
      </c>
      <c r="E629" s="108">
        <f>E627/IF($R$620="Summer",INDEX('Maximum Demand Forecast'!$AG$4:$AG$50, MATCH(Information!$C$629, 'Maximum Demand Forecast'!$T$4:$T$50, 0)),INDEX('Maximum Demand Forecast'!$Q$4:$Q$50, MATCH(Information!$C$629, 'Maximum Demand Forecast'!$D$4:$D$50, 0)))</f>
        <v>4.8702301171403342</v>
      </c>
      <c r="F629" s="108">
        <f>F627/IF($R$620="Summer",INDEX('Maximum Demand Forecast'!$AG$4:$AG$50, MATCH(Information!$C$629, 'Maximum Demand Forecast'!$T$4:$T$50, 0)),INDEX('Maximum Demand Forecast'!$Q$4:$Q$50, MATCH(Information!$C$629, 'Maximum Demand Forecast'!$D$4:$D$50, 0)))</f>
        <v>3.9583114612677273</v>
      </c>
      <c r="G629" s="108">
        <f>G627/IF($R$620="Summer",INDEX('Maximum Demand Forecast'!$AG$4:$AG$50, MATCH(Information!$C$629, 'Maximum Demand Forecast'!$T$4:$T$50, 0)),INDEX('Maximum Demand Forecast'!$Q$4:$Q$50, MATCH(Information!$C$629, 'Maximum Demand Forecast'!$D$4:$D$50, 0)))</f>
        <v>4.0703643632780384</v>
      </c>
      <c r="H629" s="108">
        <f>H627/IF($R$620="Summer",INDEX('Maximum Demand Forecast'!$AG$4:$AG$50, MATCH(Information!$C$629, 'Maximum Demand Forecast'!$T$4:$T$50, 0)),INDEX('Maximum Demand Forecast'!$Q$4:$Q$50, MATCH(Information!$C$629, 'Maximum Demand Forecast'!$D$4:$D$50, 0)))</f>
        <v>4.0578536636958455</v>
      </c>
      <c r="I629" s="108">
        <f>I627/IF($R$620="Summer",INDEX('Maximum Demand Forecast'!$AG$4:$AG$50, MATCH(Information!$C$629, 'Maximum Demand Forecast'!$T$4:$T$50, 0)),INDEX('Maximum Demand Forecast'!$Q$4:$Q$50, MATCH(Information!$C$629, 'Maximum Demand Forecast'!$D$4:$D$50, 0)))</f>
        <v>3.9895033449000445</v>
      </c>
      <c r="J629" s="108">
        <f>J627/IF($R$620="Summer",INDEX('Maximum Demand Forecast'!$AG$4:$AG$50, MATCH(Information!$C$629, 'Maximum Demand Forecast'!$T$4:$T$50, 0)),INDEX('Maximum Demand Forecast'!$Q$4:$Q$50, MATCH(Information!$C$629, 'Maximum Demand Forecast'!$D$4:$D$50, 0)))</f>
        <v>3.9410100126395693</v>
      </c>
      <c r="K629" s="108">
        <f>K627/IF($R$620="Summer",INDEX('Maximum Demand Forecast'!$AG$4:$AG$50, MATCH(Information!$C$629, 'Maximum Demand Forecast'!$T$4:$T$50, 0)),INDEX('Maximum Demand Forecast'!$Q$4:$Q$50, MATCH(Information!$C$629, 'Maximum Demand Forecast'!$D$4:$D$50, 0)))</f>
        <v>3.9436444692510588</v>
      </c>
      <c r="L629" s="108">
        <f>L627/IF($R$620="Summer",INDEX('Maximum Demand Forecast'!$AG$4:$AG$50, MATCH(Information!$C$629, 'Maximum Demand Forecast'!$T$4:$T$50, 0)),INDEX('Maximum Demand Forecast'!$Q$4:$Q$50, MATCH(Information!$C$629, 'Maximum Demand Forecast'!$D$4:$D$50, 0)))</f>
        <v>3.9360150236213864</v>
      </c>
      <c r="M629" s="108">
        <f>M627/IF($R$620="Summer",INDEX('Maximum Demand Forecast'!$AG$4:$AG$50, MATCH(Information!$C$629, 'Maximum Demand Forecast'!$T$4:$T$50, 0)),INDEX('Maximum Demand Forecast'!$Q$4:$Q$50, MATCH(Information!$C$629, 'Maximum Demand Forecast'!$D$4:$D$50, 0)))</f>
        <v>4.0256543298499761</v>
      </c>
      <c r="N629" s="108">
        <f>N627/IF($R$620="Summer",INDEX('Maximum Demand Forecast'!$AG$4:$AG$50, MATCH(Information!$C$629, 'Maximum Demand Forecast'!$T$4:$T$50, 0)),INDEX('Maximum Demand Forecast'!$Q$4:$Q$50, MATCH(Information!$C$629, 'Maximum Demand Forecast'!$D$4:$D$50, 0)))</f>
        <v>4.2682001365054312</v>
      </c>
      <c r="O629" s="108">
        <f>O627/IF($R$620="Summer",INDEX('Maximum Demand Forecast'!$AG$4:$AG$50, MATCH(Information!$C$629, 'Maximum Demand Forecast'!$T$4:$T$50, 0)),INDEX('Maximum Demand Forecast'!$Q$4:$Q$50, MATCH(Information!$C$629, 'Maximum Demand Forecast'!$D$4:$D$50, 0)))</f>
        <v>4.4832703528145164</v>
      </c>
      <c r="P629" s="108">
        <f>P627/IF($R$620="Summer",INDEX('Maximum Demand Forecast'!$AG$4:$AG$50, MATCH(Information!$C$629, 'Maximum Demand Forecast'!$T$4:$T$50, 0)),INDEX('Maximum Demand Forecast'!$Q$4:$Q$50, MATCH(Information!$C$629, 'Maximum Demand Forecast'!$D$4:$D$50, 0)))</f>
        <v>4.5991780357808558</v>
      </c>
      <c r="Q629" s="112"/>
      <c r="R629" s="105"/>
    </row>
    <row r="630" spans="3:18" x14ac:dyDescent="0.25">
      <c r="C630" s="71" t="s">
        <v>73</v>
      </c>
      <c r="D630" s="77" t="s">
        <v>181</v>
      </c>
      <c r="E630" s="114">
        <f>IFERROR(INDEX('Maximum Demand Forecast'!$AK$4:$AK$50,MATCH(Information!C620,'Maximum Demand Forecast'!$AJ$4:$AJ$50,0)),"")</f>
        <v>22.5</v>
      </c>
      <c r="F630" s="115" t="str">
        <f>IFERROR(INDEX('Maximum Demand Forecast'!$AK$4:$AK$50,MATCH(Information!D620,'Maximum Demand Forecast'!$AJ$4:$AJ$50,0)),"")</f>
        <v/>
      </c>
      <c r="G630" s="115"/>
      <c r="H630" s="115"/>
      <c r="I630" s="115"/>
      <c r="J630" s="115"/>
      <c r="K630" s="115"/>
      <c r="L630" s="115"/>
      <c r="M630" s="115"/>
      <c r="N630" s="115"/>
      <c r="O630" s="115"/>
      <c r="P630" s="115"/>
      <c r="Q630" s="116"/>
      <c r="R630" s="105"/>
    </row>
    <row r="631" spans="3:18" x14ac:dyDescent="0.25">
      <c r="C631" s="71" t="s">
        <v>73</v>
      </c>
      <c r="D631" s="77" t="s">
        <v>182</v>
      </c>
      <c r="E631" s="106">
        <f>INDEX('Maximum Demand Forecast'!AR4:AR50,MATCH(Information!C631,'Maximum Demand Forecast'!$AQ$4:$AQ$50,0))</f>
        <v>0</v>
      </c>
      <c r="F631" s="107">
        <f>INDEX('Maximum Demand Forecast'!AR4:AR50,MATCH(Information!C631,'Maximum Demand Forecast'!$AQ$4:$AQ$50,0))</f>
        <v>0</v>
      </c>
      <c r="G631" s="107">
        <f>INDEX('Maximum Demand Forecast'!AR4:AR50,MATCH(Information!C631,'Maximum Demand Forecast'!$AQ$4:$AQ$50,0))</f>
        <v>0</v>
      </c>
      <c r="H631" s="107">
        <f>INDEX('Maximum Demand Forecast'!AR4:AR50,MATCH(Information!C631,'Maximum Demand Forecast'!$AQ$4:$AQ$50,0))</f>
        <v>0</v>
      </c>
      <c r="I631" s="107">
        <f>INDEX('Maximum Demand Forecast'!AR4:AR50,MATCH(Information!C631,'Maximum Demand Forecast'!$AQ$4:$AQ$50,0))</f>
        <v>0</v>
      </c>
      <c r="J631" s="107">
        <f>INDEX('Maximum Demand Forecast'!AR4:AR50,MATCH(Information!C631,'Maximum Demand Forecast'!$AQ$4:$AQ$50,0))</f>
        <v>0</v>
      </c>
      <c r="K631" s="107">
        <f>INDEX('Maximum Demand Forecast'!AR4:AR50,MATCH(Information!C631,'Maximum Demand Forecast'!$AQ$4:$AQ$50,0))</f>
        <v>0</v>
      </c>
      <c r="L631" s="107">
        <f>INDEX('Maximum Demand Forecast'!AR4:AR50,MATCH(Information!C631,'Maximum Demand Forecast'!$AQ$4:$AQ$50,0))</f>
        <v>0</v>
      </c>
      <c r="M631" s="107">
        <f>INDEX('Maximum Demand Forecast'!AR4:AR50,MATCH(Information!C631,'Maximum Demand Forecast'!$AQ$4:$AQ$50,0))</f>
        <v>0</v>
      </c>
      <c r="N631" s="107">
        <f>INDEX('Maximum Demand Forecast'!AR4:AR50,MATCH(Information!C631,'Maximum Demand Forecast'!$AQ$4:$AQ$50,0))</f>
        <v>0</v>
      </c>
      <c r="O631" s="107">
        <f>INDEX('Maximum Demand Forecast'!AR4:AR50,MATCH(Information!C631,'Maximum Demand Forecast'!$AQ$4:$AQ$50,0))</f>
        <v>0</v>
      </c>
      <c r="P631" s="107">
        <f>INDEX('Maximum Demand Forecast'!AR4:AR50,MATCH(Information!C631,'Maximum Demand Forecast'!$AQ$4:$AQ$50,0))</f>
        <v>0</v>
      </c>
      <c r="Q631" s="104"/>
      <c r="R631" s="105"/>
    </row>
    <row r="632" spans="3:18" x14ac:dyDescent="0.25">
      <c r="C632" s="71" t="s">
        <v>73</v>
      </c>
      <c r="D632" s="77" t="s">
        <v>183</v>
      </c>
      <c r="E632" s="106">
        <f>INDEX('Maximum Demand Forecast'!$AS$4:$AS$50,MATCH(Information!C632,'Maximum Demand Forecast'!$AQ$4:$AQ$50,0))</f>
        <v>0</v>
      </c>
      <c r="F632" s="107">
        <f>INDEX('Maximum Demand Forecast'!$AS$4:$AS$50,MATCH(Information!C632,'Maximum Demand Forecast'!$AQ$4:$AQ$50,0))</f>
        <v>0</v>
      </c>
      <c r="G632" s="107">
        <f>INDEX('Maximum Demand Forecast'!$AS$4:$AS$50,MATCH(Information!C632,'Maximum Demand Forecast'!$AQ$4:$AQ$50,0))</f>
        <v>0</v>
      </c>
      <c r="H632" s="107">
        <f>INDEX('Maximum Demand Forecast'!$AS$4:$AS$50,MATCH(Information!C632,'Maximum Demand Forecast'!$AQ$4:$AQ$50,0))</f>
        <v>0</v>
      </c>
      <c r="I632" s="107">
        <f>INDEX('Maximum Demand Forecast'!$AS$4:$AS$50,MATCH(Information!C632,'Maximum Demand Forecast'!$AQ$4:$AQ$50,0))</f>
        <v>0</v>
      </c>
      <c r="J632" s="107">
        <f>INDEX('Maximum Demand Forecast'!$AS$4:$AS$50,MATCH(Information!C632,'Maximum Demand Forecast'!$AQ$4:$AQ$50,0))</f>
        <v>0</v>
      </c>
      <c r="K632" s="107">
        <f>INDEX('Maximum Demand Forecast'!$AS$4:$AS$50,MATCH(Information!C632,'Maximum Demand Forecast'!$AQ$4:$AQ$50,0))</f>
        <v>0</v>
      </c>
      <c r="L632" s="107">
        <f>INDEX('Maximum Demand Forecast'!$AS$4:$AS$50,MATCH(Information!C632,'Maximum Demand Forecast'!$AQ$4:$AQ$50,0))</f>
        <v>0</v>
      </c>
      <c r="M632" s="107">
        <f>INDEX('Maximum Demand Forecast'!$AS$4:$AS$50,MATCH(Information!C632,'Maximum Demand Forecast'!$AQ$4:$AQ$50,0))</f>
        <v>0</v>
      </c>
      <c r="N632" s="107">
        <f>INDEX('Maximum Demand Forecast'!$AS$4:$AS$50,MATCH(Information!C632,'Maximum Demand Forecast'!$AQ$4:$AQ$50,0))</f>
        <v>0</v>
      </c>
      <c r="O632" s="107">
        <f>INDEX('Maximum Demand Forecast'!$AS$4:$AS$50,MATCH(Information!C632,'Maximum Demand Forecast'!$AQ$4:$AQ$50,0))</f>
        <v>0</v>
      </c>
      <c r="P632" s="107">
        <f>INDEX('Maximum Demand Forecast'!$AS$4:$AS$50,MATCH(Information!C632,'Maximum Demand Forecast'!$AQ$4:$AQ$50,0))</f>
        <v>0</v>
      </c>
      <c r="Q632" s="104"/>
      <c r="R632" s="105"/>
    </row>
    <row r="633" spans="3:18" x14ac:dyDescent="0.25">
      <c r="C633" s="71" t="s">
        <v>73</v>
      </c>
      <c r="D633" s="77" t="s">
        <v>186</v>
      </c>
      <c r="E633" s="117">
        <f>INDEX('Maximum Demand Forecast'!$R$4:$R$50,MATCH(Information!$C$620,'Maximum Demand Forecast'!$D$4:$D$50,0))</f>
        <v>0.761308209683216</v>
      </c>
      <c r="F633" s="118"/>
      <c r="G633" s="118"/>
      <c r="H633" s="118"/>
      <c r="I633" s="118"/>
      <c r="J633" s="118"/>
      <c r="K633" s="118"/>
      <c r="L633" s="118"/>
      <c r="M633" s="118"/>
      <c r="N633" s="118"/>
      <c r="O633" s="118"/>
      <c r="P633" s="118"/>
      <c r="Q633" s="104"/>
      <c r="R633" s="105"/>
    </row>
    <row r="634" spans="3:18" x14ac:dyDescent="0.25">
      <c r="C634" s="71" t="s">
        <v>73</v>
      </c>
      <c r="D634" s="77" t="s">
        <v>187</v>
      </c>
      <c r="E634" s="117">
        <f>INDEX('Maximum Demand Forecast'!$AH$4:$AH$50,MATCH(Information!$C$620,'Maximum Demand Forecast'!$D$4:$D$50,0))</f>
        <v>0.89679887106357603</v>
      </c>
      <c r="F634" s="118"/>
      <c r="G634" s="118"/>
      <c r="H634" s="118"/>
      <c r="I634" s="118"/>
      <c r="J634" s="118"/>
      <c r="K634" s="118"/>
      <c r="L634" s="118"/>
      <c r="M634" s="118"/>
      <c r="N634" s="118"/>
      <c r="O634" s="118"/>
      <c r="P634" s="118"/>
      <c r="Q634" s="104"/>
      <c r="R634" s="105"/>
    </row>
    <row r="635" spans="3:18" x14ac:dyDescent="0.25">
      <c r="C635" s="71" t="s">
        <v>73</v>
      </c>
      <c r="D635" s="77" t="s">
        <v>130</v>
      </c>
      <c r="E635" s="106"/>
      <c r="F635" s="107"/>
      <c r="G635" s="107"/>
      <c r="H635" s="107"/>
      <c r="I635" s="107"/>
      <c r="J635" s="107"/>
      <c r="K635" s="107"/>
      <c r="L635" s="107"/>
      <c r="M635" s="107"/>
      <c r="N635" s="107"/>
      <c r="O635" s="107"/>
      <c r="P635" s="107"/>
      <c r="Q635" s="104" t="str" cm="1">
        <f t="array" ref="Q635">IF(INDEX('Maximum Demand Forecast'!$AW$4:$AW$248,MATCH(1,('Maximum Demand Forecast'!$AV$4:$AV$248=Information!D635)*('Maximum Demand Forecast'!$AX$4:$AX$248=Information!E635)*('Maximum Demand Forecast'!$AU$4:$AU$248=Information!C635),0))=0,"",INDEX('Maximum Demand Forecast'!$AW$4:$AW$248,MATCH(1,('Maximum Demand Forecast'!$AV$4:$AV$248=Information!D635)*('Maximum Demand Forecast'!$AX$4:$AX$248=Information!E635)*('Maximum Demand Forecast'!$AU$4:$AU$248=Information!C635),0)))</f>
        <v/>
      </c>
      <c r="R635" s="105"/>
    </row>
    <row r="636" spans="3:18" x14ac:dyDescent="0.25">
      <c r="C636" s="71" t="s">
        <v>73</v>
      </c>
      <c r="D636" s="77" t="s">
        <v>131</v>
      </c>
      <c r="E636" s="106"/>
      <c r="F636" s="107"/>
      <c r="G636" s="107"/>
      <c r="H636" s="107"/>
      <c r="I636" s="107"/>
      <c r="J636" s="107"/>
      <c r="K636" s="107"/>
      <c r="L636" s="107"/>
      <c r="M636" s="107"/>
      <c r="N636" s="107"/>
      <c r="O636" s="107"/>
      <c r="P636" s="107"/>
      <c r="Q636" s="104" t="str" cm="1">
        <f t="array" ref="Q636">IF(INDEX('Maximum Demand Forecast'!$AW$4:$AW$248,MATCH(1,('Maximum Demand Forecast'!$AV$4:$AV$248=Information!D636)*('Maximum Demand Forecast'!$AX$4:$AX$248=Information!E636)*('Maximum Demand Forecast'!$AU$4:$AU$248=Information!C636),0))=0,"",INDEX('Maximum Demand Forecast'!$AW$4:$AW$248,MATCH(1,('Maximum Demand Forecast'!$AV$4:$AV$248=Information!D636)*('Maximum Demand Forecast'!$AX$4:$AX$248=Information!E636)*('Maximum Demand Forecast'!$AU$4:$AU$248=Information!C636),0)))</f>
        <v/>
      </c>
      <c r="R636" s="105"/>
    </row>
    <row r="637" spans="3:18" x14ac:dyDescent="0.25">
      <c r="C637" s="71" t="s">
        <v>73</v>
      </c>
      <c r="D637" s="77" t="s">
        <v>132</v>
      </c>
      <c r="E637" s="106"/>
      <c r="F637" s="107"/>
      <c r="G637" s="107"/>
      <c r="H637" s="107"/>
      <c r="I637" s="107"/>
      <c r="J637" s="107"/>
      <c r="K637" s="107"/>
      <c r="L637" s="107"/>
      <c r="M637" s="107"/>
      <c r="N637" s="107"/>
      <c r="O637" s="107"/>
      <c r="P637" s="107"/>
      <c r="Q637" s="104" t="str" cm="1">
        <f t="array" ref="Q637">IF(INDEX('Maximum Demand Forecast'!$AW$4:$AW$248,MATCH(1,('Maximum Demand Forecast'!$AV$4:$AV$248=Information!D637)*('Maximum Demand Forecast'!$AX$4:$AX$248=Information!E637)*('Maximum Demand Forecast'!$AU$4:$AU$248=Information!C637),0))=0,"",INDEX('Maximum Demand Forecast'!$AW$4:$AW$248,MATCH(1,('Maximum Demand Forecast'!$AV$4:$AV$248=Information!D637)*('Maximum Demand Forecast'!$AX$4:$AX$248=Information!E637)*('Maximum Demand Forecast'!$AU$4:$AU$248=Information!C637),0)))</f>
        <v/>
      </c>
      <c r="R637" s="105"/>
    </row>
    <row r="638" spans="3:18" x14ac:dyDescent="0.25">
      <c r="C638" s="71" t="s">
        <v>73</v>
      </c>
      <c r="D638" s="77" t="s">
        <v>133</v>
      </c>
      <c r="E638" s="106"/>
      <c r="F638" s="107"/>
      <c r="G638" s="107"/>
      <c r="H638" s="107"/>
      <c r="I638" s="107"/>
      <c r="J638" s="107"/>
      <c r="K638" s="107"/>
      <c r="L638" s="107"/>
      <c r="M638" s="107"/>
      <c r="N638" s="107"/>
      <c r="O638" s="107"/>
      <c r="P638" s="107"/>
      <c r="Q638" s="104" t="str" cm="1">
        <f t="array" ref="Q638">IF(INDEX('Maximum Demand Forecast'!$AW$4:$AW$248,MATCH(1,('Maximum Demand Forecast'!$AV$4:$AV$248=Information!D638)*('Maximum Demand Forecast'!$AX$4:$AX$248=Information!E638)*('Maximum Demand Forecast'!$AU$4:$AU$248=Information!C638),0))=0,"",INDEX('Maximum Demand Forecast'!$AW$4:$AW$248,MATCH(1,('Maximum Demand Forecast'!$AV$4:$AV$248=Information!D638)*('Maximum Demand Forecast'!$AX$4:$AX$248=Information!E638)*('Maximum Demand Forecast'!$AU$4:$AU$248=Information!C638),0)))</f>
        <v/>
      </c>
      <c r="R638" s="105"/>
    </row>
    <row r="639" spans="3:18" x14ac:dyDescent="0.25">
      <c r="C639" s="71" t="s">
        <v>73</v>
      </c>
      <c r="D639" s="77" t="s">
        <v>134</v>
      </c>
      <c r="E639" s="106"/>
      <c r="F639" s="107"/>
      <c r="G639" s="107"/>
      <c r="H639" s="107"/>
      <c r="I639" s="107"/>
      <c r="J639" s="107"/>
      <c r="K639" s="107"/>
      <c r="L639" s="107"/>
      <c r="M639" s="107"/>
      <c r="N639" s="107"/>
      <c r="O639" s="107"/>
      <c r="P639" s="107"/>
      <c r="Q639" s="104" t="str" cm="1">
        <f t="array" ref="Q639">IF(INDEX('Maximum Demand Forecast'!$AW$4:$AW$248,MATCH(1,('Maximum Demand Forecast'!$AV$4:$AV$248=Information!D639)*('Maximum Demand Forecast'!$AX$4:$AX$248=Information!E639)*('Maximum Demand Forecast'!$AU$4:$AU$248=Information!C639),0))=0,"",INDEX('Maximum Demand Forecast'!$AW$4:$AW$248,MATCH(1,('Maximum Demand Forecast'!$AV$4:$AV$248=Information!D639)*('Maximum Demand Forecast'!$AX$4:$AX$248=Information!E639)*('Maximum Demand Forecast'!$AU$4:$AU$248=Information!C639),0)))</f>
        <v/>
      </c>
      <c r="R639" s="105"/>
    </row>
    <row r="640" spans="3:18" x14ac:dyDescent="0.25">
      <c r="C640" s="71" t="s">
        <v>73</v>
      </c>
      <c r="D640" s="77" t="s">
        <v>184</v>
      </c>
      <c r="E640" s="124">
        <f>INDEX('Distribution feeder max. demand'!$AS$5:$AS$64,MATCH(Information!$C640,'Distribution feeder max. demand'!$AR$5:$AR$64,0))</f>
        <v>2.3290000000000002</v>
      </c>
      <c r="F640" s="115"/>
      <c r="G640" s="115"/>
      <c r="H640" s="115"/>
      <c r="I640" s="115"/>
      <c r="J640" s="115"/>
      <c r="K640" s="115"/>
      <c r="L640" s="115"/>
      <c r="M640" s="115"/>
      <c r="N640" s="115"/>
      <c r="O640" s="115"/>
      <c r="P640" s="115"/>
      <c r="Q640" s="104"/>
      <c r="R640" s="105"/>
    </row>
    <row r="641" spans="3:18" ht="15.75" thickBot="1" x14ac:dyDescent="0.3">
      <c r="C641" s="73" t="s">
        <v>73</v>
      </c>
      <c r="D641" s="78" t="s">
        <v>185</v>
      </c>
      <c r="E641" s="123">
        <f>INDEX('Distribution feeder max. demand'!$AT$5:$AT$64,MATCH(Information!$C640,'Distribution feeder max. demand'!$AR$5:$AR$64,0))</f>
        <v>0</v>
      </c>
      <c r="F641" s="119"/>
      <c r="G641" s="119"/>
      <c r="H641" s="119"/>
      <c r="I641" s="119"/>
      <c r="J641" s="119"/>
      <c r="K641" s="119"/>
      <c r="L641" s="119"/>
      <c r="M641" s="119"/>
      <c r="N641" s="119"/>
      <c r="O641" s="119"/>
      <c r="P641" s="119"/>
      <c r="Q641" s="120"/>
      <c r="R641" s="121"/>
    </row>
    <row r="642" spans="3:18" ht="15.75" thickTop="1" x14ac:dyDescent="0.25">
      <c r="C642" s="71" t="s">
        <v>55</v>
      </c>
      <c r="D642" s="77" t="s">
        <v>171</v>
      </c>
      <c r="E642" s="102">
        <f>INDEX('Maximum Demand Forecast'!$BA$4:$BA$50,MATCH($C$642,'Maximum Demand Forecast'!$AZ$4:$AZ$50,0))</f>
        <v>100</v>
      </c>
      <c r="F642" s="103">
        <f>INDEX('Maximum Demand Forecast'!$BA$4:$BA$50,MATCH($C$642,'Maximum Demand Forecast'!$AZ$4:$AZ$50,0))</f>
        <v>100</v>
      </c>
      <c r="G642" s="103">
        <f>INDEX('Maximum Demand Forecast'!$BA$4:$BA$50,MATCH($C$642,'Maximum Demand Forecast'!$AZ$4:$AZ$50,0))</f>
        <v>100</v>
      </c>
      <c r="H642" s="103">
        <f>INDEX('Maximum Demand Forecast'!$BA$4:$BA$50,MATCH($C$642,'Maximum Demand Forecast'!$AZ$4:$AZ$50,0))</f>
        <v>100</v>
      </c>
      <c r="I642" s="103">
        <f>INDEX('Maximum Demand Forecast'!$BA$4:$BA$50,MATCH($C$642,'Maximum Demand Forecast'!$AZ$4:$AZ$50,0))</f>
        <v>100</v>
      </c>
      <c r="J642" s="103">
        <f>INDEX('Maximum Demand Forecast'!$BA$4:$BA$50,MATCH($C$642,'Maximum Demand Forecast'!$AZ$4:$AZ$50,0))</f>
        <v>100</v>
      </c>
      <c r="K642" s="103">
        <f>INDEX('Maximum Demand Forecast'!$BA$4:$BA$50,MATCH($C$642,'Maximum Demand Forecast'!$AZ$4:$AZ$50,0))</f>
        <v>100</v>
      </c>
      <c r="L642" s="103">
        <f>INDEX('Maximum Demand Forecast'!$BA$4:$BA$50,MATCH($C$642,'Maximum Demand Forecast'!$AZ$4:$AZ$50,0))</f>
        <v>100</v>
      </c>
      <c r="M642" s="103">
        <f>INDEX('Maximum Demand Forecast'!$BA$4:$BA$50,MATCH($C$642,'Maximum Demand Forecast'!$AZ$4:$AZ$50,0))</f>
        <v>100</v>
      </c>
      <c r="N642" s="103">
        <f>INDEX('Maximum Demand Forecast'!$BA$4:$BA$50,MATCH($C$642,'Maximum Demand Forecast'!$AZ$4:$AZ$50,0))</f>
        <v>100</v>
      </c>
      <c r="O642" s="103">
        <f>INDEX('Maximum Demand Forecast'!$BA$4:$BA$50,MATCH($C$642,'Maximum Demand Forecast'!$AZ$4:$AZ$50,0))</f>
        <v>100</v>
      </c>
      <c r="P642" s="103">
        <f>INDEX('Maximum Demand Forecast'!$BA$4:$BA$50,MATCH($C$642,'Maximum Demand Forecast'!$AZ$4:$AZ$50,0))</f>
        <v>100</v>
      </c>
      <c r="Q642" s="104"/>
      <c r="R642" s="122" t="str">
        <f>IF('Maximum Demand Forecast'!F33&gt;'Maximum Demand Forecast'!V33,"Summer","Winter")</f>
        <v>Winter</v>
      </c>
    </row>
    <row r="643" spans="3:18" x14ac:dyDescent="0.25">
      <c r="C643" s="71" t="s">
        <v>55</v>
      </c>
      <c r="D643" s="77" t="s">
        <v>172</v>
      </c>
      <c r="E643" s="106">
        <f>INDEX('Maximum Demand Forecast'!$AN$4:$AN$50,MATCH(Information!C642,'Maximum Demand Forecast'!$AM$4:$AM$50,0))</f>
        <v>50</v>
      </c>
      <c r="F643" s="107">
        <f>INDEX('Maximum Demand Forecast'!$AN$4:$AN$50,MATCH(Information!C642,'Maximum Demand Forecast'!$AM$4:$AM$50,0))</f>
        <v>50</v>
      </c>
      <c r="G643" s="107">
        <f>INDEX('Maximum Demand Forecast'!$AN$4:$AN$50,MATCH(Information!C642,'Maximum Demand Forecast'!$AM$4:$AM$50,0))</f>
        <v>50</v>
      </c>
      <c r="H643" s="107">
        <f>INDEX('Maximum Demand Forecast'!$AN$4:$AN$50,MATCH(Information!C642,'Maximum Demand Forecast'!$AM$4:$AM$50,0))</f>
        <v>50</v>
      </c>
      <c r="I643" s="107">
        <f>INDEX('Maximum Demand Forecast'!$AN$4:$AN$50,MATCH(Information!C642,'Maximum Demand Forecast'!$AM$4:$AM$50,0))</f>
        <v>50</v>
      </c>
      <c r="J643" s="107">
        <f>INDEX('Maximum Demand Forecast'!$AN$4:$AN$50,MATCH(Information!C642,'Maximum Demand Forecast'!$AM$4:$AM$50,0))</f>
        <v>50</v>
      </c>
      <c r="K643" s="107">
        <f>INDEX('Maximum Demand Forecast'!$AN$4:$AN$50,MATCH(Information!C642,'Maximum Demand Forecast'!$AM$4:$AM$50,0))</f>
        <v>50</v>
      </c>
      <c r="L643" s="107">
        <f>INDEX('Maximum Demand Forecast'!$AN$4:$AN$50,MATCH(Information!C642,'Maximum Demand Forecast'!$AM$4:$AM$50,0))</f>
        <v>50</v>
      </c>
      <c r="M643" s="107">
        <f>INDEX('Maximum Demand Forecast'!$AN$4:$AN$50,MATCH(Information!C642,'Maximum Demand Forecast'!$AM$4:$AM$50,0))</f>
        <v>50</v>
      </c>
      <c r="N643" s="107">
        <f>INDEX('Maximum Demand Forecast'!$AN$4:$AN$50,MATCH(Information!C642,'Maximum Demand Forecast'!$AM$4:$AM$50,0))</f>
        <v>50</v>
      </c>
      <c r="O643" s="107">
        <f>INDEX('Maximum Demand Forecast'!$AN$4:$AN$50,MATCH(Information!C642,'Maximum Demand Forecast'!$AM$4:$AM$50,0))</f>
        <v>50</v>
      </c>
      <c r="P643" s="107">
        <f>INDEX('Maximum Demand Forecast'!$AN$4:$AN$50,MATCH(Information!C642,'Maximum Demand Forecast'!$AM$4:$AM$50,0))</f>
        <v>50</v>
      </c>
      <c r="Q643" s="104"/>
      <c r="R643" s="105"/>
    </row>
    <row r="644" spans="3:18" x14ac:dyDescent="0.25">
      <c r="C644" s="71" t="s">
        <v>55</v>
      </c>
      <c r="D644" s="77" t="s">
        <v>173</v>
      </c>
      <c r="E644" s="106">
        <f>INDEX('Maximum Demand Forecast'!$AO$4:$AO$50,MATCH(Information!C644,'Maximum Demand Forecast'!$AM$4:$AM$50,0))</f>
        <v>60</v>
      </c>
      <c r="F644" s="107">
        <f>INDEX('Maximum Demand Forecast'!$AO$4:$AO$50,MATCH(Information!C644,'Maximum Demand Forecast'!$AM$4:$AM$50,0))</f>
        <v>60</v>
      </c>
      <c r="G644" s="107">
        <f>INDEX('Maximum Demand Forecast'!$AO$4:$AO$50,MATCH(Information!C644,'Maximum Demand Forecast'!$AM$4:$AM$50,0))</f>
        <v>60</v>
      </c>
      <c r="H644" s="107">
        <f>INDEX('Maximum Demand Forecast'!$AO$4:$AO$50,MATCH(Information!C644,'Maximum Demand Forecast'!$AM$4:$AM$50,0))</f>
        <v>60</v>
      </c>
      <c r="I644" s="107">
        <f>INDEX('Maximum Demand Forecast'!$AO$4:$AO$50,MATCH(Information!C644,'Maximum Demand Forecast'!$AM$4:$AM$50,0))</f>
        <v>60</v>
      </c>
      <c r="J644" s="107">
        <f>INDEX('Maximum Demand Forecast'!$AO$4:$AO$50,MATCH(Information!C644,'Maximum Demand Forecast'!$AM$4:$AM$50,0))</f>
        <v>60</v>
      </c>
      <c r="K644" s="107">
        <f>INDEX('Maximum Demand Forecast'!$AO$4:$AO$50,MATCH(Information!C644,'Maximum Demand Forecast'!$AM$4:$AM$50,0))</f>
        <v>60</v>
      </c>
      <c r="L644" s="107">
        <f>INDEX('Maximum Demand Forecast'!$AO$4:$AO$50,MATCH(Information!C644,'Maximum Demand Forecast'!$AM$4:$AM$50,0))</f>
        <v>60</v>
      </c>
      <c r="M644" s="107">
        <f>INDEX('Maximum Demand Forecast'!$AO$4:$AO$50,MATCH(Information!C644,'Maximum Demand Forecast'!$AM$4:$AM$50,0))</f>
        <v>60</v>
      </c>
      <c r="N644" s="107">
        <f>INDEX('Maximum Demand Forecast'!$AO$4:$AO$50,MATCH(Information!C644,'Maximum Demand Forecast'!$AM$4:$AM$50,0))</f>
        <v>60</v>
      </c>
      <c r="O644" s="107">
        <f>INDEX('Maximum Demand Forecast'!$AO$4:$AO$50,MATCH(Information!C644,'Maximum Demand Forecast'!$AM$4:$AM$50,0))</f>
        <v>60</v>
      </c>
      <c r="P644" s="107">
        <f>INDEX('Maximum Demand Forecast'!$AO$4:$AO$50,MATCH(Information!C644,'Maximum Demand Forecast'!$AM$4:$AM$50,0))</f>
        <v>60</v>
      </c>
      <c r="Q644" s="104"/>
      <c r="R644" s="105"/>
    </row>
    <row r="645" spans="3:18" x14ac:dyDescent="0.25">
      <c r="C645" s="71" t="s">
        <v>55</v>
      </c>
      <c r="D645" s="77" t="s">
        <v>174</v>
      </c>
      <c r="E645" s="108">
        <f>IF($R$642="Summer",INDEX('Maximum Demand Forecast'!E$4:E$50,MATCH(Information!$C$645,'Maximum Demand Forecast'!$D$4:$D$50,0)),INDEX('Maximum Demand Forecast'!U$4:U$50,MATCH(Information!$C$645,'Maximum Demand Forecast'!$T$4:$T$50,0)))</f>
        <v>48.657019104714202</v>
      </c>
      <c r="F645" s="111">
        <f>IF($R$642="Summer",INDEX('Maximum Demand Forecast'!F$4:F$50,MATCH(Information!$C$645,'Maximum Demand Forecast'!$D$4:$D$50,0)),INDEX('Maximum Demand Forecast'!V$4:V$50,MATCH(Information!$C$645,'Maximum Demand Forecast'!$T$4:$T$50,0)))</f>
        <v>46.226293358881399</v>
      </c>
      <c r="G645" s="111">
        <f>IF($R$642="Summer",INDEX('Maximum Demand Forecast'!G$4:G$50,MATCH(Information!$C$645,'Maximum Demand Forecast'!$D$4:$D$50,0)),INDEX('Maximum Demand Forecast'!W$4:W$50,MATCH(Information!$C$645,'Maximum Demand Forecast'!$T$4:$T$50,0)))</f>
        <v>44.827722880303448</v>
      </c>
      <c r="H645" s="111">
        <f>IF($R$642="Summer",INDEX('Maximum Demand Forecast'!H$4:H$50,MATCH(Information!$C$645,'Maximum Demand Forecast'!$D$4:$D$50,0)),INDEX('Maximum Demand Forecast'!X$4:X$50,MATCH(Information!$C$645,'Maximum Demand Forecast'!$T$4:$T$50,0)))</f>
        <v>45.470507087104615</v>
      </c>
      <c r="I645" s="111">
        <f>IF($R$642="Summer",INDEX('Maximum Demand Forecast'!I$4:I$50,MATCH(Information!$C$645,'Maximum Demand Forecast'!$D$4:$D$50,0)),INDEX('Maximum Demand Forecast'!Y$4:Y$50,MATCH(Information!$C$645,'Maximum Demand Forecast'!$T$4:$T$50,0)))</f>
        <v>44.729402159928583</v>
      </c>
      <c r="J645" s="111">
        <f>IF($R$642="Summer",INDEX('Maximum Demand Forecast'!J$4:J$50,MATCH(Information!$C$645,'Maximum Demand Forecast'!$D$4:$D$50,0)),INDEX('Maximum Demand Forecast'!Z$4:Z$50,MATCH(Information!$C$645,'Maximum Demand Forecast'!$T$4:$T$50,0)))</f>
        <v>44.701003900935085</v>
      </c>
      <c r="K645" s="111">
        <f>IF($R$642="Summer",INDEX('Maximum Demand Forecast'!K$4:K$50,MATCH(Information!$C$645,'Maximum Demand Forecast'!$D$4:$D$50,0)),INDEX('Maximum Demand Forecast'!AA$4:AA$50,MATCH(Information!$C$645,'Maximum Demand Forecast'!$T$4:$T$50,0)))</f>
        <v>44.766935780799855</v>
      </c>
      <c r="L645" s="111">
        <f>IF($R$642="Summer",INDEX('Maximum Demand Forecast'!L$4:L$50,MATCH(Information!$C$645,'Maximum Demand Forecast'!$D$4:$D$50,0)),INDEX('Maximum Demand Forecast'!AB$4:AB$50,MATCH(Information!$C$645,'Maximum Demand Forecast'!$T$4:$T$50,0)))</f>
        <v>44.967023950060266</v>
      </c>
      <c r="M645" s="111">
        <f>IF($R$642="Summer",INDEX('Maximum Demand Forecast'!M$4:M$50,MATCH(Information!$C$645,'Maximum Demand Forecast'!$D$4:$D$50,0)),INDEX('Maximum Demand Forecast'!AC$4:AC$50,MATCH(Information!$C$645,'Maximum Demand Forecast'!$T$4:$T$50,0)))</f>
        <v>45.562631619394438</v>
      </c>
      <c r="N645" s="111">
        <f>IF($R$642="Summer",INDEX('Maximum Demand Forecast'!N$4:N$50,MATCH(Information!$C$645,'Maximum Demand Forecast'!$D$4:$D$50,0)),INDEX('Maximum Demand Forecast'!AD$4:AD$50,MATCH(Information!$C$645,'Maximum Demand Forecast'!$T$4:$T$50,0)))</f>
        <v>47.443865180921478</v>
      </c>
      <c r="O645" s="111">
        <f>IF($R$642="Summer",INDEX('Maximum Demand Forecast'!O$4:O$50,MATCH(Information!$C$645,'Maximum Demand Forecast'!$D$4:$D$50,0)),INDEX('Maximum Demand Forecast'!AE$4:AE$50,MATCH(Information!$C$645,'Maximum Demand Forecast'!$T$4:$T$50,0)))</f>
        <v>48.980106100839528</v>
      </c>
      <c r="P645" s="111">
        <f>IF($R$642="Summer",INDEX('Maximum Demand Forecast'!P$4:P$50,MATCH(Information!$C$645,'Maximum Demand Forecast'!$D$4:$D$50,0)),INDEX('Maximum Demand Forecast'!AF$4:AF$50,MATCH(Information!$C$645,'Maximum Demand Forecast'!$T$4:$T$50,0)))</f>
        <v>50.001811773427193</v>
      </c>
      <c r="Q645" s="104"/>
      <c r="R645" s="105"/>
    </row>
    <row r="646" spans="3:18" x14ac:dyDescent="0.25">
      <c r="C646" s="71" t="s">
        <v>55</v>
      </c>
      <c r="D646" s="77" t="s">
        <v>175</v>
      </c>
      <c r="E646" s="109">
        <f t="shared" ref="E646:P646" si="87">SQRT(E647^2-E645^2)</f>
        <v>9.8770425482753552</v>
      </c>
      <c r="F646" s="110">
        <f t="shared" si="87"/>
        <v>9.3836218238550799</v>
      </c>
      <c r="G646" s="110">
        <f t="shared" si="87"/>
        <v>9.0997215690131981</v>
      </c>
      <c r="H646" s="110">
        <f t="shared" si="87"/>
        <v>9.2302023727441238</v>
      </c>
      <c r="I646" s="110">
        <f t="shared" si="87"/>
        <v>9.0797631343127385</v>
      </c>
      <c r="J646" s="110">
        <f t="shared" si="87"/>
        <v>9.073998481698645</v>
      </c>
      <c r="K646" s="110">
        <f t="shared" si="87"/>
        <v>9.0873822029930089</v>
      </c>
      <c r="L646" s="110">
        <f t="shared" si="87"/>
        <v>9.1279987347402169</v>
      </c>
      <c r="M646" s="110">
        <f t="shared" si="87"/>
        <v>9.2489030235835958</v>
      </c>
      <c r="N646" s="110">
        <f t="shared" si="87"/>
        <v>9.6307805876500918</v>
      </c>
      <c r="O646" s="110">
        <f t="shared" si="87"/>
        <v>9.9426270017877645</v>
      </c>
      <c r="P646" s="110">
        <f t="shared" si="87"/>
        <v>10.150026275019966</v>
      </c>
      <c r="Q646" s="104"/>
      <c r="R646" s="105"/>
    </row>
    <row r="647" spans="3:18" x14ac:dyDescent="0.25">
      <c r="C647" s="71" t="s">
        <v>55</v>
      </c>
      <c r="D647" s="77" t="s">
        <v>176</v>
      </c>
      <c r="E647" s="108">
        <f t="shared" ref="E647:P647" si="88">E645/$E$648</f>
        <v>49.649385471090824</v>
      </c>
      <c r="F647" s="111">
        <f t="shared" si="88"/>
        <v>47.169084750867192</v>
      </c>
      <c r="G647" s="111">
        <f t="shared" si="88"/>
        <v>45.741990241646079</v>
      </c>
      <c r="H647" s="111">
        <f t="shared" si="88"/>
        <v>46.397884117707804</v>
      </c>
      <c r="I647" s="111">
        <f t="shared" si="88"/>
        <v>45.641664257122002</v>
      </c>
      <c r="J647" s="111">
        <f t="shared" si="88"/>
        <v>45.612686811864997</v>
      </c>
      <c r="K647" s="111">
        <f t="shared" si="88"/>
        <v>45.679963381175476</v>
      </c>
      <c r="L647" s="111">
        <f t="shared" si="88"/>
        <v>45.884132375220005</v>
      </c>
      <c r="M647" s="111">
        <f t="shared" si="88"/>
        <v>46.491887542067978</v>
      </c>
      <c r="N647" s="111">
        <f t="shared" si="88"/>
        <v>48.411489111913419</v>
      </c>
      <c r="O647" s="111">
        <f t="shared" si="88"/>
        <v>49.979061869408639</v>
      </c>
      <c r="P647" s="111">
        <f t="shared" si="88"/>
        <v>51.021605364873004</v>
      </c>
      <c r="Q647" s="104"/>
      <c r="R647" s="105"/>
    </row>
    <row r="648" spans="3:18" x14ac:dyDescent="0.25">
      <c r="C648" s="71" t="s">
        <v>55</v>
      </c>
      <c r="D648" s="77" t="s">
        <v>177</v>
      </c>
      <c r="E648" s="108">
        <f>IF($R$642="Summer",INDEX('Maximum Demand Forecast'!$Q$4:$Q$50,MATCH(Information!$C$648,'Maximum Demand Forecast'!$D$4:$D$50,0)),INDEX('Maximum Demand Forecast'!$AG$4:$AG$50,MATCH(Information!$C$648,'Maximum Demand Forecast'!$T$4:$T$50,0)))</f>
        <v>0.98001251461703498</v>
      </c>
      <c r="F648" s="111">
        <f>IF($R$642="Summer",INDEX('Maximum Demand Forecast'!$Q$4:$Q$50,MATCH(Information!$C$648,'Maximum Demand Forecast'!$D$4:$D$50,0)),INDEX('Maximum Demand Forecast'!$AG$4:$AG$50,MATCH(Information!$C$648,'Maximum Demand Forecast'!$T$4:$T$50,0)))</f>
        <v>0.98001251461703498</v>
      </c>
      <c r="G648" s="111">
        <f>IF($R$642="Summer",INDEX('Maximum Demand Forecast'!$Q$4:$Q$50,MATCH(Information!$C$648,'Maximum Demand Forecast'!$D$4:$D$50,0)),INDEX('Maximum Demand Forecast'!$AG$4:$AG$50,MATCH(Information!$C$648,'Maximum Demand Forecast'!$T$4:$T$50,0)))</f>
        <v>0.98001251461703498</v>
      </c>
      <c r="H648" s="111">
        <f>IF($R$642="Summer",INDEX('Maximum Demand Forecast'!$Q$4:$Q$50,MATCH(Information!$C$648,'Maximum Demand Forecast'!$D$4:$D$50,0)),INDEX('Maximum Demand Forecast'!$AG$4:$AG$50,MATCH(Information!$C$648,'Maximum Demand Forecast'!$T$4:$T$50,0)))</f>
        <v>0.98001251461703498</v>
      </c>
      <c r="I648" s="111">
        <f>IF($R$642="Summer",INDEX('Maximum Demand Forecast'!$Q$4:$Q$50,MATCH(Information!$C$648,'Maximum Demand Forecast'!$D$4:$D$50,0)),INDEX('Maximum Demand Forecast'!$AG$4:$AG$50,MATCH(Information!$C$648,'Maximum Demand Forecast'!$T$4:$T$50,0)))</f>
        <v>0.98001251461703498</v>
      </c>
      <c r="J648" s="111">
        <f>IF($R$642="Summer",INDEX('Maximum Demand Forecast'!$Q$4:$Q$50,MATCH(Information!$C$648,'Maximum Demand Forecast'!$D$4:$D$50,0)),INDEX('Maximum Demand Forecast'!$AG$4:$AG$50,MATCH(Information!$C$648,'Maximum Demand Forecast'!$T$4:$T$50,0)))</f>
        <v>0.98001251461703498</v>
      </c>
      <c r="K648" s="111">
        <f>IF($R$642="Summer",INDEX('Maximum Demand Forecast'!$Q$4:$Q$50,MATCH(Information!$C$648,'Maximum Demand Forecast'!$D$4:$D$50,0)),INDEX('Maximum Demand Forecast'!$AG$4:$AG$50,MATCH(Information!$C$648,'Maximum Demand Forecast'!$T$4:$T$50,0)))</f>
        <v>0.98001251461703498</v>
      </c>
      <c r="L648" s="111">
        <f>IF($R$642="Summer",INDEX('Maximum Demand Forecast'!$Q$4:$Q$50,MATCH(Information!$C$648,'Maximum Demand Forecast'!$D$4:$D$50,0)),INDEX('Maximum Demand Forecast'!$AG$4:$AG$50,MATCH(Information!$C$648,'Maximum Demand Forecast'!$T$4:$T$50,0)))</f>
        <v>0.98001251461703498</v>
      </c>
      <c r="M648" s="111">
        <f>IF($R$642="Summer",INDEX('Maximum Demand Forecast'!$Q$4:$Q$50,MATCH(Information!$C$648,'Maximum Demand Forecast'!$D$4:$D$50,0)),INDEX('Maximum Demand Forecast'!$AG$4:$AG$50,MATCH(Information!$C$648,'Maximum Demand Forecast'!$T$4:$T$50,0)))</f>
        <v>0.98001251461703498</v>
      </c>
      <c r="N648" s="111">
        <f>IF($R$642="Summer",INDEX('Maximum Demand Forecast'!$Q$4:$Q$50,MATCH(Information!$C$648,'Maximum Demand Forecast'!$D$4:$D$50,0)),INDEX('Maximum Demand Forecast'!$AG$4:$AG$50,MATCH(Information!$C$648,'Maximum Demand Forecast'!$T$4:$T$50,0)))</f>
        <v>0.98001251461703498</v>
      </c>
      <c r="O648" s="111">
        <f>IF($R$642="Summer",INDEX('Maximum Demand Forecast'!$Q$4:$Q$50,MATCH(Information!$C$648,'Maximum Demand Forecast'!$D$4:$D$50,0)),INDEX('Maximum Demand Forecast'!$AG$4:$AG$50,MATCH(Information!$C$648,'Maximum Demand Forecast'!$T$4:$T$50,0)))</f>
        <v>0.98001251461703498</v>
      </c>
      <c r="P648" s="111">
        <f>IF($R$642="Summer",INDEX('Maximum Demand Forecast'!$Q$4:$Q$50,MATCH(Information!$C$648,'Maximum Demand Forecast'!$D$4:$D$50,0)),INDEX('Maximum Demand Forecast'!$AG$4:$AG$50,MATCH(Information!$C$648,'Maximum Demand Forecast'!$T$4:$T$50,0)))</f>
        <v>0.98001251461703498</v>
      </c>
      <c r="Q648" s="104"/>
      <c r="R648" s="105"/>
    </row>
    <row r="649" spans="3:18" x14ac:dyDescent="0.25">
      <c r="C649" s="71" t="s">
        <v>55</v>
      </c>
      <c r="D649" s="77" t="s">
        <v>178</v>
      </c>
      <c r="E649" s="108">
        <f>IF($R$642="Summer",INDEX('Maximum Demand Forecast'!U$4:U$50,MATCH(Information!$C$642,'Maximum Demand Forecast'!$T$4:$T$50,0)),INDEX('Maximum Demand Forecast'!E$4:E$50,MATCH(Information!$C$642,'Maximum Demand Forecast'!$T$4:$T$50,0)))</f>
        <v>43.273200000000003</v>
      </c>
      <c r="F649" s="111">
        <f>IF($R$642="Summer",INDEX('Maximum Demand Forecast'!V$4:V$50,MATCH(Information!$C$642,'Maximum Demand Forecast'!$T$4:$T$50,0)),INDEX('Maximum Demand Forecast'!F$4:F$50,MATCH(Information!$C$642,'Maximum Demand Forecast'!$T$4:$T$50,0)))</f>
        <v>45.649548790807103</v>
      </c>
      <c r="G649" s="111">
        <f>IF($R$642="Summer",INDEX('Maximum Demand Forecast'!W$4:W$50,MATCH(Information!$C$642,'Maximum Demand Forecast'!$T$4:$T$50,0)),INDEX('Maximum Demand Forecast'!G$4:G$50,MATCH(Information!$C$642,'Maximum Demand Forecast'!$T$4:$T$50,0)))</f>
        <v>47.150554571012641</v>
      </c>
      <c r="H649" s="111">
        <f>IF($R$642="Summer",INDEX('Maximum Demand Forecast'!X$4:X$50,MATCH(Information!$C$642,'Maximum Demand Forecast'!$T$4:$T$50,0)),INDEX('Maximum Demand Forecast'!H$4:H$50,MATCH(Information!$C$642,'Maximum Demand Forecast'!$T$4:$T$50,0)))</f>
        <v>47.304155299459076</v>
      </c>
      <c r="I649" s="111">
        <f>IF($R$642="Summer",INDEX('Maximum Demand Forecast'!Y$4:Y$50,MATCH(Information!$C$642,'Maximum Demand Forecast'!$T$4:$T$50,0)),INDEX('Maximum Demand Forecast'!I$4:I$50,MATCH(Information!$C$642,'Maximum Demand Forecast'!$T$4:$T$50,0)))</f>
        <v>46.507366069721471</v>
      </c>
      <c r="J649" s="111">
        <f>IF($R$642="Summer",INDEX('Maximum Demand Forecast'!Z$4:Z$50,MATCH(Information!$C$642,'Maximum Demand Forecast'!$T$4:$T$50,0)),INDEX('Maximum Demand Forecast'!J$4:J$50,MATCH(Information!$C$642,'Maximum Demand Forecast'!$T$4:$T$50,0)))</f>
        <v>45.942058320760289</v>
      </c>
      <c r="K649" s="111">
        <f>IF($R$642="Summer",INDEX('Maximum Demand Forecast'!AA$4:AA$50,MATCH(Information!$C$642,'Maximum Demand Forecast'!$T$4:$T$50,0)),INDEX('Maximum Demand Forecast'!K$4:K$50,MATCH(Information!$C$642,'Maximum Demand Forecast'!$T$4:$T$50,0)))</f>
        <v>45.972769320960843</v>
      </c>
      <c r="L649" s="111">
        <f>IF($R$642="Summer",INDEX('Maximum Demand Forecast'!AB$4:AB$50,MATCH(Information!$C$642,'Maximum Demand Forecast'!$T$4:$T$50,0)),INDEX('Maximum Demand Forecast'!L$4:L$50,MATCH(Information!$C$642,'Maximum Demand Forecast'!$T$4:$T$50,0)))</f>
        <v>45.883829573294811</v>
      </c>
      <c r="M649" s="111">
        <f>IF($R$642="Summer",INDEX('Maximum Demand Forecast'!AC$4:AC$50,MATCH(Information!$C$642,'Maximum Demand Forecast'!$T$4:$T$50,0)),INDEX('Maximum Demand Forecast'!M$4:M$50,MATCH(Information!$C$642,'Maximum Demand Forecast'!$T$4:$T$50,0)))</f>
        <v>46.928793737653301</v>
      </c>
      <c r="N649" s="111">
        <f>IF($R$642="Summer",INDEX('Maximum Demand Forecast'!AD$4:AD$50,MATCH(Information!$C$642,'Maximum Demand Forecast'!$T$4:$T$50,0)),INDEX('Maximum Demand Forecast'!N$4:N$50,MATCH(Information!$C$642,'Maximum Demand Forecast'!$T$4:$T$50,0)))</f>
        <v>49.756255114072772</v>
      </c>
      <c r="O649" s="111">
        <f>IF($R$642="Summer",INDEX('Maximum Demand Forecast'!AE$4:AE$50,MATCH(Information!$C$642,'Maximum Demand Forecast'!$T$4:$T$50,0)),INDEX('Maximum Demand Forecast'!O$4:O$50,MATCH(Information!$C$642,'Maximum Demand Forecast'!$T$4:$T$50,0)))</f>
        <v>52.26342164981893</v>
      </c>
      <c r="P649" s="111">
        <f>IF($R$642="Summer",INDEX('Maximum Demand Forecast'!AF$4:AF$50,MATCH(Information!$C$642,'Maximum Demand Forecast'!$T$4:$T$50,0)),INDEX('Maximum Demand Forecast'!P$4:P$50,MATCH(Information!$C$642,'Maximum Demand Forecast'!$T$4:$T$50,0)))</f>
        <v>53.61460764365944</v>
      </c>
      <c r="Q649" s="112"/>
      <c r="R649" s="105">
        <f>IF($R$33="Summer",INDEX('Maximum Demand Forecast'!V$4:V$50,MATCH(Information!$C$33,'Maximum Demand Forecast'!$T$4:$T$50,0)),INDEX('Maximum Demand Forecast'!F$4:F$50,MATCH(Information!$C$33,'Maximum Demand Forecast'!$T$4:$T$50,0)))</f>
        <v>8.2769410649886499</v>
      </c>
    </row>
    <row r="650" spans="3:18" x14ac:dyDescent="0.25">
      <c r="C650" s="71" t="s">
        <v>55</v>
      </c>
      <c r="D650" s="77" t="s">
        <v>179</v>
      </c>
      <c r="E650" s="113">
        <f t="shared" ref="E650:P650" si="89">IF(E651^2-E649^2&gt;0,SQRT(E651^2-E649^2),0)</f>
        <v>15.123150586059458</v>
      </c>
      <c r="F650" s="113">
        <f t="shared" si="89"/>
        <v>15.953638754449523</v>
      </c>
      <c r="G650" s="113">
        <f t="shared" si="89"/>
        <v>16.478211387039511</v>
      </c>
      <c r="H650" s="113">
        <f t="shared" si="89"/>
        <v>16.531891885510259</v>
      </c>
      <c r="I650" s="113">
        <f t="shared" si="89"/>
        <v>16.253429384316185</v>
      </c>
      <c r="J650" s="113">
        <f t="shared" si="89"/>
        <v>16.055865205678902</v>
      </c>
      <c r="K650" s="113">
        <f t="shared" si="89"/>
        <v>16.066598109200747</v>
      </c>
      <c r="L650" s="113">
        <f t="shared" si="89"/>
        <v>16.035515379080483</v>
      </c>
      <c r="M650" s="113">
        <f t="shared" si="89"/>
        <v>16.400710243676357</v>
      </c>
      <c r="N650" s="113">
        <f t="shared" si="89"/>
        <v>17.388853578855127</v>
      </c>
      <c r="O650" s="113">
        <f t="shared" si="89"/>
        <v>18.265060031449764</v>
      </c>
      <c r="P650" s="113">
        <f t="shared" si="89"/>
        <v>18.737273532060424</v>
      </c>
      <c r="Q650" s="112"/>
      <c r="R650" s="105"/>
    </row>
    <row r="651" spans="3:18" x14ac:dyDescent="0.25">
      <c r="C651" s="71" t="s">
        <v>55</v>
      </c>
      <c r="D651" s="77" t="s">
        <v>180</v>
      </c>
      <c r="E651" s="108">
        <f>E649/IF($R$642="Summer",INDEX('Maximum Demand Forecast'!$AG$4:$AG$50, MATCH(Information!$C$651, 'Maximum Demand Forecast'!$T$4:$T$50, 0)),INDEX('Maximum Demand Forecast'!$Q$4:$Q$50, MATCH(Information!$C$651, 'Maximum Demand Forecast'!$D$4:$D$50, 0)))</f>
        <v>45.839715552003931</v>
      </c>
      <c r="F651" s="108">
        <f>F649/IF($R$642="Summer",INDEX('Maximum Demand Forecast'!$AG$4:$AG$50, MATCH(Information!$C$651, 'Maximum Demand Forecast'!$T$4:$T$50, 0)),INDEX('Maximum Demand Forecast'!$Q$4:$Q$50, MATCH(Information!$C$651, 'Maximum Demand Forecast'!$D$4:$D$50, 0)))</f>
        <v>48.357004604418499</v>
      </c>
      <c r="G651" s="108">
        <f>G649/IF($R$642="Summer",INDEX('Maximum Demand Forecast'!$AG$4:$AG$50, MATCH(Information!$C$651, 'Maximum Demand Forecast'!$T$4:$T$50, 0)),INDEX('Maximum Demand Forecast'!$Q$4:$Q$50, MATCH(Information!$C$651, 'Maximum Demand Forecast'!$D$4:$D$50, 0)))</f>
        <v>49.947034415168233</v>
      </c>
      <c r="H651" s="108">
        <f>H649/IF($R$642="Summer",INDEX('Maximum Demand Forecast'!$AG$4:$AG$50, MATCH(Information!$C$651, 'Maximum Demand Forecast'!$T$4:$T$50, 0)),INDEX('Maximum Demand Forecast'!$Q$4:$Q$50, MATCH(Information!$C$651, 'Maximum Demand Forecast'!$D$4:$D$50, 0)))</f>
        <v>50.109745139139775</v>
      </c>
      <c r="I651" s="108">
        <f>I649/IF($R$642="Summer",INDEX('Maximum Demand Forecast'!$AG$4:$AG$50, MATCH(Information!$C$651, 'Maximum Demand Forecast'!$T$4:$T$50, 0)),INDEX('Maximum Demand Forecast'!$Q$4:$Q$50, MATCH(Information!$C$651, 'Maximum Demand Forecast'!$D$4:$D$50, 0)))</f>
        <v>49.265698670515498</v>
      </c>
      <c r="J651" s="108">
        <f>J649/IF($R$642="Summer",INDEX('Maximum Demand Forecast'!$AG$4:$AG$50, MATCH(Information!$C$651, 'Maximum Demand Forecast'!$T$4:$T$50, 0)),INDEX('Maximum Demand Forecast'!$Q$4:$Q$50, MATCH(Information!$C$651, 'Maximum Demand Forecast'!$D$4:$D$50, 0)))</f>
        <v>48.666862753326008</v>
      </c>
      <c r="K651" s="108">
        <f>K649/IF($R$642="Summer",INDEX('Maximum Demand Forecast'!$AG$4:$AG$50, MATCH(Information!$C$651, 'Maximum Demand Forecast'!$T$4:$T$50, 0)),INDEX('Maximum Demand Forecast'!$Q$4:$Q$50, MATCH(Information!$C$651, 'Maximum Demand Forecast'!$D$4:$D$50, 0)))</f>
        <v>48.699395210216437</v>
      </c>
      <c r="L651" s="108">
        <f>L649/IF($R$642="Summer",INDEX('Maximum Demand Forecast'!$AG$4:$AG$50, MATCH(Information!$C$651, 'Maximum Demand Forecast'!$T$4:$T$50, 0)),INDEX('Maximum Demand Forecast'!$Q$4:$Q$50, MATCH(Information!$C$651, 'Maximum Demand Forecast'!$D$4:$D$50, 0)))</f>
        <v>48.605180482988544</v>
      </c>
      <c r="M651" s="108">
        <f>M649/IF($R$642="Summer",INDEX('Maximum Demand Forecast'!$AG$4:$AG$50, MATCH(Information!$C$651, 'Maximum Demand Forecast'!$T$4:$T$50, 0)),INDEX('Maximum Demand Forecast'!$Q$4:$Q$50, MATCH(Information!$C$651, 'Maximum Demand Forecast'!$D$4:$D$50, 0)))</f>
        <v>49.712121038718898</v>
      </c>
      <c r="N651" s="108">
        <f>N649/IF($R$642="Summer",INDEX('Maximum Demand Forecast'!$AG$4:$AG$50, MATCH(Information!$C$651, 'Maximum Demand Forecast'!$T$4:$T$50, 0)),INDEX('Maximum Demand Forecast'!$Q$4:$Q$50, MATCH(Information!$C$651, 'Maximum Demand Forecast'!$D$4:$D$50, 0)))</f>
        <v>52.707277977178407</v>
      </c>
      <c r="O651" s="108">
        <f>O649/IF($R$642="Summer",INDEX('Maximum Demand Forecast'!$AG$4:$AG$50, MATCH(Information!$C$651, 'Maximum Demand Forecast'!$T$4:$T$50, 0)),INDEX('Maximum Demand Forecast'!$Q$4:$Q$50, MATCH(Information!$C$651, 'Maximum Demand Forecast'!$D$4:$D$50, 0)))</f>
        <v>55.363143520750569</v>
      </c>
      <c r="P651" s="108">
        <f>P649/IF($R$642="Summer",INDEX('Maximum Demand Forecast'!$AG$4:$AG$50, MATCH(Information!$C$651, 'Maximum Demand Forecast'!$T$4:$T$50, 0)),INDEX('Maximum Demand Forecast'!$Q$4:$Q$50, MATCH(Information!$C$651, 'Maximum Demand Forecast'!$D$4:$D$50, 0)))</f>
        <v>56.794467795717544</v>
      </c>
      <c r="Q651" s="112"/>
      <c r="R651" s="105"/>
    </row>
    <row r="652" spans="3:18" x14ac:dyDescent="0.25">
      <c r="C652" s="71" t="s">
        <v>55</v>
      </c>
      <c r="D652" s="77" t="s">
        <v>181</v>
      </c>
      <c r="E652" s="114">
        <f>IFERROR(INDEX('Maximum Demand Forecast'!$AK$4:$AK$50,MATCH(Information!C642,'Maximum Demand Forecast'!$AJ$4:$AJ$50,0)),"")</f>
        <v>11.5</v>
      </c>
      <c r="F652" s="115" t="str">
        <f>IFERROR(INDEX('Maximum Demand Forecast'!$AK$4:$AK$50,MATCH(Information!D642,'Maximum Demand Forecast'!$AJ$4:$AJ$50,0)),"")</f>
        <v/>
      </c>
      <c r="G652" s="115"/>
      <c r="H652" s="115"/>
      <c r="I652" s="115"/>
      <c r="J652" s="115"/>
      <c r="K652" s="115"/>
      <c r="L652" s="115"/>
      <c r="M652" s="115"/>
      <c r="N652" s="115"/>
      <c r="O652" s="115"/>
      <c r="P652" s="115"/>
      <c r="Q652" s="116"/>
      <c r="R652" s="105"/>
    </row>
    <row r="653" spans="3:18" x14ac:dyDescent="0.25">
      <c r="C653" s="71" t="s">
        <v>55</v>
      </c>
      <c r="D653" s="77" t="s">
        <v>182</v>
      </c>
      <c r="E653" s="106">
        <f>INDEX('Maximum Demand Forecast'!AR4:AR50,MATCH(Information!C653,'Maximum Demand Forecast'!$AQ$4:$AQ$50,0))</f>
        <v>3424.5</v>
      </c>
      <c r="F653" s="107">
        <f>INDEX('Maximum Demand Forecast'!AR4:AR50,MATCH(Information!C653,'Maximum Demand Forecast'!$AQ$4:$AQ$50,0))</f>
        <v>3424.5</v>
      </c>
      <c r="G653" s="107">
        <f>INDEX('Maximum Demand Forecast'!AR4:AR50,MATCH(Information!C653,'Maximum Demand Forecast'!$AQ$4:$AQ$50,0))</f>
        <v>3424.5</v>
      </c>
      <c r="H653" s="107">
        <f>INDEX('Maximum Demand Forecast'!AR4:AR50,MATCH(Information!C653,'Maximum Demand Forecast'!$AQ$4:$AQ$50,0))</f>
        <v>3424.5</v>
      </c>
      <c r="I653" s="107">
        <f>INDEX('Maximum Demand Forecast'!AR4:AR50,MATCH(Information!C653,'Maximum Demand Forecast'!$AQ$4:$AQ$50,0))</f>
        <v>3424.5</v>
      </c>
      <c r="J653" s="107">
        <f>INDEX('Maximum Demand Forecast'!AR4:AR50,MATCH(Information!C653,'Maximum Demand Forecast'!$AQ$4:$AQ$50,0))</f>
        <v>3424.5</v>
      </c>
      <c r="K653" s="107">
        <f>INDEX('Maximum Demand Forecast'!AR4:AR50,MATCH(Information!C653,'Maximum Demand Forecast'!$AQ$4:$AQ$50,0))</f>
        <v>3424.5</v>
      </c>
      <c r="L653" s="107">
        <f>INDEX('Maximum Demand Forecast'!AR4:AR50,MATCH(Information!C653,'Maximum Demand Forecast'!$AQ$4:$AQ$50,0))</f>
        <v>3424.5</v>
      </c>
      <c r="M653" s="107">
        <f>INDEX('Maximum Demand Forecast'!AR4:AR50,MATCH(Information!C653,'Maximum Demand Forecast'!$AQ$4:$AQ$50,0))</f>
        <v>3424.5</v>
      </c>
      <c r="N653" s="107">
        <f>INDEX('Maximum Demand Forecast'!AR4:AR50,MATCH(Information!C653,'Maximum Demand Forecast'!$AQ$4:$AQ$50,0))</f>
        <v>3424.5</v>
      </c>
      <c r="O653" s="107">
        <f>INDEX('Maximum Demand Forecast'!AR4:AR50,MATCH(Information!C653,'Maximum Demand Forecast'!$AQ$4:$AQ$50,0))</f>
        <v>3424.5</v>
      </c>
      <c r="P653" s="107">
        <f>INDEX('Maximum Demand Forecast'!AR4:AR50,MATCH(Information!C653,'Maximum Demand Forecast'!$AQ$4:$AQ$50,0))</f>
        <v>3424.5</v>
      </c>
      <c r="Q653" s="104"/>
      <c r="R653" s="105"/>
    </row>
    <row r="654" spans="3:18" x14ac:dyDescent="0.25">
      <c r="C654" s="71" t="s">
        <v>55</v>
      </c>
      <c r="D654" s="77" t="s">
        <v>183</v>
      </c>
      <c r="E654" s="106">
        <f>INDEX('Maximum Demand Forecast'!$AS$4:$AS$50,MATCH(Information!C654,'Maximum Demand Forecast'!$AQ$4:$AQ$50,0))</f>
        <v>868</v>
      </c>
      <c r="F654" s="107">
        <f>INDEX('Maximum Demand Forecast'!$AS$4:$AS$50,MATCH(Information!C654,'Maximum Demand Forecast'!$AQ$4:$AQ$50,0))</f>
        <v>868</v>
      </c>
      <c r="G654" s="107">
        <f>INDEX('Maximum Demand Forecast'!$AS$4:$AS$50,MATCH(Information!C654,'Maximum Demand Forecast'!$AQ$4:$AQ$50,0))</f>
        <v>868</v>
      </c>
      <c r="H654" s="107">
        <f>INDEX('Maximum Demand Forecast'!$AS$4:$AS$50,MATCH(Information!C654,'Maximum Demand Forecast'!$AQ$4:$AQ$50,0))</f>
        <v>868</v>
      </c>
      <c r="I654" s="107">
        <f>INDEX('Maximum Demand Forecast'!$AS$4:$AS$50,MATCH(Information!C654,'Maximum Demand Forecast'!$AQ$4:$AQ$50,0))</f>
        <v>868</v>
      </c>
      <c r="J654" s="107">
        <f>INDEX('Maximum Demand Forecast'!$AS$4:$AS$50,MATCH(Information!C654,'Maximum Demand Forecast'!$AQ$4:$AQ$50,0))</f>
        <v>868</v>
      </c>
      <c r="K654" s="107">
        <f>INDEX('Maximum Demand Forecast'!$AS$4:$AS$50,MATCH(Information!C654,'Maximum Demand Forecast'!$AQ$4:$AQ$50,0))</f>
        <v>868</v>
      </c>
      <c r="L654" s="107">
        <f>INDEX('Maximum Demand Forecast'!$AS$4:$AS$50,MATCH(Information!C654,'Maximum Demand Forecast'!$AQ$4:$AQ$50,0))</f>
        <v>868</v>
      </c>
      <c r="M654" s="107">
        <f>INDEX('Maximum Demand Forecast'!$AS$4:$AS$50,MATCH(Information!C654,'Maximum Demand Forecast'!$AQ$4:$AQ$50,0))</f>
        <v>868</v>
      </c>
      <c r="N654" s="107">
        <f>INDEX('Maximum Demand Forecast'!$AS$4:$AS$50,MATCH(Information!C654,'Maximum Demand Forecast'!$AQ$4:$AQ$50,0))</f>
        <v>868</v>
      </c>
      <c r="O654" s="107">
        <f>INDEX('Maximum Demand Forecast'!$AS$4:$AS$50,MATCH(Information!C654,'Maximum Demand Forecast'!$AQ$4:$AQ$50,0))</f>
        <v>868</v>
      </c>
      <c r="P654" s="107">
        <f>INDEX('Maximum Demand Forecast'!$AS$4:$AS$50,MATCH(Information!C654,'Maximum Demand Forecast'!$AQ$4:$AQ$50,0))</f>
        <v>868</v>
      </c>
      <c r="Q654" s="104"/>
      <c r="R654" s="105"/>
    </row>
    <row r="655" spans="3:18" x14ac:dyDescent="0.25">
      <c r="C655" s="71" t="s">
        <v>55</v>
      </c>
      <c r="D655" s="77" t="s">
        <v>186</v>
      </c>
      <c r="E655" s="117">
        <f>INDEX('Maximum Demand Forecast'!$R$4:$R$50,MATCH(Information!$C$642,'Maximum Demand Forecast'!$D$4:$D$50,0))</f>
        <v>0.95826567139083396</v>
      </c>
      <c r="F655" s="118"/>
      <c r="G655" s="118"/>
      <c r="H655" s="118"/>
      <c r="I655" s="118"/>
      <c r="J655" s="118"/>
      <c r="K655" s="118"/>
      <c r="L655" s="118"/>
      <c r="M655" s="118"/>
      <c r="N655" s="118"/>
      <c r="O655" s="118"/>
      <c r="P655" s="118"/>
      <c r="Q655" s="104"/>
      <c r="R655" s="105"/>
    </row>
    <row r="656" spans="3:18" x14ac:dyDescent="0.25">
      <c r="C656" s="71" t="s">
        <v>55</v>
      </c>
      <c r="D656" s="77" t="s">
        <v>187</v>
      </c>
      <c r="E656" s="117">
        <f>INDEX('Maximum Demand Forecast'!$AH$4:$AH$50,MATCH(Information!$C$642,'Maximum Demand Forecast'!$D$4:$D$50,0))</f>
        <v>0.83589969780075801</v>
      </c>
      <c r="F656" s="118"/>
      <c r="G656" s="118"/>
      <c r="H656" s="118"/>
      <c r="I656" s="118"/>
      <c r="J656" s="118"/>
      <c r="K656" s="118"/>
      <c r="L656" s="118"/>
      <c r="M656" s="118"/>
      <c r="N656" s="118"/>
      <c r="O656" s="118"/>
      <c r="P656" s="118"/>
      <c r="Q656" s="104"/>
      <c r="R656" s="105"/>
    </row>
    <row r="657" spans="3:18" x14ac:dyDescent="0.25">
      <c r="C657" s="71" t="s">
        <v>55</v>
      </c>
      <c r="D657" s="77" t="s">
        <v>130</v>
      </c>
      <c r="E657" s="106">
        <v>8.6999999999999993</v>
      </c>
      <c r="F657" s="107"/>
      <c r="G657" s="107"/>
      <c r="H657" s="107"/>
      <c r="I657" s="107"/>
      <c r="J657" s="107"/>
      <c r="K657" s="107"/>
      <c r="L657" s="107"/>
      <c r="M657" s="107"/>
      <c r="N657" s="107"/>
      <c r="O657" s="107"/>
      <c r="P657" s="107"/>
      <c r="Q657" s="104" t="str" cm="1">
        <f t="array" ref="Q657">IF(INDEX('Maximum Demand Forecast'!$AW$4:$AW$248,MATCH(1,('Maximum Demand Forecast'!$AV$4:$AV$248=Information!D657)*('Maximum Demand Forecast'!$AX$4:$AX$248=Information!E657)*('Maximum Demand Forecast'!$AU$4:$AU$248=Information!C657),0))=0,"",INDEX('Maximum Demand Forecast'!$AW$4:$AW$248,MATCH(1,('Maximum Demand Forecast'!$AV$4:$AV$248=Information!D657)*('Maximum Demand Forecast'!$AX$4:$AX$248=Information!E657)*('Maximum Demand Forecast'!$AU$4:$AU$248=Information!C657),0)))</f>
        <v>Devonport</v>
      </c>
      <c r="R657" s="105"/>
    </row>
    <row r="658" spans="3:18" x14ac:dyDescent="0.25">
      <c r="C658" s="71" t="s">
        <v>55</v>
      </c>
      <c r="D658" s="77" t="s">
        <v>131</v>
      </c>
      <c r="E658" s="106">
        <v>4.4000000000000004</v>
      </c>
      <c r="F658" s="107"/>
      <c r="G658" s="107"/>
      <c r="H658" s="107"/>
      <c r="I658" s="107"/>
      <c r="J658" s="107"/>
      <c r="K658" s="107"/>
      <c r="L658" s="107"/>
      <c r="M658" s="107"/>
      <c r="N658" s="107"/>
      <c r="O658" s="107"/>
      <c r="P658" s="107"/>
      <c r="Q658" s="104" t="str" cm="1">
        <f t="array" ref="Q658">IF(INDEX('Maximum Demand Forecast'!$AW$4:$AW$248,MATCH(1,('Maximum Demand Forecast'!$AV$4:$AV$248=Information!D658)*('Maximum Demand Forecast'!$AX$4:$AX$248=Information!E658)*('Maximum Demand Forecast'!$AU$4:$AU$248=Information!C658),0))=0,"",INDEX('Maximum Demand Forecast'!$AW$4:$AW$248,MATCH(1,('Maximum Demand Forecast'!$AV$4:$AV$248=Information!D658)*('Maximum Demand Forecast'!$AX$4:$AX$248=Information!E658)*('Maximum Demand Forecast'!$AU$4:$AU$248=Information!C658),0)))</f>
        <v>Ulverstone</v>
      </c>
      <c r="R658" s="105"/>
    </row>
    <row r="659" spans="3:18" x14ac:dyDescent="0.25">
      <c r="C659" s="71" t="s">
        <v>55</v>
      </c>
      <c r="D659" s="77" t="s">
        <v>132</v>
      </c>
      <c r="E659" s="106"/>
      <c r="F659" s="107"/>
      <c r="G659" s="107"/>
      <c r="H659" s="107"/>
      <c r="I659" s="107"/>
      <c r="J659" s="107"/>
      <c r="K659" s="107"/>
      <c r="L659" s="107"/>
      <c r="M659" s="107"/>
      <c r="N659" s="107"/>
      <c r="O659" s="107"/>
      <c r="P659" s="107"/>
      <c r="Q659" s="104" t="str" cm="1">
        <f t="array" ref="Q659">IF(INDEX('Maximum Demand Forecast'!$AW$4:$AW$248,MATCH(1,('Maximum Demand Forecast'!$AV$4:$AV$248=Information!D659)*('Maximum Demand Forecast'!$AX$4:$AX$248=Information!E659)*('Maximum Demand Forecast'!$AU$4:$AU$248=Information!C659),0))=0,"",INDEX('Maximum Demand Forecast'!$AW$4:$AW$248,MATCH(1,('Maximum Demand Forecast'!$AV$4:$AV$248=Information!D659)*('Maximum Demand Forecast'!$AX$4:$AX$248=Information!E659)*('Maximum Demand Forecast'!$AU$4:$AU$248=Information!C659),0)))</f>
        <v/>
      </c>
      <c r="R659" s="105"/>
    </row>
    <row r="660" spans="3:18" x14ac:dyDescent="0.25">
      <c r="C660" s="71" t="s">
        <v>55</v>
      </c>
      <c r="D660" s="77" t="s">
        <v>133</v>
      </c>
      <c r="E660" s="106"/>
      <c r="F660" s="107"/>
      <c r="G660" s="107"/>
      <c r="H660" s="107"/>
      <c r="I660" s="107"/>
      <c r="J660" s="107"/>
      <c r="K660" s="107"/>
      <c r="L660" s="107"/>
      <c r="M660" s="107"/>
      <c r="N660" s="107"/>
      <c r="O660" s="107"/>
      <c r="P660" s="107"/>
      <c r="Q660" s="104" t="str" cm="1">
        <f t="array" ref="Q660">IF(INDEX('Maximum Demand Forecast'!$AW$4:$AW$248,MATCH(1,('Maximum Demand Forecast'!$AV$4:$AV$248=Information!D660)*('Maximum Demand Forecast'!$AX$4:$AX$248=Information!E660)*('Maximum Demand Forecast'!$AU$4:$AU$248=Information!C660),0))=0,"",INDEX('Maximum Demand Forecast'!$AW$4:$AW$248,MATCH(1,('Maximum Demand Forecast'!$AV$4:$AV$248=Information!D660)*('Maximum Demand Forecast'!$AX$4:$AX$248=Information!E660)*('Maximum Demand Forecast'!$AU$4:$AU$248=Information!C660),0)))</f>
        <v/>
      </c>
      <c r="R660" s="105"/>
    </row>
    <row r="661" spans="3:18" x14ac:dyDescent="0.25">
      <c r="C661" s="71" t="s">
        <v>55</v>
      </c>
      <c r="D661" s="77" t="s">
        <v>134</v>
      </c>
      <c r="E661" s="106"/>
      <c r="F661" s="107"/>
      <c r="G661" s="107"/>
      <c r="H661" s="107"/>
      <c r="I661" s="107"/>
      <c r="J661" s="107"/>
      <c r="K661" s="107"/>
      <c r="L661" s="107"/>
      <c r="M661" s="107"/>
      <c r="N661" s="107"/>
      <c r="O661" s="107"/>
      <c r="P661" s="107"/>
      <c r="Q661" s="104" t="str" cm="1">
        <f t="array" ref="Q661">IF(INDEX('Maximum Demand Forecast'!$AW$4:$AW$248,MATCH(1,('Maximum Demand Forecast'!$AV$4:$AV$248=Information!D661)*('Maximum Demand Forecast'!$AX$4:$AX$248=Information!E661)*('Maximum Demand Forecast'!$AU$4:$AU$248=Information!C661),0))=0,"",INDEX('Maximum Demand Forecast'!$AW$4:$AW$248,MATCH(1,('Maximum Demand Forecast'!$AV$4:$AV$248=Information!D661)*('Maximum Demand Forecast'!$AX$4:$AX$248=Information!E661)*('Maximum Demand Forecast'!$AU$4:$AU$248=Information!C661),0)))</f>
        <v/>
      </c>
      <c r="R661" s="105"/>
    </row>
    <row r="662" spans="3:18" x14ac:dyDescent="0.25">
      <c r="C662" s="71" t="s">
        <v>55</v>
      </c>
      <c r="D662" s="77" t="s">
        <v>184</v>
      </c>
      <c r="E662" s="124">
        <f>INDEX('Distribution feeder max. demand'!$AS$5:$AS$64,MATCH(Information!$C662,'Distribution feeder max. demand'!$AR$5:$AR$64,0))</f>
        <v>21.623999999999999</v>
      </c>
      <c r="F662" s="115"/>
      <c r="G662" s="115"/>
      <c r="H662" s="115"/>
      <c r="I662" s="115"/>
      <c r="J662" s="115"/>
      <c r="K662" s="115"/>
      <c r="L662" s="115"/>
      <c r="M662" s="115"/>
      <c r="N662" s="115"/>
      <c r="O662" s="115"/>
      <c r="P662" s="115"/>
      <c r="Q662" s="104"/>
      <c r="R662" s="105"/>
    </row>
    <row r="663" spans="3:18" ht="15.75" thickBot="1" x14ac:dyDescent="0.3">
      <c r="C663" s="73" t="s">
        <v>55</v>
      </c>
      <c r="D663" s="78" t="s">
        <v>185</v>
      </c>
      <c r="E663" s="123">
        <f>INDEX('Distribution feeder max. demand'!$AT$5:$AT$64,MATCH(Information!$C662,'Distribution feeder max. demand'!$AR$5:$AR$64,0))</f>
        <v>4.2000000000000003E-2</v>
      </c>
      <c r="F663" s="119"/>
      <c r="G663" s="119"/>
      <c r="H663" s="119"/>
      <c r="I663" s="119"/>
      <c r="J663" s="119"/>
      <c r="K663" s="119"/>
      <c r="L663" s="119"/>
      <c r="M663" s="119"/>
      <c r="N663" s="119"/>
      <c r="O663" s="119"/>
      <c r="P663" s="119"/>
      <c r="Q663" s="120"/>
      <c r="R663" s="121"/>
    </row>
    <row r="664" spans="3:18" ht="15.75" thickTop="1" x14ac:dyDescent="0.25">
      <c r="C664" s="71" t="s">
        <v>75</v>
      </c>
      <c r="D664" s="77" t="s">
        <v>171</v>
      </c>
      <c r="E664" s="102">
        <f>INDEX('Maximum Demand Forecast'!$BA$4:$BA$50,MATCH($C$664,'Maximum Demand Forecast'!$AZ$4:$AZ$50,0))</f>
        <v>16</v>
      </c>
      <c r="F664" s="103">
        <f>INDEX('Maximum Demand Forecast'!$BA$4:$BA$50,MATCH($C$664,'Maximum Demand Forecast'!$AZ$4:$AZ$50,0))</f>
        <v>16</v>
      </c>
      <c r="G664" s="103">
        <f>INDEX('Maximum Demand Forecast'!$BA$4:$BA$50,MATCH($C$664,'Maximum Demand Forecast'!$AZ$4:$AZ$50,0))</f>
        <v>16</v>
      </c>
      <c r="H664" s="103">
        <f>INDEX('Maximum Demand Forecast'!$BA$4:$BA$50,MATCH($C$664,'Maximum Demand Forecast'!$AZ$4:$AZ$50,0))</f>
        <v>16</v>
      </c>
      <c r="I664" s="103">
        <f>INDEX('Maximum Demand Forecast'!$BA$4:$BA$50,MATCH($C$664,'Maximum Demand Forecast'!$AZ$4:$AZ$50,0))</f>
        <v>16</v>
      </c>
      <c r="J664" s="103">
        <f>INDEX('Maximum Demand Forecast'!$BA$4:$BA$50,MATCH($C$664,'Maximum Demand Forecast'!$AZ$4:$AZ$50,0))</f>
        <v>16</v>
      </c>
      <c r="K664" s="103">
        <f>INDEX('Maximum Demand Forecast'!$BA$4:$BA$50,MATCH($C$664,'Maximum Demand Forecast'!$AZ$4:$AZ$50,0))</f>
        <v>16</v>
      </c>
      <c r="L664" s="103">
        <f>INDEX('Maximum Demand Forecast'!$BA$4:$BA$50,MATCH($C$664,'Maximum Demand Forecast'!$AZ$4:$AZ$50,0))</f>
        <v>16</v>
      </c>
      <c r="M664" s="103">
        <f>INDEX('Maximum Demand Forecast'!$BA$4:$BA$50,MATCH($C$664,'Maximum Demand Forecast'!$AZ$4:$AZ$50,0))</f>
        <v>16</v>
      </c>
      <c r="N664" s="103">
        <f>INDEX('Maximum Demand Forecast'!$BA$4:$BA$50,MATCH($C$664,'Maximum Demand Forecast'!$AZ$4:$AZ$50,0))</f>
        <v>16</v>
      </c>
      <c r="O664" s="103">
        <f>INDEX('Maximum Demand Forecast'!$BA$4:$BA$50,MATCH($C$664,'Maximum Demand Forecast'!$AZ$4:$AZ$50,0))</f>
        <v>16</v>
      </c>
      <c r="P664" s="103">
        <f>INDEX('Maximum Demand Forecast'!$BA$4:$BA$50,MATCH($C$664,'Maximum Demand Forecast'!$AZ$4:$AZ$50,0))</f>
        <v>16</v>
      </c>
      <c r="Q664" s="104"/>
      <c r="R664" s="122" t="str">
        <f>IF('Maximum Demand Forecast'!F34&gt;'Maximum Demand Forecast'!V34,"Summer","Winter")</f>
        <v>Winter</v>
      </c>
    </row>
    <row r="665" spans="3:18" x14ac:dyDescent="0.25">
      <c r="C665" s="71" t="s">
        <v>75</v>
      </c>
      <c r="D665" s="77" t="s">
        <v>172</v>
      </c>
      <c r="E665" s="106">
        <f>INDEX('Maximum Demand Forecast'!$AN$4:$AN$50,MATCH(Information!C664,'Maximum Demand Forecast'!$AM$4:$AM$50,0))</f>
        <v>10</v>
      </c>
      <c r="F665" s="107">
        <f>INDEX('Maximum Demand Forecast'!$AN$4:$AN$50,MATCH(Information!C664,'Maximum Demand Forecast'!$AM$4:$AM$50,0))</f>
        <v>10</v>
      </c>
      <c r="G665" s="107">
        <f>INDEX('Maximum Demand Forecast'!$AN$4:$AN$50,MATCH(Information!C664,'Maximum Demand Forecast'!$AM$4:$AM$50,0))</f>
        <v>10</v>
      </c>
      <c r="H665" s="107">
        <f>INDEX('Maximum Demand Forecast'!$AN$4:$AN$50,MATCH(Information!C664,'Maximum Demand Forecast'!$AM$4:$AM$50,0))</f>
        <v>10</v>
      </c>
      <c r="I665" s="107">
        <f>INDEX('Maximum Demand Forecast'!$AN$4:$AN$50,MATCH(Information!C664,'Maximum Demand Forecast'!$AM$4:$AM$50,0))</f>
        <v>10</v>
      </c>
      <c r="J665" s="107">
        <f>INDEX('Maximum Demand Forecast'!$AN$4:$AN$50,MATCH(Information!C664,'Maximum Demand Forecast'!$AM$4:$AM$50,0))</f>
        <v>10</v>
      </c>
      <c r="K665" s="107">
        <f>INDEX('Maximum Demand Forecast'!$AN$4:$AN$50,MATCH(Information!C664,'Maximum Demand Forecast'!$AM$4:$AM$50,0))</f>
        <v>10</v>
      </c>
      <c r="L665" s="107">
        <f>INDEX('Maximum Demand Forecast'!$AN$4:$AN$50,MATCH(Information!C664,'Maximum Demand Forecast'!$AM$4:$AM$50,0))</f>
        <v>10</v>
      </c>
      <c r="M665" s="107">
        <f>INDEX('Maximum Demand Forecast'!$AN$4:$AN$50,MATCH(Information!C664,'Maximum Demand Forecast'!$AM$4:$AM$50,0))</f>
        <v>10</v>
      </c>
      <c r="N665" s="107">
        <f>INDEX('Maximum Demand Forecast'!$AN$4:$AN$50,MATCH(Information!C664,'Maximum Demand Forecast'!$AM$4:$AM$50,0))</f>
        <v>10</v>
      </c>
      <c r="O665" s="107">
        <f>INDEX('Maximum Demand Forecast'!$AN$4:$AN$50,MATCH(Information!C664,'Maximum Demand Forecast'!$AM$4:$AM$50,0))</f>
        <v>10</v>
      </c>
      <c r="P665" s="107">
        <f>INDEX('Maximum Demand Forecast'!$AN$4:$AN$50,MATCH(Information!C664,'Maximum Demand Forecast'!$AM$4:$AM$50,0))</f>
        <v>10</v>
      </c>
      <c r="Q665" s="104"/>
      <c r="R665" s="105"/>
    </row>
    <row r="666" spans="3:18" x14ac:dyDescent="0.25">
      <c r="C666" s="71" t="s">
        <v>75</v>
      </c>
      <c r="D666" s="77" t="s">
        <v>173</v>
      </c>
      <c r="E666" s="106">
        <f>INDEX('Maximum Demand Forecast'!$AO$4:$AO$50,MATCH(Information!C666,'Maximum Demand Forecast'!$AM$4:$AM$50,0))</f>
        <v>10</v>
      </c>
      <c r="F666" s="107">
        <f>INDEX('Maximum Demand Forecast'!$AO$4:$AO$50,MATCH(Information!C666,'Maximum Demand Forecast'!$AM$4:$AM$50,0))</f>
        <v>10</v>
      </c>
      <c r="G666" s="107">
        <f>INDEX('Maximum Demand Forecast'!$AO$4:$AO$50,MATCH(Information!C666,'Maximum Demand Forecast'!$AM$4:$AM$50,0))</f>
        <v>10</v>
      </c>
      <c r="H666" s="107">
        <f>INDEX('Maximum Demand Forecast'!$AO$4:$AO$50,MATCH(Information!C666,'Maximum Demand Forecast'!$AM$4:$AM$50,0))</f>
        <v>10</v>
      </c>
      <c r="I666" s="107">
        <f>INDEX('Maximum Demand Forecast'!$AO$4:$AO$50,MATCH(Information!C666,'Maximum Demand Forecast'!$AM$4:$AM$50,0))</f>
        <v>10</v>
      </c>
      <c r="J666" s="107">
        <f>INDEX('Maximum Demand Forecast'!$AO$4:$AO$50,MATCH(Information!C666,'Maximum Demand Forecast'!$AM$4:$AM$50,0))</f>
        <v>10</v>
      </c>
      <c r="K666" s="107">
        <f>INDEX('Maximum Demand Forecast'!$AO$4:$AO$50,MATCH(Information!C666,'Maximum Demand Forecast'!$AM$4:$AM$50,0))</f>
        <v>10</v>
      </c>
      <c r="L666" s="107">
        <f>INDEX('Maximum Demand Forecast'!$AO$4:$AO$50,MATCH(Information!C666,'Maximum Demand Forecast'!$AM$4:$AM$50,0))</f>
        <v>10</v>
      </c>
      <c r="M666" s="107">
        <f>INDEX('Maximum Demand Forecast'!$AO$4:$AO$50,MATCH(Information!C666,'Maximum Demand Forecast'!$AM$4:$AM$50,0))</f>
        <v>10</v>
      </c>
      <c r="N666" s="107">
        <f>INDEX('Maximum Demand Forecast'!$AO$4:$AO$50,MATCH(Information!C666,'Maximum Demand Forecast'!$AM$4:$AM$50,0))</f>
        <v>10</v>
      </c>
      <c r="O666" s="107">
        <f>INDEX('Maximum Demand Forecast'!$AO$4:$AO$50,MATCH(Information!C666,'Maximum Demand Forecast'!$AM$4:$AM$50,0))</f>
        <v>10</v>
      </c>
      <c r="P666" s="107">
        <f>INDEX('Maximum Demand Forecast'!$AO$4:$AO$50,MATCH(Information!C666,'Maximum Demand Forecast'!$AM$4:$AM$50,0))</f>
        <v>10</v>
      </c>
      <c r="Q666" s="104"/>
      <c r="R666" s="105"/>
    </row>
    <row r="667" spans="3:18" x14ac:dyDescent="0.25">
      <c r="C667" s="71" t="s">
        <v>75</v>
      </c>
      <c r="D667" s="77" t="s">
        <v>174</v>
      </c>
      <c r="E667" s="108">
        <f>IF($R$664="Summer",INDEX('Maximum Demand Forecast'!E$4:E$50,MATCH(Information!$C$667,'Maximum Demand Forecast'!$D$4:$D$50,0)),INDEX('Maximum Demand Forecast'!U$4:U$50,MATCH(Information!$C$667,'Maximum Demand Forecast'!$T$4:$T$50,0)))</f>
        <v>2.4197629969949399</v>
      </c>
      <c r="F667" s="111">
        <f>IF($R$664="Summer",INDEX('Maximum Demand Forecast'!F$4:F$50,MATCH(Information!$C$667,'Maximum Demand Forecast'!$D$4:$D$50,0)),INDEX('Maximum Demand Forecast'!V$4:V$50,MATCH(Information!$C$667,'Maximum Demand Forecast'!$T$4:$T$50,0)))</f>
        <v>2.7883258889999998</v>
      </c>
      <c r="G667" s="111">
        <f>IF($R$664="Summer",INDEX('Maximum Demand Forecast'!G$4:G$50,MATCH(Information!$C$667,'Maximum Demand Forecast'!$D$4:$D$50,0)),INDEX('Maximum Demand Forecast'!W$4:W$50,MATCH(Information!$C$667,'Maximum Demand Forecast'!$T$4:$T$50,0)))</f>
        <v>2.6921430676514428</v>
      </c>
      <c r="H667" s="111">
        <f>IF($R$664="Summer",INDEX('Maximum Demand Forecast'!H$4:H$50,MATCH(Information!$C$667,'Maximum Demand Forecast'!$D$4:$D$50,0)),INDEX('Maximum Demand Forecast'!X$4:X$50,MATCH(Information!$C$667,'Maximum Demand Forecast'!$T$4:$T$50,0)))</f>
        <v>2.7137254549738201</v>
      </c>
      <c r="I667" s="111">
        <f>IF($R$664="Summer",INDEX('Maximum Demand Forecast'!I$4:I$50,MATCH(Information!$C$667,'Maximum Demand Forecast'!$D$4:$D$50,0)),INDEX('Maximum Demand Forecast'!Y$4:Y$50,MATCH(Information!$C$667,'Maximum Demand Forecast'!$T$4:$T$50,0)))</f>
        <v>2.6694955698346132</v>
      </c>
      <c r="J667" s="111">
        <f>IF($R$664="Summer",INDEX('Maximum Demand Forecast'!J$4:J$50,MATCH(Information!$C$667,'Maximum Demand Forecast'!$D$4:$D$50,0)),INDEX('Maximum Demand Forecast'!Z$4:Z$50,MATCH(Information!$C$667,'Maximum Demand Forecast'!$T$4:$T$50,0)))</f>
        <v>2.6678007332637352</v>
      </c>
      <c r="K667" s="111">
        <f>IF($R$664="Summer",INDEX('Maximum Demand Forecast'!K$4:K$50,MATCH(Information!$C$667,'Maximum Demand Forecast'!$D$4:$D$50,0)),INDEX('Maximum Demand Forecast'!AA$4:AA$50,MATCH(Information!$C$667,'Maximum Demand Forecast'!$T$4:$T$50,0)))</f>
        <v>2.6717356139621309</v>
      </c>
      <c r="L667" s="111">
        <f>IF($R$664="Summer",INDEX('Maximum Demand Forecast'!L$4:L$50,MATCH(Information!$C$667,'Maximum Demand Forecast'!$D$4:$D$50,0)),INDEX('Maximum Demand Forecast'!AB$4:AB$50,MATCH(Information!$C$667,'Maximum Demand Forecast'!$T$4:$T$50,0)))</f>
        <v>2.6836770765264459</v>
      </c>
      <c r="M667" s="111">
        <f>IF($R$664="Summer",INDEX('Maximum Demand Forecast'!M$4:M$50,MATCH(Information!$C$667,'Maximum Demand Forecast'!$D$4:$D$50,0)),INDEX('Maximum Demand Forecast'!AC$4:AC$50,MATCH(Information!$C$667,'Maximum Demand Forecast'!$T$4:$T$50,0)))</f>
        <v>2.7192235394315882</v>
      </c>
      <c r="N667" s="111">
        <f>IF($R$664="Summer",INDEX('Maximum Demand Forecast'!N$4:N$50,MATCH(Information!$C$667,'Maximum Demand Forecast'!$D$4:$D$50,0)),INDEX('Maximum Demand Forecast'!AD$4:AD$50,MATCH(Information!$C$667,'Maximum Demand Forecast'!$T$4:$T$50,0)))</f>
        <v>2.8314974446442007</v>
      </c>
      <c r="O667" s="111">
        <f>IF($R$664="Summer",INDEX('Maximum Demand Forecast'!O$4:O$50,MATCH(Information!$C$667,'Maximum Demand Forecast'!$D$4:$D$50,0)),INDEX('Maximum Demand Forecast'!AE$4:AE$50,MATCH(Information!$C$667,'Maximum Demand Forecast'!$T$4:$T$50,0)))</f>
        <v>2.9231818430910415</v>
      </c>
      <c r="P667" s="111">
        <f>IF($R$664="Summer",INDEX('Maximum Demand Forecast'!P$4:P$50,MATCH(Information!$C$667,'Maximum Demand Forecast'!$D$4:$D$50,0)),INDEX('Maximum Demand Forecast'!AF$4:AF$50,MATCH(Information!$C$667,'Maximum Demand Forecast'!$T$4:$T$50,0)))</f>
        <v>2.9841582620669937</v>
      </c>
      <c r="Q667" s="104"/>
      <c r="R667" s="105"/>
    </row>
    <row r="668" spans="3:18" x14ac:dyDescent="0.25">
      <c r="C668" s="71" t="s">
        <v>75</v>
      </c>
      <c r="D668" s="77" t="s">
        <v>175</v>
      </c>
      <c r="E668" s="109">
        <f t="shared" ref="E668:P668" si="90">SQRT(E669^2-E667^2)</f>
        <v>0.5409448655185366</v>
      </c>
      <c r="F668" s="110">
        <f t="shared" si="90"/>
        <v>0.62333814300000789</v>
      </c>
      <c r="G668" s="110">
        <f t="shared" si="90"/>
        <v>0.60183620110561431</v>
      </c>
      <c r="H668" s="110">
        <f t="shared" si="90"/>
        <v>0.60666100486621977</v>
      </c>
      <c r="I668" s="110">
        <f t="shared" si="90"/>
        <v>0.5967732888798839</v>
      </c>
      <c r="J668" s="110">
        <f t="shared" si="90"/>
        <v>0.5963944033683487</v>
      </c>
      <c r="K668" s="110">
        <f t="shared" si="90"/>
        <v>0.59727405708355508</v>
      </c>
      <c r="L668" s="110">
        <f t="shared" si="90"/>
        <v>0.59994360483222908</v>
      </c>
      <c r="M668" s="110">
        <f t="shared" si="90"/>
        <v>0.60789011720544839</v>
      </c>
      <c r="N668" s="110">
        <f t="shared" si="90"/>
        <v>0.63298926643283271</v>
      </c>
      <c r="O668" s="110">
        <f t="shared" si="90"/>
        <v>0.65348557315773514</v>
      </c>
      <c r="P668" s="110">
        <f t="shared" si="90"/>
        <v>0.66711702417327146</v>
      </c>
      <c r="Q668" s="104"/>
      <c r="R668" s="105"/>
    </row>
    <row r="669" spans="3:18" x14ac:dyDescent="0.25">
      <c r="C669" s="71" t="s">
        <v>75</v>
      </c>
      <c r="D669" s="77" t="s">
        <v>176</v>
      </c>
      <c r="E669" s="108">
        <f t="shared" ref="E669:P669" si="91">E667/$E$670</f>
        <v>2.4794907358481502</v>
      </c>
      <c r="F669" s="111">
        <f t="shared" si="91"/>
        <v>2.8571509767225005</v>
      </c>
      <c r="G669" s="111">
        <f t="shared" si="91"/>
        <v>2.7585940458256917</v>
      </c>
      <c r="H669" s="111">
        <f t="shared" si="91"/>
        <v>2.7807091577146572</v>
      </c>
      <c r="I669" s="111">
        <f t="shared" si="91"/>
        <v>2.7353875329991433</v>
      </c>
      <c r="J669" s="111">
        <f t="shared" si="91"/>
        <v>2.7336508622667255</v>
      </c>
      <c r="K669" s="111">
        <f t="shared" si="91"/>
        <v>2.7376828688105301</v>
      </c>
      <c r="L669" s="111">
        <f t="shared" si="91"/>
        <v>2.74991908609192</v>
      </c>
      <c r="M669" s="111">
        <f t="shared" si="91"/>
        <v>2.7863429530470416</v>
      </c>
      <c r="N669" s="111">
        <f t="shared" si="91"/>
        <v>2.901388148877329</v>
      </c>
      <c r="O669" s="111">
        <f t="shared" si="91"/>
        <v>2.995335620945077</v>
      </c>
      <c r="P669" s="111">
        <f t="shared" si="91"/>
        <v>3.0578171392358473</v>
      </c>
      <c r="Q669" s="104"/>
      <c r="R669" s="105"/>
    </row>
    <row r="670" spans="3:18" x14ac:dyDescent="0.25">
      <c r="C670" s="71" t="s">
        <v>75</v>
      </c>
      <c r="D670" s="77" t="s">
        <v>177</v>
      </c>
      <c r="E670" s="108">
        <f>IF($R$664="Summer",INDEX('Maximum Demand Forecast'!$Q$4:$Q$50,MATCH(Information!$C$670,'Maximum Demand Forecast'!$D$4:$D$50,0)),INDEX('Maximum Demand Forecast'!$AG$4:$AG$50,MATCH(Information!$C$670,'Maximum Demand Forecast'!$T$4:$T$50,0)))</f>
        <v>0.97591128775370095</v>
      </c>
      <c r="F670" s="111">
        <f>IF($R$664="Summer",INDEX('Maximum Demand Forecast'!$Q$4:$Q$50,MATCH(Information!$C$670,'Maximum Demand Forecast'!$D$4:$D$50,0)),INDEX('Maximum Demand Forecast'!$AG$4:$AG$50,MATCH(Information!$C$670,'Maximum Demand Forecast'!$T$4:$T$50,0)))</f>
        <v>0.97591128775370095</v>
      </c>
      <c r="G670" s="111">
        <f>IF($R$664="Summer",INDEX('Maximum Demand Forecast'!$Q$4:$Q$50,MATCH(Information!$C$670,'Maximum Demand Forecast'!$D$4:$D$50,0)),INDEX('Maximum Demand Forecast'!$AG$4:$AG$50,MATCH(Information!$C$670,'Maximum Demand Forecast'!$T$4:$T$50,0)))</f>
        <v>0.97591128775370095</v>
      </c>
      <c r="H670" s="111">
        <f>IF($R$664="Summer",INDEX('Maximum Demand Forecast'!$Q$4:$Q$50,MATCH(Information!$C$670,'Maximum Demand Forecast'!$D$4:$D$50,0)),INDEX('Maximum Demand Forecast'!$AG$4:$AG$50,MATCH(Information!$C$670,'Maximum Demand Forecast'!$T$4:$T$50,0)))</f>
        <v>0.97591128775370095</v>
      </c>
      <c r="I670" s="111">
        <f>IF($R$664="Summer",INDEX('Maximum Demand Forecast'!$Q$4:$Q$50,MATCH(Information!$C$670,'Maximum Demand Forecast'!$D$4:$D$50,0)),INDEX('Maximum Demand Forecast'!$AG$4:$AG$50,MATCH(Information!$C$670,'Maximum Demand Forecast'!$T$4:$T$50,0)))</f>
        <v>0.97591128775370095</v>
      </c>
      <c r="J670" s="111">
        <f>IF($R$664="Summer",INDEX('Maximum Demand Forecast'!$Q$4:$Q$50,MATCH(Information!$C$670,'Maximum Demand Forecast'!$D$4:$D$50,0)),INDEX('Maximum Demand Forecast'!$AG$4:$AG$50,MATCH(Information!$C$670,'Maximum Demand Forecast'!$T$4:$T$50,0)))</f>
        <v>0.97591128775370095</v>
      </c>
      <c r="K670" s="111">
        <f>IF($R$664="Summer",INDEX('Maximum Demand Forecast'!$Q$4:$Q$50,MATCH(Information!$C$670,'Maximum Demand Forecast'!$D$4:$D$50,0)),INDEX('Maximum Demand Forecast'!$AG$4:$AG$50,MATCH(Information!$C$670,'Maximum Demand Forecast'!$T$4:$T$50,0)))</f>
        <v>0.97591128775370095</v>
      </c>
      <c r="L670" s="111">
        <f>IF($R$664="Summer",INDEX('Maximum Demand Forecast'!$Q$4:$Q$50,MATCH(Information!$C$670,'Maximum Demand Forecast'!$D$4:$D$50,0)),INDEX('Maximum Demand Forecast'!$AG$4:$AG$50,MATCH(Information!$C$670,'Maximum Demand Forecast'!$T$4:$T$50,0)))</f>
        <v>0.97591128775370095</v>
      </c>
      <c r="M670" s="111">
        <f>IF($R$664="Summer",INDEX('Maximum Demand Forecast'!$Q$4:$Q$50,MATCH(Information!$C$670,'Maximum Demand Forecast'!$D$4:$D$50,0)),INDEX('Maximum Demand Forecast'!$AG$4:$AG$50,MATCH(Information!$C$670,'Maximum Demand Forecast'!$T$4:$T$50,0)))</f>
        <v>0.97591128775370095</v>
      </c>
      <c r="N670" s="111">
        <f>IF($R$664="Summer",INDEX('Maximum Demand Forecast'!$Q$4:$Q$50,MATCH(Information!$C$670,'Maximum Demand Forecast'!$D$4:$D$50,0)),INDEX('Maximum Demand Forecast'!$AG$4:$AG$50,MATCH(Information!$C$670,'Maximum Demand Forecast'!$T$4:$T$50,0)))</f>
        <v>0.97591128775370095</v>
      </c>
      <c r="O670" s="111">
        <f>IF($R$664="Summer",INDEX('Maximum Demand Forecast'!$Q$4:$Q$50,MATCH(Information!$C$670,'Maximum Demand Forecast'!$D$4:$D$50,0)),INDEX('Maximum Demand Forecast'!$AG$4:$AG$50,MATCH(Information!$C$670,'Maximum Demand Forecast'!$T$4:$T$50,0)))</f>
        <v>0.97591128775370095</v>
      </c>
      <c r="P670" s="111">
        <f>IF($R$664="Summer",INDEX('Maximum Demand Forecast'!$Q$4:$Q$50,MATCH(Information!$C$670,'Maximum Demand Forecast'!$D$4:$D$50,0)),INDEX('Maximum Demand Forecast'!$AG$4:$AG$50,MATCH(Information!$C$670,'Maximum Demand Forecast'!$T$4:$T$50,0)))</f>
        <v>0.97591128775370095</v>
      </c>
      <c r="Q670" s="104"/>
      <c r="R670" s="105"/>
    </row>
    <row r="671" spans="3:18" x14ac:dyDescent="0.25">
      <c r="C671" s="71" t="s">
        <v>75</v>
      </c>
      <c r="D671" s="77" t="s">
        <v>178</v>
      </c>
      <c r="E671" s="108">
        <f>IF($R$664="Summer",INDEX('Maximum Demand Forecast'!U$4:U$50,MATCH(Information!$C$664,'Maximum Demand Forecast'!$T$4:$T$50,0)),INDEX('Maximum Demand Forecast'!E$4:E$50,MATCH(Information!$C$664,'Maximum Demand Forecast'!$T$4:$T$50,0)))</f>
        <v>1.98861052559055</v>
      </c>
      <c r="F671" s="111">
        <f>IF($R$664="Summer",INDEX('Maximum Demand Forecast'!V$4:V$50,MATCH(Information!$C$664,'Maximum Demand Forecast'!$T$4:$T$50,0)),INDEX('Maximum Demand Forecast'!F$4:F$50,MATCH(Information!$C$664,'Maximum Demand Forecast'!$T$4:$T$50,0)))</f>
        <v>2.54244013563744</v>
      </c>
      <c r="G671" s="111">
        <f>IF($R$664="Summer",INDEX('Maximum Demand Forecast'!W$4:W$50,MATCH(Information!$C$664,'Maximum Demand Forecast'!$T$4:$T$50,0)),INDEX('Maximum Demand Forecast'!G$4:G$50,MATCH(Information!$C$664,'Maximum Demand Forecast'!$T$4:$T$50,0)))</f>
        <v>2.6144121868954842</v>
      </c>
      <c r="H671" s="111">
        <f>IF($R$664="Summer",INDEX('Maximum Demand Forecast'!X$4:X$50,MATCH(Information!$C$664,'Maximum Demand Forecast'!$T$4:$T$50,0)),INDEX('Maximum Demand Forecast'!H$4:H$50,MATCH(Information!$C$664,'Maximum Demand Forecast'!$T$4:$T$50,0)))</f>
        <v>2.6063765118219306</v>
      </c>
      <c r="I671" s="111">
        <f>IF($R$664="Summer",INDEX('Maximum Demand Forecast'!Y$4:Y$50,MATCH(Information!$C$664,'Maximum Demand Forecast'!$T$4:$T$50,0)),INDEX('Maximum Demand Forecast'!I$4:I$50,MATCH(Information!$C$664,'Maximum Demand Forecast'!$T$4:$T$50,0)))</f>
        <v>2.5624748139665519</v>
      </c>
      <c r="J671" s="111">
        <f>IF($R$664="Summer",INDEX('Maximum Demand Forecast'!Z$4:Z$50,MATCH(Information!$C$664,'Maximum Demand Forecast'!$T$4:$T$50,0)),INDEX('Maximum Demand Forecast'!J$4:J$50,MATCH(Information!$C$664,'Maximum Demand Forecast'!$T$4:$T$50,0)))</f>
        <v>2.5313273422589195</v>
      </c>
      <c r="K671" s="111">
        <f>IF($R$664="Summer",INDEX('Maximum Demand Forecast'!AA$4:AA$50,MATCH(Information!$C$664,'Maximum Demand Forecast'!$T$4:$T$50,0)),INDEX('Maximum Demand Forecast'!K$4:K$50,MATCH(Information!$C$664,'Maximum Demand Forecast'!$T$4:$T$50,0)))</f>
        <v>2.533019464844569</v>
      </c>
      <c r="L671" s="111">
        <f>IF($R$664="Summer",INDEX('Maximum Demand Forecast'!AB$4:AB$50,MATCH(Information!$C$664,'Maximum Demand Forecast'!$T$4:$T$50,0)),INDEX('Maximum Demand Forecast'!L$4:L$50,MATCH(Information!$C$664,'Maximum Demand Forecast'!$T$4:$T$50,0)))</f>
        <v>2.5281190397589364</v>
      </c>
      <c r="M671" s="111">
        <f>IF($R$664="Summer",INDEX('Maximum Demand Forecast'!AC$4:AC$50,MATCH(Information!$C$664,'Maximum Demand Forecast'!$T$4:$T$50,0)),INDEX('Maximum Demand Forecast'!M$4:M$50,MATCH(Information!$C$664,'Maximum Demand Forecast'!$T$4:$T$50,0)))</f>
        <v>2.5856947439743068</v>
      </c>
      <c r="N671" s="111">
        <f>IF($R$664="Summer",INDEX('Maximum Demand Forecast'!AD$4:AD$50,MATCH(Information!$C$664,'Maximum Demand Forecast'!$T$4:$T$50,0)),INDEX('Maximum Demand Forecast'!N$4:N$50,MATCH(Information!$C$664,'Maximum Demand Forecast'!$T$4:$T$50,0)))</f>
        <v>2.7414829379063455</v>
      </c>
      <c r="O671" s="111">
        <f>IF($R$664="Summer",INDEX('Maximum Demand Forecast'!AE$4:AE$50,MATCH(Information!$C$664,'Maximum Demand Forecast'!$T$4:$T$50,0)),INDEX('Maximum Demand Forecast'!O$4:O$50,MATCH(Information!$C$664,'Maximum Demand Forecast'!$T$4:$T$50,0)))</f>
        <v>2.8796234443508077</v>
      </c>
      <c r="P671" s="111">
        <f>IF($R$664="Summer",INDEX('Maximum Demand Forecast'!AF$4:AF$50,MATCH(Information!$C$664,'Maximum Demand Forecast'!$T$4:$T$50,0)),INDEX('Maximum Demand Forecast'!P$4:P$50,MATCH(Information!$C$664,'Maximum Demand Forecast'!$T$4:$T$50,0)))</f>
        <v>2.9540714376645991</v>
      </c>
      <c r="Q671" s="112"/>
      <c r="R671" s="105">
        <f>IF($R$34="Summer",INDEX('Maximum Demand Forecast'!V$4:V$50,MATCH(Information!$C$34,'Maximum Demand Forecast'!$T$4:$T$50,0)),INDEX('Maximum Demand Forecast'!F$4:F$50,MATCH(Information!$C$34,'Maximum Demand Forecast'!$T$4:$T$50,0)))</f>
        <v>8.2769410649886499</v>
      </c>
    </row>
    <row r="672" spans="3:18" x14ac:dyDescent="0.25">
      <c r="C672" s="71" t="s">
        <v>75</v>
      </c>
      <c r="D672" s="77" t="s">
        <v>179</v>
      </c>
      <c r="E672" s="113">
        <f t="shared" ref="E672:P672" si="92">IF(E673^2-E671^2&gt;0,SQRT(E673^2-E671^2),0)</f>
        <v>0.28813815137887538</v>
      </c>
      <c r="F672" s="113">
        <f t="shared" si="92"/>
        <v>0.36838485527802284</v>
      </c>
      <c r="G672" s="113">
        <f t="shared" si="92"/>
        <v>0.37881318879711506</v>
      </c>
      <c r="H672" s="113">
        <f t="shared" si="92"/>
        <v>0.37764886600440389</v>
      </c>
      <c r="I672" s="113">
        <f t="shared" si="92"/>
        <v>0.37128776416990172</v>
      </c>
      <c r="J672" s="113">
        <f t="shared" si="92"/>
        <v>0.36677467585900758</v>
      </c>
      <c r="K672" s="113">
        <f t="shared" si="92"/>
        <v>0.36701985462451209</v>
      </c>
      <c r="L672" s="113">
        <f t="shared" si="92"/>
        <v>0.36630981140238611</v>
      </c>
      <c r="M672" s="113">
        <f t="shared" si="92"/>
        <v>0.37465219758784912</v>
      </c>
      <c r="N672" s="113">
        <f t="shared" si="92"/>
        <v>0.39722500489655982</v>
      </c>
      <c r="O672" s="113">
        <f t="shared" si="92"/>
        <v>0.41724076446598679</v>
      </c>
      <c r="P672" s="113">
        <f t="shared" si="92"/>
        <v>0.42802784765359803</v>
      </c>
      <c r="Q672" s="112"/>
      <c r="R672" s="105"/>
    </row>
    <row r="673" spans="3:18" x14ac:dyDescent="0.25">
      <c r="C673" s="71" t="s">
        <v>75</v>
      </c>
      <c r="D673" s="77" t="s">
        <v>180</v>
      </c>
      <c r="E673" s="108">
        <f>E671/IF($R$664="Summer",INDEX('Maximum Demand Forecast'!$AG$4:$AG$50, MATCH(Information!$C$673, 'Maximum Demand Forecast'!$T$4:$T$50, 0)),INDEX('Maximum Demand Forecast'!$Q$4:$Q$50, MATCH(Information!$C$673, 'Maximum Demand Forecast'!$D$4:$D$50, 0)))</f>
        <v>2.0093768727567158</v>
      </c>
      <c r="F673" s="108">
        <f>F671/IF($R$664="Summer",INDEX('Maximum Demand Forecast'!$AG$4:$AG$50, MATCH(Information!$C$673, 'Maximum Demand Forecast'!$T$4:$T$50, 0)),INDEX('Maximum Demand Forecast'!$Q$4:$Q$50, MATCH(Information!$C$673, 'Maximum Demand Forecast'!$D$4:$D$50, 0)))</f>
        <v>2.5689899269748673</v>
      </c>
      <c r="G673" s="108">
        <f>G671/IF($R$664="Summer",INDEX('Maximum Demand Forecast'!$AG$4:$AG$50, MATCH(Information!$C$673, 'Maximum Demand Forecast'!$T$4:$T$50, 0)),INDEX('Maximum Demand Forecast'!$Q$4:$Q$50, MATCH(Information!$C$673, 'Maximum Demand Forecast'!$D$4:$D$50, 0)))</f>
        <v>2.6417135565754033</v>
      </c>
      <c r="H673" s="108">
        <f>H671/IF($R$664="Summer",INDEX('Maximum Demand Forecast'!$AG$4:$AG$50, MATCH(Information!$C$673, 'Maximum Demand Forecast'!$T$4:$T$50, 0)),INDEX('Maximum Demand Forecast'!$Q$4:$Q$50, MATCH(Information!$C$673, 'Maximum Demand Forecast'!$D$4:$D$50, 0)))</f>
        <v>2.6335939678263744</v>
      </c>
      <c r="I673" s="108">
        <f>I671/IF($R$664="Summer",INDEX('Maximum Demand Forecast'!$AG$4:$AG$50, MATCH(Information!$C$673, 'Maximum Demand Forecast'!$T$4:$T$50, 0)),INDEX('Maximum Demand Forecast'!$Q$4:$Q$50, MATCH(Information!$C$673, 'Maximum Demand Forecast'!$D$4:$D$50, 0)))</f>
        <v>2.5892338202710081</v>
      </c>
      <c r="J673" s="108">
        <f>J671/IF($R$664="Summer",INDEX('Maximum Demand Forecast'!$AG$4:$AG$50, MATCH(Information!$C$673, 'Maximum Demand Forecast'!$T$4:$T$50, 0)),INDEX('Maximum Demand Forecast'!$Q$4:$Q$50, MATCH(Information!$C$673, 'Maximum Demand Forecast'!$D$4:$D$50, 0)))</f>
        <v>2.5577610866769955</v>
      </c>
      <c r="K673" s="108">
        <f>K671/IF($R$664="Summer",INDEX('Maximum Demand Forecast'!$AG$4:$AG$50, MATCH(Information!$C$673, 'Maximum Demand Forecast'!$T$4:$T$50, 0)),INDEX('Maximum Demand Forecast'!$Q$4:$Q$50, MATCH(Information!$C$673, 'Maximum Demand Forecast'!$D$4:$D$50, 0)))</f>
        <v>2.559470879492491</v>
      </c>
      <c r="L673" s="108">
        <f>L671/IF($R$664="Summer",INDEX('Maximum Demand Forecast'!$AG$4:$AG$50, MATCH(Information!$C$673, 'Maximum Demand Forecast'!$T$4:$T$50, 0)),INDEX('Maximum Demand Forecast'!$Q$4:$Q$50, MATCH(Information!$C$673, 'Maximum Demand Forecast'!$D$4:$D$50, 0)))</f>
        <v>2.5545192810235937</v>
      </c>
      <c r="M673" s="108">
        <f>M671/IF($R$664="Summer",INDEX('Maximum Demand Forecast'!$AG$4:$AG$50, MATCH(Information!$C$673, 'Maximum Demand Forecast'!$T$4:$T$50, 0)),INDEX('Maximum Demand Forecast'!$Q$4:$Q$50, MATCH(Information!$C$673, 'Maximum Demand Forecast'!$D$4:$D$50, 0)))</f>
        <v>2.6126962276877426</v>
      </c>
      <c r="N673" s="108">
        <f>N671/IF($R$664="Summer",INDEX('Maximum Demand Forecast'!$AG$4:$AG$50, MATCH(Information!$C$673, 'Maximum Demand Forecast'!$T$4:$T$50, 0)),INDEX('Maximum Demand Forecast'!$Q$4:$Q$50, MATCH(Information!$C$673, 'Maximum Demand Forecast'!$D$4:$D$50, 0)))</f>
        <v>2.770111261907485</v>
      </c>
      <c r="O673" s="108">
        <f>O671/IF($R$664="Summer",INDEX('Maximum Demand Forecast'!$AG$4:$AG$50, MATCH(Information!$C$673, 'Maximum Demand Forecast'!$T$4:$T$50, 0)),INDEX('Maximum Demand Forecast'!$Q$4:$Q$50, MATCH(Information!$C$673, 'Maximum Demand Forecast'!$D$4:$D$50, 0)))</f>
        <v>2.9096943201626817</v>
      </c>
      <c r="P673" s="108">
        <f>P671/IF($R$664="Summer",INDEX('Maximum Demand Forecast'!$AG$4:$AG$50, MATCH(Information!$C$673, 'Maximum Demand Forecast'!$T$4:$T$50, 0)),INDEX('Maximum Demand Forecast'!$Q$4:$Q$50, MATCH(Information!$C$673, 'Maximum Demand Forecast'!$D$4:$D$50, 0)))</f>
        <v>2.9849197471946818</v>
      </c>
      <c r="Q673" s="112"/>
      <c r="R673" s="105"/>
    </row>
    <row r="674" spans="3:18" x14ac:dyDescent="0.25">
      <c r="C674" s="71" t="s">
        <v>75</v>
      </c>
      <c r="D674" s="77" t="s">
        <v>181</v>
      </c>
      <c r="E674" s="114">
        <f>IFERROR(INDEX('Maximum Demand Forecast'!$AK$4:$AK$50,MATCH(Information!C664,'Maximum Demand Forecast'!$AJ$4:$AJ$50,0)),"")</f>
        <v>3</v>
      </c>
      <c r="F674" s="115" t="str">
        <f>IFERROR(INDEX('Maximum Demand Forecast'!$AK$4:$AK$50,MATCH(Information!D664,'Maximum Demand Forecast'!$AJ$4:$AJ$50,0)),"")</f>
        <v/>
      </c>
      <c r="G674" s="115"/>
      <c r="H674" s="115"/>
      <c r="I674" s="115"/>
      <c r="J674" s="115"/>
      <c r="K674" s="115"/>
      <c r="L674" s="115"/>
      <c r="M674" s="115"/>
      <c r="N674" s="115"/>
      <c r="O674" s="115"/>
      <c r="P674" s="115"/>
      <c r="Q674" s="116"/>
      <c r="R674" s="105"/>
    </row>
    <row r="675" spans="3:18" x14ac:dyDescent="0.25">
      <c r="C675" s="71" t="s">
        <v>75</v>
      </c>
      <c r="D675" s="77" t="s">
        <v>182</v>
      </c>
      <c r="E675" s="106">
        <f>INDEX('Maximum Demand Forecast'!AR4:AR50,MATCH(Information!C675,'Maximum Demand Forecast'!$AQ$4:$AQ$50,0))</f>
        <v>0</v>
      </c>
      <c r="F675" s="107">
        <f>INDEX('Maximum Demand Forecast'!AR4:AR50,MATCH(Information!C675,'Maximum Demand Forecast'!$AQ$4:$AQ$50,0))</f>
        <v>0</v>
      </c>
      <c r="G675" s="107">
        <f>INDEX('Maximum Demand Forecast'!AR4:AR50,MATCH(Information!C675,'Maximum Demand Forecast'!$AQ$4:$AQ$50,0))</f>
        <v>0</v>
      </c>
      <c r="H675" s="107">
        <f>INDEX('Maximum Demand Forecast'!AR4:AR50,MATCH(Information!C675,'Maximum Demand Forecast'!$AQ$4:$AQ$50,0))</f>
        <v>0</v>
      </c>
      <c r="I675" s="107">
        <f>INDEX('Maximum Demand Forecast'!AR4:AR50,MATCH(Information!C675,'Maximum Demand Forecast'!$AQ$4:$AQ$50,0))</f>
        <v>0</v>
      </c>
      <c r="J675" s="107">
        <f>INDEX('Maximum Demand Forecast'!AR4:AR50,MATCH(Information!C675,'Maximum Demand Forecast'!$AQ$4:$AQ$50,0))</f>
        <v>0</v>
      </c>
      <c r="K675" s="107">
        <f>INDEX('Maximum Demand Forecast'!AR4:AR50,MATCH(Information!C675,'Maximum Demand Forecast'!$AQ$4:$AQ$50,0))</f>
        <v>0</v>
      </c>
      <c r="L675" s="107">
        <f>INDEX('Maximum Demand Forecast'!AR4:AR50,MATCH(Information!C675,'Maximum Demand Forecast'!$AQ$4:$AQ$50,0))</f>
        <v>0</v>
      </c>
      <c r="M675" s="107">
        <f>INDEX('Maximum Demand Forecast'!AR4:AR50,MATCH(Information!C675,'Maximum Demand Forecast'!$AQ$4:$AQ$50,0))</f>
        <v>0</v>
      </c>
      <c r="N675" s="107">
        <f>INDEX('Maximum Demand Forecast'!AR4:AR50,MATCH(Information!C675,'Maximum Demand Forecast'!$AQ$4:$AQ$50,0))</f>
        <v>0</v>
      </c>
      <c r="O675" s="107">
        <f>INDEX('Maximum Demand Forecast'!AR4:AR50,MATCH(Information!C675,'Maximum Demand Forecast'!$AQ$4:$AQ$50,0))</f>
        <v>0</v>
      </c>
      <c r="P675" s="107">
        <f>INDEX('Maximum Demand Forecast'!AR4:AR50,MATCH(Information!C675,'Maximum Demand Forecast'!$AQ$4:$AQ$50,0))</f>
        <v>0</v>
      </c>
      <c r="Q675" s="104"/>
      <c r="R675" s="105"/>
    </row>
    <row r="676" spans="3:18" x14ac:dyDescent="0.25">
      <c r="C676" s="71" t="s">
        <v>75</v>
      </c>
      <c r="D676" s="77" t="s">
        <v>183</v>
      </c>
      <c r="E676" s="106">
        <f>INDEX('Maximum Demand Forecast'!$AS$4:$AS$50,MATCH(Information!C676,'Maximum Demand Forecast'!$AQ$4:$AQ$50,0))</f>
        <v>0</v>
      </c>
      <c r="F676" s="107">
        <f>INDEX('Maximum Demand Forecast'!$AS$4:$AS$50,MATCH(Information!C676,'Maximum Demand Forecast'!$AQ$4:$AQ$50,0))</f>
        <v>0</v>
      </c>
      <c r="G676" s="107">
        <f>INDEX('Maximum Demand Forecast'!$AS$4:$AS$50,MATCH(Information!C676,'Maximum Demand Forecast'!$AQ$4:$AQ$50,0))</f>
        <v>0</v>
      </c>
      <c r="H676" s="107">
        <f>INDEX('Maximum Demand Forecast'!$AS$4:$AS$50,MATCH(Information!C676,'Maximum Demand Forecast'!$AQ$4:$AQ$50,0))</f>
        <v>0</v>
      </c>
      <c r="I676" s="107">
        <f>INDEX('Maximum Demand Forecast'!$AS$4:$AS$50,MATCH(Information!C676,'Maximum Demand Forecast'!$AQ$4:$AQ$50,0))</f>
        <v>0</v>
      </c>
      <c r="J676" s="107">
        <f>INDEX('Maximum Demand Forecast'!$AS$4:$AS$50,MATCH(Information!C676,'Maximum Demand Forecast'!$AQ$4:$AQ$50,0))</f>
        <v>0</v>
      </c>
      <c r="K676" s="107">
        <f>INDEX('Maximum Demand Forecast'!$AS$4:$AS$50,MATCH(Information!C676,'Maximum Demand Forecast'!$AQ$4:$AQ$50,0))</f>
        <v>0</v>
      </c>
      <c r="L676" s="107">
        <f>INDEX('Maximum Demand Forecast'!$AS$4:$AS$50,MATCH(Information!C676,'Maximum Demand Forecast'!$AQ$4:$AQ$50,0))</f>
        <v>0</v>
      </c>
      <c r="M676" s="107">
        <f>INDEX('Maximum Demand Forecast'!$AS$4:$AS$50,MATCH(Information!C676,'Maximum Demand Forecast'!$AQ$4:$AQ$50,0))</f>
        <v>0</v>
      </c>
      <c r="N676" s="107">
        <f>INDEX('Maximum Demand Forecast'!$AS$4:$AS$50,MATCH(Information!C676,'Maximum Demand Forecast'!$AQ$4:$AQ$50,0))</f>
        <v>0</v>
      </c>
      <c r="O676" s="107">
        <f>INDEX('Maximum Demand Forecast'!$AS$4:$AS$50,MATCH(Information!C676,'Maximum Demand Forecast'!$AQ$4:$AQ$50,0))</f>
        <v>0</v>
      </c>
      <c r="P676" s="107">
        <f>INDEX('Maximum Demand Forecast'!$AS$4:$AS$50,MATCH(Information!C676,'Maximum Demand Forecast'!$AQ$4:$AQ$50,0))</f>
        <v>0</v>
      </c>
      <c r="Q676" s="104"/>
      <c r="R676" s="105"/>
    </row>
    <row r="677" spans="3:18" x14ac:dyDescent="0.25">
      <c r="C677" s="71" t="s">
        <v>75</v>
      </c>
      <c r="D677" s="77" t="s">
        <v>186</v>
      </c>
      <c r="E677" s="117">
        <f>INDEX('Maximum Demand Forecast'!$R$4:$R$50,MATCH(Information!$C$664,'Maximum Demand Forecast'!$D$4:$D$50,0))</f>
        <v>0.28607375739688801</v>
      </c>
      <c r="F677" s="118"/>
      <c r="G677" s="118"/>
      <c r="H677" s="118"/>
      <c r="I677" s="118"/>
      <c r="J677" s="118"/>
      <c r="K677" s="118"/>
      <c r="L677" s="118"/>
      <c r="M677" s="118"/>
      <c r="N677" s="118"/>
      <c r="O677" s="118"/>
      <c r="P677" s="118"/>
      <c r="Q677" s="104"/>
      <c r="R677" s="105"/>
    </row>
    <row r="678" spans="3:18" x14ac:dyDescent="0.25">
      <c r="C678" s="71" t="s">
        <v>75</v>
      </c>
      <c r="D678" s="77" t="s">
        <v>187</v>
      </c>
      <c r="E678" s="117">
        <f>INDEX('Maximum Demand Forecast'!$AH$4:$AH$50,MATCH(Information!$C$664,'Maximum Demand Forecast'!$D$4:$D$50,0))</f>
        <v>0.11432409936642</v>
      </c>
      <c r="F678" s="118"/>
      <c r="G678" s="118"/>
      <c r="H678" s="118"/>
      <c r="I678" s="118"/>
      <c r="J678" s="118"/>
      <c r="K678" s="118"/>
      <c r="L678" s="118"/>
      <c r="M678" s="118"/>
      <c r="N678" s="118"/>
      <c r="O678" s="118"/>
      <c r="P678" s="118"/>
      <c r="Q678" s="104"/>
      <c r="R678" s="105"/>
    </row>
    <row r="679" spans="3:18" x14ac:dyDescent="0.25">
      <c r="C679" s="71" t="s">
        <v>75</v>
      </c>
      <c r="D679" s="77" t="s">
        <v>130</v>
      </c>
      <c r="E679" s="106"/>
      <c r="F679" s="107"/>
      <c r="G679" s="107"/>
      <c r="H679" s="107"/>
      <c r="I679" s="107"/>
      <c r="J679" s="107"/>
      <c r="K679" s="107"/>
      <c r="L679" s="107"/>
      <c r="M679" s="107"/>
      <c r="N679" s="107"/>
      <c r="O679" s="107"/>
      <c r="P679" s="107"/>
      <c r="Q679" s="104"/>
      <c r="R679" s="105"/>
    </row>
    <row r="680" spans="3:18" x14ac:dyDescent="0.25">
      <c r="C680" s="71" t="s">
        <v>75</v>
      </c>
      <c r="D680" s="77" t="s">
        <v>131</v>
      </c>
      <c r="E680" s="106"/>
      <c r="F680" s="107"/>
      <c r="G680" s="107"/>
      <c r="H680" s="107"/>
      <c r="I680" s="107"/>
      <c r="J680" s="107"/>
      <c r="K680" s="107"/>
      <c r="L680" s="107"/>
      <c r="M680" s="107"/>
      <c r="N680" s="107"/>
      <c r="O680" s="107"/>
      <c r="P680" s="107"/>
      <c r="Q680" s="104"/>
      <c r="R680" s="105"/>
    </row>
    <row r="681" spans="3:18" x14ac:dyDescent="0.25">
      <c r="C681" s="71" t="s">
        <v>75</v>
      </c>
      <c r="D681" s="77" t="s">
        <v>132</v>
      </c>
      <c r="E681" s="106"/>
      <c r="F681" s="107"/>
      <c r="G681" s="107"/>
      <c r="H681" s="107"/>
      <c r="I681" s="107"/>
      <c r="J681" s="107"/>
      <c r="K681" s="107"/>
      <c r="L681" s="107"/>
      <c r="M681" s="107"/>
      <c r="N681" s="107"/>
      <c r="O681" s="107"/>
      <c r="P681" s="107"/>
      <c r="Q681" s="104"/>
      <c r="R681" s="105"/>
    </row>
    <row r="682" spans="3:18" x14ac:dyDescent="0.25">
      <c r="C682" s="71" t="s">
        <v>75</v>
      </c>
      <c r="D682" s="77" t="s">
        <v>133</v>
      </c>
      <c r="E682" s="106"/>
      <c r="F682" s="107"/>
      <c r="G682" s="107"/>
      <c r="H682" s="107"/>
      <c r="I682" s="107"/>
      <c r="J682" s="107"/>
      <c r="K682" s="107"/>
      <c r="L682" s="107"/>
      <c r="M682" s="107"/>
      <c r="N682" s="107"/>
      <c r="O682" s="107"/>
      <c r="P682" s="107"/>
      <c r="Q682" s="104"/>
      <c r="R682" s="105"/>
    </row>
    <row r="683" spans="3:18" x14ac:dyDescent="0.25">
      <c r="C683" s="71" t="s">
        <v>75</v>
      </c>
      <c r="D683" s="77" t="s">
        <v>134</v>
      </c>
      <c r="E683" s="106"/>
      <c r="F683" s="107"/>
      <c r="G683" s="107"/>
      <c r="H683" s="107"/>
      <c r="I683" s="107"/>
      <c r="J683" s="107"/>
      <c r="K683" s="107"/>
      <c r="L683" s="107"/>
      <c r="M683" s="107"/>
      <c r="N683" s="107"/>
      <c r="O683" s="107"/>
      <c r="P683" s="107"/>
      <c r="Q683" s="104"/>
      <c r="R683" s="105"/>
    </row>
    <row r="684" spans="3:18" x14ac:dyDescent="0.25">
      <c r="C684" s="71" t="s">
        <v>75</v>
      </c>
      <c r="D684" s="77" t="s">
        <v>184</v>
      </c>
      <c r="E684" s="124">
        <f>INDEX('Distribution feeder max. demand'!$AS$5:$AS$64,MATCH(Information!$C684,'Distribution feeder max. demand'!$AR$5:$AR$64,0))</f>
        <v>1.1950000000000001</v>
      </c>
      <c r="F684" s="115"/>
      <c r="G684" s="115"/>
      <c r="H684" s="115"/>
      <c r="I684" s="115"/>
      <c r="J684" s="115"/>
      <c r="K684" s="115"/>
      <c r="L684" s="115"/>
      <c r="M684" s="115"/>
      <c r="N684" s="115"/>
      <c r="O684" s="115"/>
      <c r="P684" s="115"/>
      <c r="Q684" s="104"/>
      <c r="R684" s="105"/>
    </row>
    <row r="685" spans="3:18" ht="15.75" thickBot="1" x14ac:dyDescent="0.3">
      <c r="C685" s="73" t="s">
        <v>75</v>
      </c>
      <c r="D685" s="78" t="s">
        <v>185</v>
      </c>
      <c r="E685" s="123">
        <f>INDEX('Distribution feeder max. demand'!$AT$5:$AT$64,MATCH(Information!$C684,'Distribution feeder max. demand'!$AR$5:$AR$64,0))</f>
        <v>1.2E-2</v>
      </c>
      <c r="F685" s="119"/>
      <c r="G685" s="119"/>
      <c r="H685" s="119"/>
      <c r="I685" s="119"/>
      <c r="J685" s="119"/>
      <c r="K685" s="119"/>
      <c r="L685" s="119"/>
      <c r="M685" s="119"/>
      <c r="N685" s="119"/>
      <c r="O685" s="119"/>
      <c r="P685" s="119"/>
      <c r="Q685" s="120"/>
      <c r="R685" s="121"/>
    </row>
    <row r="686" spans="3:18" ht="15.75" thickTop="1" x14ac:dyDescent="0.25">
      <c r="C686" s="71" t="s">
        <v>74</v>
      </c>
      <c r="D686" s="77" t="s">
        <v>171</v>
      </c>
      <c r="E686" s="102">
        <f>INDEX('Maximum Demand Forecast'!$BA$4:$BA$50,MATCH($C$686,'Maximum Demand Forecast'!$AZ$4:$AZ$50,0))</f>
        <v>102</v>
      </c>
      <c r="F686" s="103">
        <f>INDEX('Maximum Demand Forecast'!$BA$4:$BA$50,MATCH($C$686,'Maximum Demand Forecast'!$AZ$4:$AZ$50,0))</f>
        <v>102</v>
      </c>
      <c r="G686" s="103">
        <f>INDEX('Maximum Demand Forecast'!$BA$4:$BA$50,MATCH($C$686,'Maximum Demand Forecast'!$AZ$4:$AZ$50,0))</f>
        <v>102</v>
      </c>
      <c r="H686" s="103">
        <f>INDEX('Maximum Demand Forecast'!$BA$4:$BA$50,MATCH($C$686,'Maximum Demand Forecast'!$AZ$4:$AZ$50,0))</f>
        <v>102</v>
      </c>
      <c r="I686" s="103">
        <f>INDEX('Maximum Demand Forecast'!$BA$4:$BA$50,MATCH($C$686,'Maximum Demand Forecast'!$AZ$4:$AZ$50,0))</f>
        <v>102</v>
      </c>
      <c r="J686" s="103">
        <f>INDEX('Maximum Demand Forecast'!$BA$4:$BA$50,MATCH($C$686,'Maximum Demand Forecast'!$AZ$4:$AZ$50,0))</f>
        <v>102</v>
      </c>
      <c r="K686" s="103">
        <f>INDEX('Maximum Demand Forecast'!$BA$4:$BA$50,MATCH($C$686,'Maximum Demand Forecast'!$AZ$4:$AZ$50,0))</f>
        <v>102</v>
      </c>
      <c r="L686" s="103">
        <f>INDEX('Maximum Demand Forecast'!$BA$4:$BA$50,MATCH($C$686,'Maximum Demand Forecast'!$AZ$4:$AZ$50,0))</f>
        <v>102</v>
      </c>
      <c r="M686" s="103">
        <f>INDEX('Maximum Demand Forecast'!$BA$4:$BA$50,MATCH($C$686,'Maximum Demand Forecast'!$AZ$4:$AZ$50,0))</f>
        <v>102</v>
      </c>
      <c r="N686" s="103">
        <f>INDEX('Maximum Demand Forecast'!$BA$4:$BA$50,MATCH($C$686,'Maximum Demand Forecast'!$AZ$4:$AZ$50,0))</f>
        <v>102</v>
      </c>
      <c r="O686" s="103">
        <f>INDEX('Maximum Demand Forecast'!$BA$4:$BA$50,MATCH($C$686,'Maximum Demand Forecast'!$AZ$4:$AZ$50,0))</f>
        <v>102</v>
      </c>
      <c r="P686" s="103">
        <f>INDEX('Maximum Demand Forecast'!$BA$4:$BA$50,MATCH($C$686,'Maximum Demand Forecast'!$AZ$4:$AZ$50,0))</f>
        <v>102</v>
      </c>
      <c r="Q686" s="104"/>
      <c r="R686" s="122" t="str">
        <f>IF('Maximum Demand Forecast'!F35&gt;'Maximum Demand Forecast'!V35,"Summer","Winter")</f>
        <v>Winter</v>
      </c>
    </row>
    <row r="687" spans="3:18" x14ac:dyDescent="0.25">
      <c r="C687" s="71" t="s">
        <v>74</v>
      </c>
      <c r="D687" s="77" t="s">
        <v>172</v>
      </c>
      <c r="E687" s="106">
        <f>INDEX('Maximum Demand Forecast'!$AN$4:$AN$50,MATCH(Information!C686,'Maximum Demand Forecast'!$AM$4:$AM$50,0))</f>
        <v>66</v>
      </c>
      <c r="F687" s="107">
        <f>INDEX('Maximum Demand Forecast'!$AN$4:$AN$50,MATCH(Information!C686,'Maximum Demand Forecast'!$AM$4:$AM$50,0))</f>
        <v>66</v>
      </c>
      <c r="G687" s="107">
        <f>INDEX('Maximum Demand Forecast'!$AN$4:$AN$50,MATCH(Information!C686,'Maximum Demand Forecast'!$AM$4:$AM$50,0))</f>
        <v>66</v>
      </c>
      <c r="H687" s="107">
        <f>INDEX('Maximum Demand Forecast'!$AN$4:$AN$50,MATCH(Information!C686,'Maximum Demand Forecast'!$AM$4:$AM$50,0))</f>
        <v>66</v>
      </c>
      <c r="I687" s="107">
        <f>INDEX('Maximum Demand Forecast'!$AN$4:$AN$50,MATCH(Information!C686,'Maximum Demand Forecast'!$AM$4:$AM$50,0))</f>
        <v>66</v>
      </c>
      <c r="J687" s="107">
        <f>INDEX('Maximum Demand Forecast'!$AN$4:$AN$50,MATCH(Information!C686,'Maximum Demand Forecast'!$AM$4:$AM$50,0))</f>
        <v>66</v>
      </c>
      <c r="K687" s="107">
        <f>INDEX('Maximum Demand Forecast'!$AN$4:$AN$50,MATCH(Information!C686,'Maximum Demand Forecast'!$AM$4:$AM$50,0))</f>
        <v>66</v>
      </c>
      <c r="L687" s="107">
        <f>INDEX('Maximum Demand Forecast'!$AN$4:$AN$50,MATCH(Information!C686,'Maximum Demand Forecast'!$AM$4:$AM$50,0))</f>
        <v>66</v>
      </c>
      <c r="M687" s="107">
        <f>INDEX('Maximum Demand Forecast'!$AN$4:$AN$50,MATCH(Information!C686,'Maximum Demand Forecast'!$AM$4:$AM$50,0))</f>
        <v>66</v>
      </c>
      <c r="N687" s="107">
        <f>INDEX('Maximum Demand Forecast'!$AN$4:$AN$50,MATCH(Information!C686,'Maximum Demand Forecast'!$AM$4:$AM$50,0))</f>
        <v>66</v>
      </c>
      <c r="O687" s="107">
        <f>INDEX('Maximum Demand Forecast'!$AN$4:$AN$50,MATCH(Information!C686,'Maximum Demand Forecast'!$AM$4:$AM$50,0))</f>
        <v>66</v>
      </c>
      <c r="P687" s="107">
        <f>INDEX('Maximum Demand Forecast'!$AN$4:$AN$50,MATCH(Information!C686,'Maximum Demand Forecast'!$AM$4:$AM$50,0))</f>
        <v>66</v>
      </c>
      <c r="Q687" s="104"/>
      <c r="R687" s="105"/>
    </row>
    <row r="688" spans="3:18" x14ac:dyDescent="0.25">
      <c r="C688" s="71" t="s">
        <v>74</v>
      </c>
      <c r="D688" s="77" t="s">
        <v>173</v>
      </c>
      <c r="E688" s="106">
        <f>INDEX('Maximum Demand Forecast'!$AO$4:$AO$50,MATCH(Information!C688,'Maximum Demand Forecast'!$AM$4:$AM$50,0))</f>
        <v>72</v>
      </c>
      <c r="F688" s="107">
        <f>INDEX('Maximum Demand Forecast'!$AO$4:$AO$50,MATCH(Information!C688,'Maximum Demand Forecast'!$AM$4:$AM$50,0))</f>
        <v>72</v>
      </c>
      <c r="G688" s="107">
        <f>INDEX('Maximum Demand Forecast'!$AO$4:$AO$50,MATCH(Information!C688,'Maximum Demand Forecast'!$AM$4:$AM$50,0))</f>
        <v>72</v>
      </c>
      <c r="H688" s="107">
        <f>INDEX('Maximum Demand Forecast'!$AO$4:$AO$50,MATCH(Information!C688,'Maximum Demand Forecast'!$AM$4:$AM$50,0))</f>
        <v>72</v>
      </c>
      <c r="I688" s="107">
        <f>INDEX('Maximum Demand Forecast'!$AO$4:$AO$50,MATCH(Information!C688,'Maximum Demand Forecast'!$AM$4:$AM$50,0))</f>
        <v>72</v>
      </c>
      <c r="J688" s="107">
        <f>INDEX('Maximum Demand Forecast'!$AO$4:$AO$50,MATCH(Information!C688,'Maximum Demand Forecast'!$AM$4:$AM$50,0))</f>
        <v>72</v>
      </c>
      <c r="K688" s="107">
        <f>INDEX('Maximum Demand Forecast'!$AO$4:$AO$50,MATCH(Information!C688,'Maximum Demand Forecast'!$AM$4:$AM$50,0))</f>
        <v>72</v>
      </c>
      <c r="L688" s="107">
        <f>INDEX('Maximum Demand Forecast'!$AO$4:$AO$50,MATCH(Information!C688,'Maximum Demand Forecast'!$AM$4:$AM$50,0))</f>
        <v>72</v>
      </c>
      <c r="M688" s="107">
        <f>INDEX('Maximum Demand Forecast'!$AO$4:$AO$50,MATCH(Information!C688,'Maximum Demand Forecast'!$AM$4:$AM$50,0))</f>
        <v>72</v>
      </c>
      <c r="N688" s="107">
        <f>INDEX('Maximum Demand Forecast'!$AO$4:$AO$50,MATCH(Information!C688,'Maximum Demand Forecast'!$AM$4:$AM$50,0))</f>
        <v>72</v>
      </c>
      <c r="O688" s="107">
        <f>INDEX('Maximum Demand Forecast'!$AO$4:$AO$50,MATCH(Information!C688,'Maximum Demand Forecast'!$AM$4:$AM$50,0))</f>
        <v>72</v>
      </c>
      <c r="P688" s="107">
        <f>INDEX('Maximum Demand Forecast'!$AO$4:$AO$50,MATCH(Information!C688,'Maximum Demand Forecast'!$AM$4:$AM$50,0))</f>
        <v>72</v>
      </c>
      <c r="Q688" s="104"/>
      <c r="R688" s="105"/>
    </row>
    <row r="689" spans="3:18" x14ac:dyDescent="0.25">
      <c r="C689" s="71" t="s">
        <v>74</v>
      </c>
      <c r="D689" s="77" t="s">
        <v>174</v>
      </c>
      <c r="E689" s="108">
        <f>IF($R$686="Summer",INDEX('Maximum Demand Forecast'!E$4:E$50,MATCH(Information!$C$689,'Maximum Demand Forecast'!$D$4:$D$50,0)),INDEX('Maximum Demand Forecast'!U$4:U$50,MATCH(Information!$C$689,'Maximum Demand Forecast'!$T$4:$T$50,0)))</f>
        <v>18.556104287566502</v>
      </c>
      <c r="F689" s="111">
        <f>IF($R$686="Summer",INDEX('Maximum Demand Forecast'!F$4:F$50,MATCH(Information!$C$689,'Maximum Demand Forecast'!$D$4:$D$50,0)),INDEX('Maximum Demand Forecast'!V$4:V$50,MATCH(Information!$C$689,'Maximum Demand Forecast'!$T$4:$T$50,0)))</f>
        <v>23.3305994810169</v>
      </c>
      <c r="G689" s="111">
        <f>IF($R$686="Summer",INDEX('Maximum Demand Forecast'!G$4:G$50,MATCH(Information!$C$689,'Maximum Demand Forecast'!$D$4:$D$50,0)),INDEX('Maximum Demand Forecast'!W$4:W$50,MATCH(Information!$C$689,'Maximum Demand Forecast'!$T$4:$T$50,0)))</f>
        <v>22.525814469806402</v>
      </c>
      <c r="H689" s="111">
        <f>IF($R$686="Summer",INDEX('Maximum Demand Forecast'!H$4:H$50,MATCH(Information!$C$689,'Maximum Demand Forecast'!$D$4:$D$50,0)),INDEX('Maximum Demand Forecast'!X$4:X$50,MATCH(Information!$C$689,'Maximum Demand Forecast'!$T$4:$T$50,0)))</f>
        <v>22.706399542895955</v>
      </c>
      <c r="I689" s="111">
        <f>IF($R$686="Summer",INDEX('Maximum Demand Forecast'!I$4:I$50,MATCH(Information!$C$689,'Maximum Demand Forecast'!$D$4:$D$50,0)),INDEX('Maximum Demand Forecast'!Y$4:Y$50,MATCH(Information!$C$689,'Maximum Demand Forecast'!$T$4:$T$50,0)))</f>
        <v>22.336317358691765</v>
      </c>
      <c r="J689" s="111">
        <f>IF($R$686="Summer",INDEX('Maximum Demand Forecast'!J$4:J$50,MATCH(Information!$C$689,'Maximum Demand Forecast'!$D$4:$D$50,0)),INDEX('Maximum Demand Forecast'!Z$4:Z$50,MATCH(Information!$C$689,'Maximum Demand Forecast'!$T$4:$T$50,0)))</f>
        <v>22.322136249741437</v>
      </c>
      <c r="K689" s="111">
        <f>IF($R$686="Summer",INDEX('Maximum Demand Forecast'!K$4:K$50,MATCH(Information!$C$689,'Maximum Demand Forecast'!$D$4:$D$50,0)),INDEX('Maximum Demand Forecast'!AA$4:AA$50,MATCH(Information!$C$689,'Maximum Demand Forecast'!$T$4:$T$50,0)))</f>
        <v>22.355060351598404</v>
      </c>
      <c r="L689" s="111">
        <f>IF($R$686="Summer",INDEX('Maximum Demand Forecast'!L$4:L$50,MATCH(Information!$C$689,'Maximum Demand Forecast'!$D$4:$D$50,0)),INDEX('Maximum Demand Forecast'!AB$4:AB$50,MATCH(Information!$C$689,'Maximum Demand Forecast'!$T$4:$T$50,0)))</f>
        <v>22.454977467242841</v>
      </c>
      <c r="M689" s="111">
        <f>IF($R$686="Summer",INDEX('Maximum Demand Forecast'!M$4:M$50,MATCH(Information!$C$689,'Maximum Demand Forecast'!$D$4:$D$50,0)),INDEX('Maximum Demand Forecast'!AC$4:AC$50,MATCH(Information!$C$689,'Maximum Demand Forecast'!$T$4:$T$50,0)))</f>
        <v>22.752403350020167</v>
      </c>
      <c r="N689" s="111">
        <f>IF($R$686="Summer",INDEX('Maximum Demand Forecast'!N$4:N$50,MATCH(Information!$C$689,'Maximum Demand Forecast'!$D$4:$D$50,0)),INDEX('Maximum Demand Forecast'!AD$4:AD$50,MATCH(Information!$C$689,'Maximum Demand Forecast'!$T$4:$T$50,0)))</f>
        <v>23.691826365464223</v>
      </c>
      <c r="O689" s="111">
        <f>IF($R$686="Summer",INDEX('Maximum Demand Forecast'!O$4:O$50,MATCH(Information!$C$689,'Maximum Demand Forecast'!$D$4:$D$50,0)),INDEX('Maximum Demand Forecast'!AE$4:AE$50,MATCH(Information!$C$689,'Maximum Demand Forecast'!$T$4:$T$50,0)))</f>
        <v>24.458971980422582</v>
      </c>
      <c r="P689" s="111">
        <f>IF($R$686="Summer",INDEX('Maximum Demand Forecast'!P$4:P$50,MATCH(Information!$C$689,'Maximum Demand Forecast'!$D$4:$D$50,0)),INDEX('Maximum Demand Forecast'!AF$4:AF$50,MATCH(Information!$C$689,'Maximum Demand Forecast'!$T$4:$T$50,0)))</f>
        <v>24.969176477869194</v>
      </c>
      <c r="Q689" s="104"/>
      <c r="R689" s="105"/>
    </row>
    <row r="690" spans="3:18" x14ac:dyDescent="0.25">
      <c r="C690" s="71" t="s">
        <v>74</v>
      </c>
      <c r="D690" s="77" t="s">
        <v>175</v>
      </c>
      <c r="E690" s="109">
        <f t="shared" ref="E690:P690" si="93">SQRT(E691^2-E689^2)</f>
        <v>6.277522550088487</v>
      </c>
      <c r="F690" s="110">
        <f t="shared" si="93"/>
        <v>7.8927323364581747</v>
      </c>
      <c r="G690" s="110">
        <f t="shared" si="93"/>
        <v>7.6204738937616456</v>
      </c>
      <c r="H690" s="110">
        <f t="shared" si="93"/>
        <v>7.6815657507032311</v>
      </c>
      <c r="I690" s="110">
        <f t="shared" si="93"/>
        <v>7.5563670979728386</v>
      </c>
      <c r="J690" s="110">
        <f t="shared" si="93"/>
        <v>7.5515696345698906</v>
      </c>
      <c r="K690" s="110">
        <f t="shared" si="93"/>
        <v>7.5627078448669245</v>
      </c>
      <c r="L690" s="110">
        <f t="shared" si="93"/>
        <v>7.596509764541298</v>
      </c>
      <c r="M690" s="110">
        <f t="shared" si="93"/>
        <v>7.6971288199841892</v>
      </c>
      <c r="N690" s="110">
        <f t="shared" si="93"/>
        <v>8.0149352448744384</v>
      </c>
      <c r="O690" s="110">
        <f t="shared" si="93"/>
        <v>8.274460295093597</v>
      </c>
      <c r="P690" s="110">
        <f t="shared" si="93"/>
        <v>8.4470622695297841</v>
      </c>
      <c r="Q690" s="104"/>
      <c r="R690" s="105"/>
    </row>
    <row r="691" spans="3:18" x14ac:dyDescent="0.25">
      <c r="C691" s="71" t="s">
        <v>74</v>
      </c>
      <c r="D691" s="77" t="s">
        <v>176</v>
      </c>
      <c r="E691" s="108">
        <f t="shared" ref="E691:P691" si="94">E689/$E$692</f>
        <v>19.589188234786896</v>
      </c>
      <c r="F691" s="111">
        <f t="shared" si="94"/>
        <v>24.629496460110559</v>
      </c>
      <c r="G691" s="111">
        <f t="shared" si="94"/>
        <v>23.779906221296212</v>
      </c>
      <c r="H691" s="111">
        <f t="shared" si="94"/>
        <v>23.970545104023032</v>
      </c>
      <c r="I691" s="111">
        <f t="shared" si="94"/>
        <v>23.579859135871054</v>
      </c>
      <c r="J691" s="111">
        <f t="shared" si="94"/>
        <v>23.564888514435598</v>
      </c>
      <c r="K691" s="111">
        <f t="shared" si="94"/>
        <v>23.599645617475247</v>
      </c>
      <c r="L691" s="111">
        <f t="shared" si="94"/>
        <v>23.705125472293012</v>
      </c>
      <c r="M691" s="111">
        <f t="shared" si="94"/>
        <v>24.019110105777028</v>
      </c>
      <c r="N691" s="111">
        <f t="shared" si="94"/>
        <v>25.010834122652451</v>
      </c>
      <c r="O691" s="111">
        <f t="shared" si="94"/>
        <v>25.8206894469179</v>
      </c>
      <c r="P691" s="111">
        <f t="shared" si="94"/>
        <v>26.359298833016972</v>
      </c>
      <c r="Q691" s="104"/>
      <c r="R691" s="105"/>
    </row>
    <row r="692" spans="3:18" x14ac:dyDescent="0.25">
      <c r="C692" s="71" t="s">
        <v>74</v>
      </c>
      <c r="D692" s="77" t="s">
        <v>177</v>
      </c>
      <c r="E692" s="108">
        <f>IF($R$686="Summer",INDEX('Maximum Demand Forecast'!$Q$4:$Q$50,MATCH(Information!$C$692,'Maximum Demand Forecast'!$D$4:$D$50,0)),INDEX('Maximum Demand Forecast'!$AG$4:$AG$50,MATCH(Information!$C$692,'Maximum Demand Forecast'!$T$4:$T$50,0)))</f>
        <v>0.94726254427501899</v>
      </c>
      <c r="F692" s="111">
        <f>IF($R$686="Summer",INDEX('Maximum Demand Forecast'!$Q$4:$Q$50,MATCH(Information!$C$692,'Maximum Demand Forecast'!$D$4:$D$50,0)),INDEX('Maximum Demand Forecast'!$AG$4:$AG$50,MATCH(Information!$C$692,'Maximum Demand Forecast'!$T$4:$T$50,0)))</f>
        <v>0.94726254427501899</v>
      </c>
      <c r="G692" s="111">
        <f>IF($R$686="Summer",INDEX('Maximum Demand Forecast'!$Q$4:$Q$50,MATCH(Information!$C$692,'Maximum Demand Forecast'!$D$4:$D$50,0)),INDEX('Maximum Demand Forecast'!$AG$4:$AG$50,MATCH(Information!$C$692,'Maximum Demand Forecast'!$T$4:$T$50,0)))</f>
        <v>0.94726254427501899</v>
      </c>
      <c r="H692" s="111">
        <f>IF($R$686="Summer",INDEX('Maximum Demand Forecast'!$Q$4:$Q$50,MATCH(Information!$C$692,'Maximum Demand Forecast'!$D$4:$D$50,0)),INDEX('Maximum Demand Forecast'!$AG$4:$AG$50,MATCH(Information!$C$692,'Maximum Demand Forecast'!$T$4:$T$50,0)))</f>
        <v>0.94726254427501899</v>
      </c>
      <c r="I692" s="111">
        <f>IF($R$686="Summer",INDEX('Maximum Demand Forecast'!$Q$4:$Q$50,MATCH(Information!$C$692,'Maximum Demand Forecast'!$D$4:$D$50,0)),INDEX('Maximum Demand Forecast'!$AG$4:$AG$50,MATCH(Information!$C$692,'Maximum Demand Forecast'!$T$4:$T$50,0)))</f>
        <v>0.94726254427501899</v>
      </c>
      <c r="J692" s="111">
        <f>IF($R$686="Summer",INDEX('Maximum Demand Forecast'!$Q$4:$Q$50,MATCH(Information!$C$692,'Maximum Demand Forecast'!$D$4:$D$50,0)),INDEX('Maximum Demand Forecast'!$AG$4:$AG$50,MATCH(Information!$C$692,'Maximum Demand Forecast'!$T$4:$T$50,0)))</f>
        <v>0.94726254427501899</v>
      </c>
      <c r="K692" s="111">
        <f>IF($R$686="Summer",INDEX('Maximum Demand Forecast'!$Q$4:$Q$50,MATCH(Information!$C$692,'Maximum Demand Forecast'!$D$4:$D$50,0)),INDEX('Maximum Demand Forecast'!$AG$4:$AG$50,MATCH(Information!$C$692,'Maximum Demand Forecast'!$T$4:$T$50,0)))</f>
        <v>0.94726254427501899</v>
      </c>
      <c r="L692" s="111">
        <f>IF($R$686="Summer",INDEX('Maximum Demand Forecast'!$Q$4:$Q$50,MATCH(Information!$C$692,'Maximum Demand Forecast'!$D$4:$D$50,0)),INDEX('Maximum Demand Forecast'!$AG$4:$AG$50,MATCH(Information!$C$692,'Maximum Demand Forecast'!$T$4:$T$50,0)))</f>
        <v>0.94726254427501899</v>
      </c>
      <c r="M692" s="111">
        <f>IF($R$686="Summer",INDEX('Maximum Demand Forecast'!$Q$4:$Q$50,MATCH(Information!$C$692,'Maximum Demand Forecast'!$D$4:$D$50,0)),INDEX('Maximum Demand Forecast'!$AG$4:$AG$50,MATCH(Information!$C$692,'Maximum Demand Forecast'!$T$4:$T$50,0)))</f>
        <v>0.94726254427501899</v>
      </c>
      <c r="N692" s="111">
        <f>IF($R$686="Summer",INDEX('Maximum Demand Forecast'!$Q$4:$Q$50,MATCH(Information!$C$692,'Maximum Demand Forecast'!$D$4:$D$50,0)),INDEX('Maximum Demand Forecast'!$AG$4:$AG$50,MATCH(Information!$C$692,'Maximum Demand Forecast'!$T$4:$T$50,0)))</f>
        <v>0.94726254427501899</v>
      </c>
      <c r="O692" s="111">
        <f>IF($R$686="Summer",INDEX('Maximum Demand Forecast'!$Q$4:$Q$50,MATCH(Information!$C$692,'Maximum Demand Forecast'!$D$4:$D$50,0)),INDEX('Maximum Demand Forecast'!$AG$4:$AG$50,MATCH(Information!$C$692,'Maximum Demand Forecast'!$T$4:$T$50,0)))</f>
        <v>0.94726254427501899</v>
      </c>
      <c r="P692" s="111">
        <f>IF($R$686="Summer",INDEX('Maximum Demand Forecast'!$Q$4:$Q$50,MATCH(Information!$C$692,'Maximum Demand Forecast'!$D$4:$D$50,0)),INDEX('Maximum Demand Forecast'!$AG$4:$AG$50,MATCH(Information!$C$692,'Maximum Demand Forecast'!$T$4:$T$50,0)))</f>
        <v>0.94726254427501899</v>
      </c>
      <c r="Q692" s="104"/>
      <c r="R692" s="105"/>
    </row>
    <row r="693" spans="3:18" x14ac:dyDescent="0.25">
      <c r="C693" s="71" t="s">
        <v>74</v>
      </c>
      <c r="D693" s="77" t="s">
        <v>178</v>
      </c>
      <c r="E693" s="108">
        <f>IF($R$686="Summer",INDEX('Maximum Demand Forecast'!U$4:U$50,MATCH(Information!$C$686,'Maximum Demand Forecast'!$T$4:$T$50,0)),INDEX('Maximum Demand Forecast'!E$4:E$50,MATCH(Information!$C$686,'Maximum Demand Forecast'!$T$4:$T$50,0)))</f>
        <v>22.273639131439001</v>
      </c>
      <c r="F693" s="111">
        <f>IF($R$686="Summer",INDEX('Maximum Demand Forecast'!V$4:V$50,MATCH(Information!$C$686,'Maximum Demand Forecast'!$T$4:$T$50,0)),INDEX('Maximum Demand Forecast'!F$4:F$50,MATCH(Information!$C$686,'Maximum Demand Forecast'!$T$4:$T$50,0)))</f>
        <v>20.671675090000001</v>
      </c>
      <c r="G693" s="111">
        <f>IF($R$686="Summer",INDEX('Maximum Demand Forecast'!W$4:W$50,MATCH(Information!$C$686,'Maximum Demand Forecast'!$T$4:$T$50,0)),INDEX('Maximum Demand Forecast'!G$4:G$50,MATCH(Information!$C$686,'Maximum Demand Forecast'!$T$4:$T$50,0)))</f>
        <v>21.256854201324128</v>
      </c>
      <c r="H693" s="111">
        <f>IF($R$686="Summer",INDEX('Maximum Demand Forecast'!X$4:X$50,MATCH(Information!$C$686,'Maximum Demand Forecast'!$T$4:$T$50,0)),INDEX('Maximum Demand Forecast'!H$4:H$50,MATCH(Information!$C$686,'Maximum Demand Forecast'!$T$4:$T$50,0)))</f>
        <v>21.191518989721335</v>
      </c>
      <c r="I693" s="111">
        <f>IF($R$686="Summer",INDEX('Maximum Demand Forecast'!Y$4:Y$50,MATCH(Information!$C$686,'Maximum Demand Forecast'!$T$4:$T$50,0)),INDEX('Maximum Demand Forecast'!I$4:I$50,MATCH(Information!$C$686,'Maximum Demand Forecast'!$T$4:$T$50,0)))</f>
        <v>20.834569922860336</v>
      </c>
      <c r="J693" s="111">
        <f>IF($R$686="Summer",INDEX('Maximum Demand Forecast'!Z$4:Z$50,MATCH(Information!$C$686,'Maximum Demand Forecast'!$T$4:$T$50,0)),INDEX('Maximum Demand Forecast'!J$4:J$50,MATCH(Information!$C$686,'Maximum Demand Forecast'!$T$4:$T$50,0)))</f>
        <v>20.581320925572257</v>
      </c>
      <c r="K693" s="111">
        <f>IF($R$686="Summer",INDEX('Maximum Demand Forecast'!AA$4:AA$50,MATCH(Information!$C$686,'Maximum Demand Forecast'!$T$4:$T$50,0)),INDEX('Maximum Demand Forecast'!K$4:K$50,MATCH(Information!$C$686,'Maximum Demand Forecast'!$T$4:$T$50,0)))</f>
        <v>20.595078971558351</v>
      </c>
      <c r="L693" s="111">
        <f>IF($R$686="Summer",INDEX('Maximum Demand Forecast'!AB$4:AB$50,MATCH(Information!$C$686,'Maximum Demand Forecast'!$T$4:$T$50,0)),INDEX('Maximum Demand Forecast'!L$4:L$50,MATCH(Information!$C$686,'Maximum Demand Forecast'!$T$4:$T$50,0)))</f>
        <v>20.555235360787286</v>
      </c>
      <c r="M693" s="111">
        <f>IF($R$686="Summer",INDEX('Maximum Demand Forecast'!AC$4:AC$50,MATCH(Information!$C$686,'Maximum Demand Forecast'!$T$4:$T$50,0)),INDEX('Maximum Demand Forecast'!M$4:M$50,MATCH(Information!$C$686,'Maximum Demand Forecast'!$T$4:$T$50,0)))</f>
        <v>21.023362902488351</v>
      </c>
      <c r="N693" s="111">
        <f>IF($R$686="Summer",INDEX('Maximum Demand Forecast'!AD$4:AD$50,MATCH(Information!$C$686,'Maximum Demand Forecast'!$T$4:$T$50,0)),INDEX('Maximum Demand Forecast'!N$4:N$50,MATCH(Information!$C$686,'Maximum Demand Forecast'!$T$4:$T$50,0)))</f>
        <v>22.290021213408068</v>
      </c>
      <c r="O693" s="111">
        <f>IF($R$686="Summer",INDEX('Maximum Demand Forecast'!AE$4:AE$50,MATCH(Information!$C$686,'Maximum Demand Forecast'!$T$4:$T$50,0)),INDEX('Maximum Demand Forecast'!O$4:O$50,MATCH(Information!$C$686,'Maximum Demand Forecast'!$T$4:$T$50,0)))</f>
        <v>23.413192463720328</v>
      </c>
      <c r="P693" s="111">
        <f>IF($R$686="Summer",INDEX('Maximum Demand Forecast'!AF$4:AF$50,MATCH(Information!$C$686,'Maximum Demand Forecast'!$T$4:$T$50,0)),INDEX('Maximum Demand Forecast'!P$4:P$50,MATCH(Information!$C$686,'Maximum Demand Forecast'!$T$4:$T$50,0)))</f>
        <v>24.018502577934417</v>
      </c>
      <c r="Q693" s="112"/>
      <c r="R693" s="105">
        <f>IF($R$35="Summer",INDEX('Maximum Demand Forecast'!V$4:V$50,MATCH(Information!$C$35,'Maximum Demand Forecast'!$T$4:$T$50,0)),INDEX('Maximum Demand Forecast'!F$4:F$50,MATCH(Information!$C$35,'Maximum Demand Forecast'!$T$4:$T$50,0)))</f>
        <v>8.2769410649886499</v>
      </c>
    </row>
    <row r="694" spans="3:18" x14ac:dyDescent="0.25">
      <c r="C694" s="71" t="s">
        <v>74</v>
      </c>
      <c r="D694" s="77" t="s">
        <v>179</v>
      </c>
      <c r="E694" s="113">
        <f t="shared" ref="E694:P694" si="95">IF(E695^2-E693^2&gt;0,SQRT(E695^2-E693^2),0)</f>
        <v>10.385993949214756</v>
      </c>
      <c r="F694" s="113">
        <f t="shared" si="95"/>
        <v>9.6390127871755169</v>
      </c>
      <c r="G694" s="113">
        <f t="shared" si="95"/>
        <v>9.9118764478263142</v>
      </c>
      <c r="H694" s="113">
        <f t="shared" si="95"/>
        <v>9.8814112369834461</v>
      </c>
      <c r="I694" s="113">
        <f t="shared" si="95"/>
        <v>9.7149691559782188</v>
      </c>
      <c r="J694" s="113">
        <f t="shared" si="95"/>
        <v>9.5968814677492116</v>
      </c>
      <c r="K694" s="113">
        <f t="shared" si="95"/>
        <v>9.6032967185989495</v>
      </c>
      <c r="L694" s="113">
        <f t="shared" si="95"/>
        <v>9.5847180077766456</v>
      </c>
      <c r="M694" s="113">
        <f t="shared" si="95"/>
        <v>9.8030015934483554</v>
      </c>
      <c r="N694" s="113">
        <f t="shared" si="95"/>
        <v>10.393632764012933</v>
      </c>
      <c r="O694" s="113">
        <f t="shared" si="95"/>
        <v>10.917357232243619</v>
      </c>
      <c r="P694" s="113">
        <f t="shared" si="95"/>
        <v>11.199607795186077</v>
      </c>
      <c r="Q694" s="112"/>
      <c r="R694" s="105"/>
    </row>
    <row r="695" spans="3:18" x14ac:dyDescent="0.25">
      <c r="C695" s="71" t="s">
        <v>74</v>
      </c>
      <c r="D695" s="77" t="s">
        <v>180</v>
      </c>
      <c r="E695" s="108">
        <f>E693/IF($R$686="Summer",INDEX('Maximum Demand Forecast'!$AG$4:$AG$50, MATCH(Information!$C$695, 'Maximum Demand Forecast'!$T$4:$T$50, 0)),INDEX('Maximum Demand Forecast'!$Q$4:$Q$50, MATCH(Information!$C$695, 'Maximum Demand Forecast'!$D$4:$D$50, 0)))</f>
        <v>24.576083302078391</v>
      </c>
      <c r="F695" s="108">
        <f>F693/IF($R$686="Summer",INDEX('Maximum Demand Forecast'!$AG$4:$AG$50, MATCH(Information!$C$695, 'Maximum Demand Forecast'!$T$4:$T$50, 0)),INDEX('Maximum Demand Forecast'!$Q$4:$Q$50, MATCH(Information!$C$695, 'Maximum Demand Forecast'!$D$4:$D$50, 0)))</f>
        <v>22.808522936346836</v>
      </c>
      <c r="G695" s="108">
        <f>G693/IF($R$686="Summer",INDEX('Maximum Demand Forecast'!$AG$4:$AG$50, MATCH(Information!$C$695, 'Maximum Demand Forecast'!$T$4:$T$50, 0)),INDEX('Maximum Demand Forecast'!$Q$4:$Q$50, MATCH(Information!$C$695, 'Maximum Demand Forecast'!$D$4:$D$50, 0)))</f>
        <v>23.454192487769117</v>
      </c>
      <c r="H695" s="108">
        <f>H693/IF($R$686="Summer",INDEX('Maximum Demand Forecast'!$AG$4:$AG$50, MATCH(Information!$C$695, 'Maximum Demand Forecast'!$T$4:$T$50, 0)),INDEX('Maximum Demand Forecast'!$Q$4:$Q$50, MATCH(Information!$C$695, 'Maximum Demand Forecast'!$D$4:$D$50, 0)))</f>
        <v>23.382103522268963</v>
      </c>
      <c r="I695" s="108">
        <f>I693/IF($R$686="Summer",INDEX('Maximum Demand Forecast'!$AG$4:$AG$50, MATCH(Information!$C$695, 'Maximum Demand Forecast'!$T$4:$T$50, 0)),INDEX('Maximum Demand Forecast'!$Q$4:$Q$50, MATCH(Information!$C$695, 'Maximum Demand Forecast'!$D$4:$D$50, 0)))</f>
        <v>22.98825634040487</v>
      </c>
      <c r="J695" s="108">
        <f>J693/IF($R$686="Summer",INDEX('Maximum Demand Forecast'!$AG$4:$AG$50, MATCH(Information!$C$695, 'Maximum Demand Forecast'!$T$4:$T$50, 0)),INDEX('Maximum Demand Forecast'!$Q$4:$Q$50, MATCH(Information!$C$695, 'Maximum Demand Forecast'!$D$4:$D$50, 0)))</f>
        <v>22.708828788544484</v>
      </c>
      <c r="K695" s="108">
        <f>K693/IF($R$686="Summer",INDEX('Maximum Demand Forecast'!$AG$4:$AG$50, MATCH(Information!$C$695, 'Maximum Demand Forecast'!$T$4:$T$50, 0)),INDEX('Maximum Demand Forecast'!$Q$4:$Q$50, MATCH(Information!$C$695, 'Maximum Demand Forecast'!$D$4:$D$50, 0)))</f>
        <v>22.724009014920284</v>
      </c>
      <c r="L695" s="108">
        <f>L693/IF($R$686="Summer",INDEX('Maximum Demand Forecast'!$AG$4:$AG$50, MATCH(Information!$C$695, 'Maximum Demand Forecast'!$T$4:$T$50, 0)),INDEX('Maximum Demand Forecast'!$Q$4:$Q$50, MATCH(Information!$C$695, 'Maximum Demand Forecast'!$D$4:$D$50, 0)))</f>
        <v>22.680046737737513</v>
      </c>
      <c r="M695" s="108">
        <f>M693/IF($R$686="Summer",INDEX('Maximum Demand Forecast'!$AG$4:$AG$50, MATCH(Information!$C$695, 'Maximum Demand Forecast'!$T$4:$T$50, 0)),INDEX('Maximum Demand Forecast'!$Q$4:$Q$50, MATCH(Information!$C$695, 'Maximum Demand Forecast'!$D$4:$D$50, 0)))</f>
        <v>23.196565003699888</v>
      </c>
      <c r="N695" s="108">
        <f>N693/IF($R$686="Summer",INDEX('Maximum Demand Forecast'!$AG$4:$AG$50, MATCH(Information!$C$695, 'Maximum Demand Forecast'!$T$4:$T$50, 0)),INDEX('Maximum Demand Forecast'!$Q$4:$Q$50, MATCH(Information!$C$695, 'Maximum Demand Forecast'!$D$4:$D$50, 0)))</f>
        <v>24.594158813168317</v>
      </c>
      <c r="O695" s="108">
        <f>O693/IF($R$686="Summer",INDEX('Maximum Demand Forecast'!$AG$4:$AG$50, MATCH(Information!$C$695, 'Maximum Demand Forecast'!$T$4:$T$50, 0)),INDEX('Maximum Demand Forecast'!$Q$4:$Q$50, MATCH(Information!$C$695, 'Maximum Demand Forecast'!$D$4:$D$50, 0)))</f>
        <v>25.833433188014954</v>
      </c>
      <c r="P695" s="108">
        <f>P693/IF($R$686="Summer",INDEX('Maximum Demand Forecast'!$AG$4:$AG$50, MATCH(Information!$C$695, 'Maximum Demand Forecast'!$T$4:$T$50, 0)),INDEX('Maximum Demand Forecast'!$Q$4:$Q$50, MATCH(Information!$C$695, 'Maximum Demand Forecast'!$D$4:$D$50, 0)))</f>
        <v>26.501314700449015</v>
      </c>
      <c r="Q695" s="112"/>
      <c r="R695" s="105"/>
    </row>
    <row r="696" spans="3:18" x14ac:dyDescent="0.25">
      <c r="C696" s="71" t="s">
        <v>74</v>
      </c>
      <c r="D696" s="77" t="s">
        <v>181</v>
      </c>
      <c r="E696" s="114">
        <f>IFERROR(INDEX('Maximum Demand Forecast'!$AK$4:$AK$50,MATCH(Information!C686,'Maximum Demand Forecast'!$AJ$4:$AJ$50,0)),"")</f>
        <v>320</v>
      </c>
      <c r="F696" s="115" t="str">
        <f>IFERROR(INDEX('Maximum Demand Forecast'!$AK$4:$AK$50,MATCH(Information!D686,'Maximum Demand Forecast'!$AJ$4:$AJ$50,0)),"")</f>
        <v/>
      </c>
      <c r="G696" s="115"/>
      <c r="H696" s="115"/>
      <c r="I696" s="115"/>
      <c r="J696" s="115"/>
      <c r="K696" s="115"/>
      <c r="L696" s="115"/>
      <c r="M696" s="115"/>
      <c r="N696" s="115"/>
      <c r="O696" s="115"/>
      <c r="P696" s="115"/>
      <c r="Q696" s="116"/>
      <c r="R696" s="105"/>
    </row>
    <row r="697" spans="3:18" x14ac:dyDescent="0.25">
      <c r="C697" s="71" t="s">
        <v>74</v>
      </c>
      <c r="D697" s="77" t="s">
        <v>182</v>
      </c>
      <c r="E697" s="106">
        <f>INDEX('Maximum Demand Forecast'!AR4:AR50,MATCH(Information!C697,'Maximum Demand Forecast'!$AQ$4:$AQ$50,0))</f>
        <v>0</v>
      </c>
      <c r="F697" s="107">
        <f>INDEX('Maximum Demand Forecast'!AR4:AR50,MATCH(Information!C697,'Maximum Demand Forecast'!$AQ$4:$AQ$50,0))</f>
        <v>0</v>
      </c>
      <c r="G697" s="107">
        <f>INDEX('Maximum Demand Forecast'!AR4:AR50,MATCH(Information!C697,'Maximum Demand Forecast'!$AQ$4:$AQ$50,0))</f>
        <v>0</v>
      </c>
      <c r="H697" s="107">
        <f>INDEX('Maximum Demand Forecast'!AR4:AR50,MATCH(Information!C697,'Maximum Demand Forecast'!$AQ$4:$AQ$50,0))</f>
        <v>0</v>
      </c>
      <c r="I697" s="107">
        <f>INDEX('Maximum Demand Forecast'!AR4:AR50,MATCH(Information!C697,'Maximum Demand Forecast'!$AQ$4:$AQ$50,0))</f>
        <v>0</v>
      </c>
      <c r="J697" s="107">
        <f>INDEX('Maximum Demand Forecast'!AR4:AR50,MATCH(Information!C697,'Maximum Demand Forecast'!$AQ$4:$AQ$50,0))</f>
        <v>0</v>
      </c>
      <c r="K697" s="107">
        <f>INDEX('Maximum Demand Forecast'!AR4:AR50,MATCH(Information!C697,'Maximum Demand Forecast'!$AQ$4:$AQ$50,0))</f>
        <v>0</v>
      </c>
      <c r="L697" s="107">
        <f>INDEX('Maximum Demand Forecast'!AR4:AR50,MATCH(Information!C697,'Maximum Demand Forecast'!$AQ$4:$AQ$50,0))</f>
        <v>0</v>
      </c>
      <c r="M697" s="107">
        <f>INDEX('Maximum Demand Forecast'!AR4:AR50,MATCH(Information!C697,'Maximum Demand Forecast'!$AQ$4:$AQ$50,0))</f>
        <v>0</v>
      </c>
      <c r="N697" s="107">
        <f>INDEX('Maximum Demand Forecast'!AR4:AR50,MATCH(Information!C697,'Maximum Demand Forecast'!$AQ$4:$AQ$50,0))</f>
        <v>0</v>
      </c>
      <c r="O697" s="107">
        <f>INDEX('Maximum Demand Forecast'!AR4:AR50,MATCH(Information!C697,'Maximum Demand Forecast'!$AQ$4:$AQ$50,0))</f>
        <v>0</v>
      </c>
      <c r="P697" s="107">
        <f>INDEX('Maximum Demand Forecast'!AR4:AR50,MATCH(Information!C697,'Maximum Demand Forecast'!$AQ$4:$AQ$50,0))</f>
        <v>0</v>
      </c>
      <c r="Q697" s="104"/>
      <c r="R697" s="105"/>
    </row>
    <row r="698" spans="3:18" x14ac:dyDescent="0.25">
      <c r="C698" s="71" t="s">
        <v>74</v>
      </c>
      <c r="D698" s="77" t="s">
        <v>183</v>
      </c>
      <c r="E698" s="106">
        <f>INDEX('Maximum Demand Forecast'!$AS$4:$AS$50,MATCH(Information!C698,'Maximum Demand Forecast'!$AQ$4:$AQ$50,0))</f>
        <v>0</v>
      </c>
      <c r="F698" s="107">
        <f>INDEX('Maximum Demand Forecast'!$AS$4:$AS$50,MATCH(Information!C698,'Maximum Demand Forecast'!$AQ$4:$AQ$50,0))</f>
        <v>0</v>
      </c>
      <c r="G698" s="107">
        <f>INDEX('Maximum Demand Forecast'!$AS$4:$AS$50,MATCH(Information!C698,'Maximum Demand Forecast'!$AQ$4:$AQ$50,0))</f>
        <v>0</v>
      </c>
      <c r="H698" s="107">
        <f>INDEX('Maximum Demand Forecast'!$AS$4:$AS$50,MATCH(Information!C698,'Maximum Demand Forecast'!$AQ$4:$AQ$50,0))</f>
        <v>0</v>
      </c>
      <c r="I698" s="107">
        <f>INDEX('Maximum Demand Forecast'!$AS$4:$AS$50,MATCH(Information!C698,'Maximum Demand Forecast'!$AQ$4:$AQ$50,0))</f>
        <v>0</v>
      </c>
      <c r="J698" s="107">
        <f>INDEX('Maximum Demand Forecast'!$AS$4:$AS$50,MATCH(Information!C698,'Maximum Demand Forecast'!$AQ$4:$AQ$50,0))</f>
        <v>0</v>
      </c>
      <c r="K698" s="107">
        <f>INDEX('Maximum Demand Forecast'!$AS$4:$AS$50,MATCH(Information!C698,'Maximum Demand Forecast'!$AQ$4:$AQ$50,0))</f>
        <v>0</v>
      </c>
      <c r="L698" s="107">
        <f>INDEX('Maximum Demand Forecast'!$AS$4:$AS$50,MATCH(Information!C698,'Maximum Demand Forecast'!$AQ$4:$AQ$50,0))</f>
        <v>0</v>
      </c>
      <c r="M698" s="107">
        <f>INDEX('Maximum Demand Forecast'!$AS$4:$AS$50,MATCH(Information!C698,'Maximum Demand Forecast'!$AQ$4:$AQ$50,0))</f>
        <v>0</v>
      </c>
      <c r="N698" s="107">
        <f>INDEX('Maximum Demand Forecast'!$AS$4:$AS$50,MATCH(Information!C698,'Maximum Demand Forecast'!$AQ$4:$AQ$50,0))</f>
        <v>0</v>
      </c>
      <c r="O698" s="107">
        <f>INDEX('Maximum Demand Forecast'!$AS$4:$AS$50,MATCH(Information!C698,'Maximum Demand Forecast'!$AQ$4:$AQ$50,0))</f>
        <v>0</v>
      </c>
      <c r="P698" s="107">
        <f>INDEX('Maximum Demand Forecast'!$AS$4:$AS$50,MATCH(Information!C698,'Maximum Demand Forecast'!$AQ$4:$AQ$50,0))</f>
        <v>0</v>
      </c>
      <c r="Q698" s="104"/>
      <c r="R698" s="105"/>
    </row>
    <row r="699" spans="3:18" x14ac:dyDescent="0.25">
      <c r="C699" s="71" t="s">
        <v>74</v>
      </c>
      <c r="D699" s="77" t="s">
        <v>186</v>
      </c>
      <c r="E699" s="117">
        <f>INDEX('Maximum Demand Forecast'!$R$4:$R$50,MATCH(Information!$C$686,'Maximum Demand Forecast'!$D$4:$D$50,0))</f>
        <v>0.99644923501939497</v>
      </c>
      <c r="F699" s="118"/>
      <c r="G699" s="118"/>
      <c r="H699" s="118"/>
      <c r="I699" s="118"/>
      <c r="J699" s="118"/>
      <c r="K699" s="118"/>
      <c r="L699" s="118"/>
      <c r="M699" s="118"/>
      <c r="N699" s="118"/>
      <c r="O699" s="118"/>
      <c r="P699" s="118"/>
      <c r="Q699" s="104"/>
      <c r="R699" s="105"/>
    </row>
    <row r="700" spans="3:18" x14ac:dyDescent="0.25">
      <c r="C700" s="71" t="s">
        <v>74</v>
      </c>
      <c r="D700" s="77" t="s">
        <v>187</v>
      </c>
      <c r="E700" s="117">
        <f>INDEX('Maximum Demand Forecast'!$AH$4:$AH$50,MATCH(Information!$C$686,'Maximum Demand Forecast'!$D$4:$D$50,0))</f>
        <v>0.944675940830768</v>
      </c>
      <c r="F700" s="118"/>
      <c r="G700" s="118"/>
      <c r="H700" s="118"/>
      <c r="I700" s="118"/>
      <c r="J700" s="118"/>
      <c r="K700" s="118"/>
      <c r="L700" s="118"/>
      <c r="M700" s="118"/>
      <c r="N700" s="118"/>
      <c r="O700" s="118"/>
      <c r="P700" s="118"/>
      <c r="Q700" s="104"/>
      <c r="R700" s="105"/>
    </row>
    <row r="701" spans="3:18" x14ac:dyDescent="0.25">
      <c r="C701" s="71" t="s">
        <v>74</v>
      </c>
      <c r="D701" s="77" t="s">
        <v>130</v>
      </c>
      <c r="E701" s="106"/>
      <c r="F701" s="107"/>
      <c r="G701" s="107"/>
      <c r="H701" s="107"/>
      <c r="I701" s="107"/>
      <c r="J701" s="107"/>
      <c r="K701" s="107"/>
      <c r="L701" s="107"/>
      <c r="M701" s="107"/>
      <c r="N701" s="107"/>
      <c r="O701" s="107"/>
      <c r="P701" s="107"/>
      <c r="Q701" s="104"/>
      <c r="R701" s="105"/>
    </row>
    <row r="702" spans="3:18" x14ac:dyDescent="0.25">
      <c r="C702" s="71" t="s">
        <v>74</v>
      </c>
      <c r="D702" s="77" t="s">
        <v>131</v>
      </c>
      <c r="E702" s="106"/>
      <c r="F702" s="107"/>
      <c r="G702" s="107"/>
      <c r="H702" s="107"/>
      <c r="I702" s="107"/>
      <c r="J702" s="107"/>
      <c r="K702" s="107"/>
      <c r="L702" s="107"/>
      <c r="M702" s="107"/>
      <c r="N702" s="107"/>
      <c r="O702" s="107"/>
      <c r="P702" s="107"/>
      <c r="Q702" s="104"/>
      <c r="R702" s="105"/>
    </row>
    <row r="703" spans="3:18" x14ac:dyDescent="0.25">
      <c r="C703" s="71" t="s">
        <v>74</v>
      </c>
      <c r="D703" s="77" t="s">
        <v>132</v>
      </c>
      <c r="E703" s="106"/>
      <c r="F703" s="107"/>
      <c r="G703" s="107"/>
      <c r="H703" s="107"/>
      <c r="I703" s="107"/>
      <c r="J703" s="107"/>
      <c r="K703" s="107"/>
      <c r="L703" s="107"/>
      <c r="M703" s="107"/>
      <c r="N703" s="107"/>
      <c r="O703" s="107"/>
      <c r="P703" s="107"/>
      <c r="Q703" s="104"/>
      <c r="R703" s="105"/>
    </row>
    <row r="704" spans="3:18" x14ac:dyDescent="0.25">
      <c r="C704" s="71" t="s">
        <v>74</v>
      </c>
      <c r="D704" s="77" t="s">
        <v>133</v>
      </c>
      <c r="E704" s="106"/>
      <c r="F704" s="107"/>
      <c r="G704" s="107"/>
      <c r="H704" s="107"/>
      <c r="I704" s="107"/>
      <c r="J704" s="107"/>
      <c r="K704" s="107"/>
      <c r="L704" s="107"/>
      <c r="M704" s="107"/>
      <c r="N704" s="107"/>
      <c r="O704" s="107"/>
      <c r="P704" s="107"/>
      <c r="Q704" s="104"/>
      <c r="R704" s="105"/>
    </row>
    <row r="705" spans="3:18" x14ac:dyDescent="0.25">
      <c r="C705" s="71" t="s">
        <v>74</v>
      </c>
      <c r="D705" s="77" t="s">
        <v>134</v>
      </c>
      <c r="E705" s="106"/>
      <c r="F705" s="107"/>
      <c r="G705" s="107"/>
      <c r="H705" s="107"/>
      <c r="I705" s="107"/>
      <c r="J705" s="107"/>
      <c r="K705" s="107"/>
      <c r="L705" s="107"/>
      <c r="M705" s="107"/>
      <c r="N705" s="107"/>
      <c r="O705" s="107"/>
      <c r="P705" s="107"/>
      <c r="Q705" s="104"/>
      <c r="R705" s="105"/>
    </row>
    <row r="706" spans="3:18" x14ac:dyDescent="0.25">
      <c r="C706" s="71" t="s">
        <v>74</v>
      </c>
      <c r="D706" s="77" t="s">
        <v>184</v>
      </c>
      <c r="E706" s="124">
        <f>INDEX('Distribution feeder max. demand'!$AS$5:$AS$64,MATCH(Information!$C706,'Distribution feeder max. demand'!$AR$5:$AR$64,0))</f>
        <v>0</v>
      </c>
      <c r="F706" s="115"/>
      <c r="G706" s="115"/>
      <c r="H706" s="115"/>
      <c r="I706" s="115"/>
      <c r="J706" s="115"/>
      <c r="K706" s="115"/>
      <c r="L706" s="115"/>
      <c r="M706" s="115"/>
      <c r="N706" s="115"/>
      <c r="O706" s="115"/>
      <c r="P706" s="115"/>
      <c r="Q706" s="104"/>
      <c r="R706" s="105"/>
    </row>
    <row r="707" spans="3:18" ht="15.75" thickBot="1" x14ac:dyDescent="0.3">
      <c r="C707" s="73" t="s">
        <v>74</v>
      </c>
      <c r="D707" s="78" t="s">
        <v>185</v>
      </c>
      <c r="E707" s="123">
        <f>INDEX('Distribution feeder max. demand'!$AT$5:$AT$64,MATCH(Information!$C706,'Distribution feeder max. demand'!$AR$5:$AR$64,0))</f>
        <v>0</v>
      </c>
      <c r="F707" s="119"/>
      <c r="G707" s="119"/>
      <c r="H707" s="119"/>
      <c r="I707" s="119"/>
      <c r="J707" s="119"/>
      <c r="K707" s="119"/>
      <c r="L707" s="119"/>
      <c r="M707" s="119"/>
      <c r="N707" s="119"/>
      <c r="O707" s="119"/>
      <c r="P707" s="119"/>
      <c r="Q707" s="120"/>
      <c r="R707" s="121"/>
    </row>
    <row r="708" spans="3:18" ht="15.75" thickTop="1" x14ac:dyDescent="0.25">
      <c r="C708" s="71" t="s">
        <v>6</v>
      </c>
      <c r="D708" s="77" t="s">
        <v>171</v>
      </c>
      <c r="E708" s="102">
        <f>INDEX('Maximum Demand Forecast'!$BA$4:$BA$50,MATCH($C$708,'Maximum Demand Forecast'!$AZ$4:$AZ$50,0))</f>
        <v>150</v>
      </c>
      <c r="F708" s="103">
        <f>INDEX('Maximum Demand Forecast'!$BA$4:$BA$50,MATCH($C$708,'Maximum Demand Forecast'!$AZ$4:$AZ$50,0))</f>
        <v>150</v>
      </c>
      <c r="G708" s="103">
        <f>INDEX('Maximum Demand Forecast'!$BA$4:$BA$50,MATCH($C$708,'Maximum Demand Forecast'!$AZ$4:$AZ$50,0))</f>
        <v>150</v>
      </c>
      <c r="H708" s="103">
        <f>INDEX('Maximum Demand Forecast'!$BA$4:$BA$50,MATCH($C$708,'Maximum Demand Forecast'!$AZ$4:$AZ$50,0))</f>
        <v>150</v>
      </c>
      <c r="I708" s="103">
        <f>INDEX('Maximum Demand Forecast'!$BA$4:$BA$50,MATCH($C$708,'Maximum Demand Forecast'!$AZ$4:$AZ$50,0))</f>
        <v>150</v>
      </c>
      <c r="J708" s="103">
        <f>INDEX('Maximum Demand Forecast'!$BA$4:$BA$50,MATCH($C$708,'Maximum Demand Forecast'!$AZ$4:$AZ$50,0))</f>
        <v>150</v>
      </c>
      <c r="K708" s="103">
        <f>INDEX('Maximum Demand Forecast'!$BA$4:$BA$50,MATCH($C$708,'Maximum Demand Forecast'!$AZ$4:$AZ$50,0))</f>
        <v>150</v>
      </c>
      <c r="L708" s="103">
        <f>INDEX('Maximum Demand Forecast'!$BA$4:$BA$50,MATCH($C$708,'Maximum Demand Forecast'!$AZ$4:$AZ$50,0))</f>
        <v>150</v>
      </c>
      <c r="M708" s="103">
        <f>INDEX('Maximum Demand Forecast'!$BA$4:$BA$50,MATCH($C$708,'Maximum Demand Forecast'!$AZ$4:$AZ$50,0))</f>
        <v>150</v>
      </c>
      <c r="N708" s="103">
        <f>INDEX('Maximum Demand Forecast'!$BA$4:$BA$50,MATCH($C$708,'Maximum Demand Forecast'!$AZ$4:$AZ$50,0))</f>
        <v>150</v>
      </c>
      <c r="O708" s="103">
        <f>INDEX('Maximum Demand Forecast'!$BA$4:$BA$50,MATCH($C$708,'Maximum Demand Forecast'!$AZ$4:$AZ$50,0))</f>
        <v>150</v>
      </c>
      <c r="P708" s="103">
        <f>INDEX('Maximum Demand Forecast'!$BA$4:$BA$50,MATCH($C$708,'Maximum Demand Forecast'!$AZ$4:$AZ$50,0))</f>
        <v>150</v>
      </c>
      <c r="Q708" s="104"/>
      <c r="R708" s="122" t="str">
        <f>IF('Maximum Demand Forecast'!F36&gt;'Maximum Demand Forecast'!V36,"Summer","Winter")</f>
        <v>Winter</v>
      </c>
    </row>
    <row r="709" spans="3:18" x14ac:dyDescent="0.25">
      <c r="C709" s="71" t="s">
        <v>6</v>
      </c>
      <c r="D709" s="77" t="s">
        <v>172</v>
      </c>
      <c r="E709" s="106">
        <f>INDEX('Maximum Demand Forecast'!$AN$4:$AN$50,MATCH(Information!C708,'Maximum Demand Forecast'!$AM$4:$AM$50,0))</f>
        <v>100</v>
      </c>
      <c r="F709" s="107">
        <f>INDEX('Maximum Demand Forecast'!$AN$4:$AN$50,MATCH(Information!C708,'Maximum Demand Forecast'!$AM$4:$AM$50,0))</f>
        <v>100</v>
      </c>
      <c r="G709" s="107">
        <f>INDEX('Maximum Demand Forecast'!$AN$4:$AN$50,MATCH(Information!C708,'Maximum Demand Forecast'!$AM$4:$AM$50,0))</f>
        <v>100</v>
      </c>
      <c r="H709" s="107">
        <f>INDEX('Maximum Demand Forecast'!$AN$4:$AN$50,MATCH(Information!C708,'Maximum Demand Forecast'!$AM$4:$AM$50,0))</f>
        <v>100</v>
      </c>
      <c r="I709" s="107">
        <f>INDEX('Maximum Demand Forecast'!$AN$4:$AN$50,MATCH(Information!C708,'Maximum Demand Forecast'!$AM$4:$AM$50,0))</f>
        <v>100</v>
      </c>
      <c r="J709" s="107">
        <f>INDEX('Maximum Demand Forecast'!$AN$4:$AN$50,MATCH(Information!C708,'Maximum Demand Forecast'!$AM$4:$AM$50,0))</f>
        <v>100</v>
      </c>
      <c r="K709" s="107">
        <f>INDEX('Maximum Demand Forecast'!$AN$4:$AN$50,MATCH(Information!C708,'Maximum Demand Forecast'!$AM$4:$AM$50,0))</f>
        <v>100</v>
      </c>
      <c r="L709" s="107">
        <f>INDEX('Maximum Demand Forecast'!$AN$4:$AN$50,MATCH(Information!C708,'Maximum Demand Forecast'!$AM$4:$AM$50,0))</f>
        <v>100</v>
      </c>
      <c r="M709" s="107">
        <f>INDEX('Maximum Demand Forecast'!$AN$4:$AN$50,MATCH(Information!C708,'Maximum Demand Forecast'!$AM$4:$AM$50,0))</f>
        <v>100</v>
      </c>
      <c r="N709" s="107">
        <f>INDEX('Maximum Demand Forecast'!$AN$4:$AN$50,MATCH(Information!C708,'Maximum Demand Forecast'!$AM$4:$AM$50,0))</f>
        <v>100</v>
      </c>
      <c r="O709" s="107">
        <f>INDEX('Maximum Demand Forecast'!$AN$4:$AN$50,MATCH(Information!C708,'Maximum Demand Forecast'!$AM$4:$AM$50,0))</f>
        <v>100</v>
      </c>
      <c r="P709" s="107">
        <f>INDEX('Maximum Demand Forecast'!$AN$4:$AN$50,MATCH(Information!C708,'Maximum Demand Forecast'!$AM$4:$AM$50,0))</f>
        <v>100</v>
      </c>
      <c r="Q709" s="104"/>
      <c r="R709" s="105"/>
    </row>
    <row r="710" spans="3:18" x14ac:dyDescent="0.25">
      <c r="C710" s="71" t="s">
        <v>6</v>
      </c>
      <c r="D710" s="77" t="s">
        <v>173</v>
      </c>
      <c r="E710" s="106">
        <f>INDEX('Maximum Demand Forecast'!$AO$4:$AO$50,MATCH(Information!C710,'Maximum Demand Forecast'!$AM$4:$AM$50,0))</f>
        <v>60</v>
      </c>
      <c r="F710" s="107">
        <f>INDEX('Maximum Demand Forecast'!$AO$4:$AO$50,MATCH(Information!C710,'Maximum Demand Forecast'!$AM$4:$AM$50,0))</f>
        <v>60</v>
      </c>
      <c r="G710" s="107">
        <f>INDEX('Maximum Demand Forecast'!$AO$4:$AO$50,MATCH(Information!C710,'Maximum Demand Forecast'!$AM$4:$AM$50,0))</f>
        <v>60</v>
      </c>
      <c r="H710" s="107">
        <f>INDEX('Maximum Demand Forecast'!$AO$4:$AO$50,MATCH(Information!C710,'Maximum Demand Forecast'!$AM$4:$AM$50,0))</f>
        <v>60</v>
      </c>
      <c r="I710" s="107">
        <f>INDEX('Maximum Demand Forecast'!$AO$4:$AO$50,MATCH(Information!C710,'Maximum Demand Forecast'!$AM$4:$AM$50,0))</f>
        <v>60</v>
      </c>
      <c r="J710" s="107">
        <f>INDEX('Maximum Demand Forecast'!$AO$4:$AO$50,MATCH(Information!C710,'Maximum Demand Forecast'!$AM$4:$AM$50,0))</f>
        <v>60</v>
      </c>
      <c r="K710" s="107">
        <f>INDEX('Maximum Demand Forecast'!$AO$4:$AO$50,MATCH(Information!C710,'Maximum Demand Forecast'!$AM$4:$AM$50,0))</f>
        <v>60</v>
      </c>
      <c r="L710" s="107">
        <f>INDEX('Maximum Demand Forecast'!$AO$4:$AO$50,MATCH(Information!C710,'Maximum Demand Forecast'!$AM$4:$AM$50,0))</f>
        <v>60</v>
      </c>
      <c r="M710" s="107">
        <f>INDEX('Maximum Demand Forecast'!$AO$4:$AO$50,MATCH(Information!C710,'Maximum Demand Forecast'!$AM$4:$AM$50,0))</f>
        <v>60</v>
      </c>
      <c r="N710" s="107">
        <f>INDEX('Maximum Demand Forecast'!$AO$4:$AO$50,MATCH(Information!C710,'Maximum Demand Forecast'!$AM$4:$AM$50,0))</f>
        <v>60</v>
      </c>
      <c r="O710" s="107">
        <f>INDEX('Maximum Demand Forecast'!$AO$4:$AO$50,MATCH(Information!C710,'Maximum Demand Forecast'!$AM$4:$AM$50,0))</f>
        <v>60</v>
      </c>
      <c r="P710" s="107">
        <f>INDEX('Maximum Demand Forecast'!$AO$4:$AO$50,MATCH(Information!C710,'Maximum Demand Forecast'!$AM$4:$AM$50,0))</f>
        <v>60</v>
      </c>
      <c r="Q710" s="104"/>
      <c r="R710" s="105"/>
    </row>
    <row r="711" spans="3:18" x14ac:dyDescent="0.25">
      <c r="C711" s="71" t="s">
        <v>6</v>
      </c>
      <c r="D711" s="77" t="s">
        <v>174</v>
      </c>
      <c r="E711" s="108">
        <f>IF($R$708="Summer",INDEX('Maximum Demand Forecast'!E$4:E$50,MATCH(Information!$C$711,'Maximum Demand Forecast'!$D$4:$D$50,0)),INDEX('Maximum Demand Forecast'!U$4:U$50,MATCH(Information!$C$711,'Maximum Demand Forecast'!$T$4:$T$50,0)))</f>
        <v>70.427128343594504</v>
      </c>
      <c r="F711" s="111">
        <f>IF($R$708="Summer",INDEX('Maximum Demand Forecast'!F$4:F$50,MATCH(Information!$C$711,'Maximum Demand Forecast'!$D$4:$D$50,0)),INDEX('Maximum Demand Forecast'!V$4:V$50,MATCH(Information!$C$711,'Maximum Demand Forecast'!$T$4:$T$50,0)))</f>
        <v>67.444612283560005</v>
      </c>
      <c r="G711" s="111">
        <f>IF($R$708="Summer",INDEX('Maximum Demand Forecast'!G$4:G$50,MATCH(Information!$C$711,'Maximum Demand Forecast'!$D$4:$D$50,0)),INDEX('Maximum Demand Forecast'!W$4:W$50,MATCH(Information!$C$711,'Maximum Demand Forecast'!$T$4:$T$50,0)))</f>
        <v>65.118121997835601</v>
      </c>
      <c r="H711" s="111">
        <f>IF($R$708="Summer",INDEX('Maximum Demand Forecast'!H$4:H$50,MATCH(Information!$C$711,'Maximum Demand Forecast'!$D$4:$D$50,0)),INDEX('Maximum Demand Forecast'!X$4:X$50,MATCH(Information!$C$711,'Maximum Demand Forecast'!$T$4:$T$50,0)))</f>
        <v>65.893594428126747</v>
      </c>
      <c r="I711" s="111">
        <f>IF($R$708="Summer",INDEX('Maximum Demand Forecast'!I$4:I$50,MATCH(Information!$C$711,'Maximum Demand Forecast'!$D$4:$D$50,0)),INDEX('Maximum Demand Forecast'!Y$4:Y$50,MATCH(Information!$C$711,'Maximum Demand Forecast'!$T$4:$T$50,0)))</f>
        <v>66.414085878175797</v>
      </c>
      <c r="J711" s="111">
        <f>IF($R$708="Summer",INDEX('Maximum Demand Forecast'!J$4:J$50,MATCH(Information!$C$711,'Maximum Demand Forecast'!$D$4:$D$50,0)),INDEX('Maximum Demand Forecast'!Z$4:Z$50,MATCH(Information!$C$711,'Maximum Demand Forecast'!$T$4:$T$50,0)))</f>
        <v>66.781802671505645</v>
      </c>
      <c r="K711" s="111">
        <f>IF($R$708="Summer",INDEX('Maximum Demand Forecast'!K$4:K$50,MATCH(Information!$C$711,'Maximum Demand Forecast'!$D$4:$D$50,0)),INDEX('Maximum Demand Forecast'!AA$4:AA$50,MATCH(Information!$C$711,'Maximum Demand Forecast'!$T$4:$T$50,0)))</f>
        <v>66.88030269178816</v>
      </c>
      <c r="L711" s="111">
        <f>IF($R$708="Summer",INDEX('Maximum Demand Forecast'!L$4:L$50,MATCH(Information!$C$711,'Maximum Demand Forecast'!$D$4:$D$50,0)),INDEX('Maximum Demand Forecast'!AB$4:AB$50,MATCH(Information!$C$711,'Maximum Demand Forecast'!$T$4:$T$50,0)))</f>
        <v>67.179227715173866</v>
      </c>
      <c r="M711" s="111">
        <f>IF($R$708="Summer",INDEX('Maximum Demand Forecast'!M$4:M$50,MATCH(Information!$C$711,'Maximum Demand Forecast'!$D$4:$D$50,0)),INDEX('Maximum Demand Forecast'!AC$4:AC$50,MATCH(Information!$C$711,'Maximum Demand Forecast'!$T$4:$T$50,0)))</f>
        <v>68.069045624661072</v>
      </c>
      <c r="N711" s="111">
        <f>IF($R$708="Summer",INDEX('Maximum Demand Forecast'!N$4:N$50,MATCH(Information!$C$711,'Maximum Demand Forecast'!$D$4:$D$50,0)),INDEX('Maximum Demand Forecast'!AD$4:AD$50,MATCH(Information!$C$711,'Maximum Demand Forecast'!$T$4:$T$50,0)))</f>
        <v>70.879545558025768</v>
      </c>
      <c r="O711" s="111">
        <f>IF($R$708="Summer",INDEX('Maximum Demand Forecast'!O$4:O$50,MATCH(Information!$C$711,'Maximum Demand Forecast'!$D$4:$D$50,0)),INDEX('Maximum Demand Forecast'!AE$4:AE$50,MATCH(Information!$C$711,'Maximum Demand Forecast'!$T$4:$T$50,0)))</f>
        <v>73.174638039555319</v>
      </c>
      <c r="P711" s="111">
        <f>IF($R$708="Summer",INDEX('Maximum Demand Forecast'!P$4:P$50,MATCH(Information!$C$711,'Maximum Demand Forecast'!$D$4:$D$50,0)),INDEX('Maximum Demand Forecast'!AF$4:AF$50,MATCH(Information!$C$711,'Maximum Demand Forecast'!$T$4:$T$50,0)))</f>
        <v>74.701032094738508</v>
      </c>
      <c r="Q711" s="104"/>
      <c r="R711" s="105"/>
    </row>
    <row r="712" spans="3:18" x14ac:dyDescent="0.25">
      <c r="C712" s="71" t="s">
        <v>6</v>
      </c>
      <c r="D712" s="77" t="s">
        <v>175</v>
      </c>
      <c r="E712" s="109">
        <f t="shared" ref="E712:P712" si="96">SQRT(E713^2-E711^2)</f>
        <v>13.295966799927532</v>
      </c>
      <c r="F712" s="110">
        <f t="shared" si="96"/>
        <v>12.732896354672393</v>
      </c>
      <c r="G712" s="110">
        <f t="shared" si="96"/>
        <v>12.29367728771804</v>
      </c>
      <c r="H712" s="110">
        <f t="shared" si="96"/>
        <v>12.440079049793434</v>
      </c>
      <c r="I712" s="110">
        <f t="shared" si="96"/>
        <v>12.538342846745795</v>
      </c>
      <c r="J712" s="110">
        <f t="shared" si="96"/>
        <v>12.607764252827291</v>
      </c>
      <c r="K712" s="110">
        <f t="shared" si="96"/>
        <v>12.626360112551602</v>
      </c>
      <c r="L712" s="110">
        <f t="shared" si="96"/>
        <v>12.682794291824321</v>
      </c>
      <c r="M712" s="110">
        <f t="shared" si="96"/>
        <v>12.850783384391107</v>
      </c>
      <c r="N712" s="110">
        <f t="shared" si="96"/>
        <v>13.381378833674612</v>
      </c>
      <c r="O712" s="110">
        <f t="shared" si="96"/>
        <v>13.814670296139209</v>
      </c>
      <c r="P712" s="110">
        <f t="shared" si="96"/>
        <v>14.102838863545673</v>
      </c>
      <c r="Q712" s="104"/>
      <c r="R712" s="105"/>
    </row>
    <row r="713" spans="3:18" x14ac:dyDescent="0.25">
      <c r="C713" s="71" t="s">
        <v>6</v>
      </c>
      <c r="D713" s="77" t="s">
        <v>176</v>
      </c>
      <c r="E713" s="108">
        <f t="shared" ref="E713:P713" si="97">E711/$E$714</f>
        <v>71.67121556015293</v>
      </c>
      <c r="F713" s="111">
        <f t="shared" si="97"/>
        <v>68.636013692948126</v>
      </c>
      <c r="G713" s="111">
        <f t="shared" si="97"/>
        <v>66.268426220784477</v>
      </c>
      <c r="H713" s="111">
        <f t="shared" si="97"/>
        <v>67.057597283406793</v>
      </c>
      <c r="I713" s="111">
        <f t="shared" si="97"/>
        <v>67.587283155755358</v>
      </c>
      <c r="J713" s="111">
        <f t="shared" si="97"/>
        <v>67.961495624440076</v>
      </c>
      <c r="K713" s="111">
        <f t="shared" si="97"/>
        <v>68.061735636384128</v>
      </c>
      <c r="L713" s="111">
        <f t="shared" si="97"/>
        <v>68.365941136328374</v>
      </c>
      <c r="M713" s="111">
        <f t="shared" si="97"/>
        <v>69.271477578038812</v>
      </c>
      <c r="N713" s="111">
        <f t="shared" si="97"/>
        <v>72.131624673249704</v>
      </c>
      <c r="O713" s="111">
        <f t="shared" si="97"/>
        <v>74.467259702576456</v>
      </c>
      <c r="P713" s="111">
        <f t="shared" si="97"/>
        <v>76.020617335235357</v>
      </c>
      <c r="Q713" s="104"/>
      <c r="R713" s="105"/>
    </row>
    <row r="714" spans="3:18" x14ac:dyDescent="0.25">
      <c r="C714" s="71" t="s">
        <v>6</v>
      </c>
      <c r="D714" s="77" t="s">
        <v>177</v>
      </c>
      <c r="E714" s="108">
        <f>IF($R$708="Summer",INDEX('Maximum Demand Forecast'!$Q$4:$Q$50,MATCH(Information!$C$714,'Maximum Demand Forecast'!$D$4:$D$50,0)),INDEX('Maximum Demand Forecast'!$AG$4:$AG$50,MATCH(Information!$C$714,'Maximum Demand Forecast'!$T$4:$T$50,0)))</f>
        <v>0.982641745269211</v>
      </c>
      <c r="F714" s="111">
        <f>IF($R$708="Summer",INDEX('Maximum Demand Forecast'!$Q$4:$Q$50,MATCH(Information!$C$714,'Maximum Demand Forecast'!$D$4:$D$50,0)),INDEX('Maximum Demand Forecast'!$AG$4:$AG$50,MATCH(Information!$C$714,'Maximum Demand Forecast'!$T$4:$T$50,0)))</f>
        <v>0.982641745269211</v>
      </c>
      <c r="G714" s="111">
        <f>IF($R$708="Summer",INDEX('Maximum Demand Forecast'!$Q$4:$Q$50,MATCH(Information!$C$714,'Maximum Demand Forecast'!$D$4:$D$50,0)),INDEX('Maximum Demand Forecast'!$AG$4:$AG$50,MATCH(Information!$C$714,'Maximum Demand Forecast'!$T$4:$T$50,0)))</f>
        <v>0.982641745269211</v>
      </c>
      <c r="H714" s="111">
        <f>IF($R$708="Summer",INDEX('Maximum Demand Forecast'!$Q$4:$Q$50,MATCH(Information!$C$714,'Maximum Demand Forecast'!$D$4:$D$50,0)),INDEX('Maximum Demand Forecast'!$AG$4:$AG$50,MATCH(Information!$C$714,'Maximum Demand Forecast'!$T$4:$T$50,0)))</f>
        <v>0.982641745269211</v>
      </c>
      <c r="I714" s="111">
        <f>IF($R$708="Summer",INDEX('Maximum Demand Forecast'!$Q$4:$Q$50,MATCH(Information!$C$714,'Maximum Demand Forecast'!$D$4:$D$50,0)),INDEX('Maximum Demand Forecast'!$AG$4:$AG$50,MATCH(Information!$C$714,'Maximum Demand Forecast'!$T$4:$T$50,0)))</f>
        <v>0.982641745269211</v>
      </c>
      <c r="J714" s="111">
        <f>IF($R$708="Summer",INDEX('Maximum Demand Forecast'!$Q$4:$Q$50,MATCH(Information!$C$714,'Maximum Demand Forecast'!$D$4:$D$50,0)),INDEX('Maximum Demand Forecast'!$AG$4:$AG$50,MATCH(Information!$C$714,'Maximum Demand Forecast'!$T$4:$T$50,0)))</f>
        <v>0.982641745269211</v>
      </c>
      <c r="K714" s="111">
        <f>IF($R$708="Summer",INDEX('Maximum Demand Forecast'!$Q$4:$Q$50,MATCH(Information!$C$714,'Maximum Demand Forecast'!$D$4:$D$50,0)),INDEX('Maximum Demand Forecast'!$AG$4:$AG$50,MATCH(Information!$C$714,'Maximum Demand Forecast'!$T$4:$T$50,0)))</f>
        <v>0.982641745269211</v>
      </c>
      <c r="L714" s="111">
        <f>IF($R$708="Summer",INDEX('Maximum Demand Forecast'!$Q$4:$Q$50,MATCH(Information!$C$714,'Maximum Demand Forecast'!$D$4:$D$50,0)),INDEX('Maximum Demand Forecast'!$AG$4:$AG$50,MATCH(Information!$C$714,'Maximum Demand Forecast'!$T$4:$T$50,0)))</f>
        <v>0.982641745269211</v>
      </c>
      <c r="M714" s="111">
        <f>IF($R$708="Summer",INDEX('Maximum Demand Forecast'!$Q$4:$Q$50,MATCH(Information!$C$714,'Maximum Demand Forecast'!$D$4:$D$50,0)),INDEX('Maximum Demand Forecast'!$AG$4:$AG$50,MATCH(Information!$C$714,'Maximum Demand Forecast'!$T$4:$T$50,0)))</f>
        <v>0.982641745269211</v>
      </c>
      <c r="N714" s="111">
        <f>IF($R$708="Summer",INDEX('Maximum Demand Forecast'!$Q$4:$Q$50,MATCH(Information!$C$714,'Maximum Demand Forecast'!$D$4:$D$50,0)),INDEX('Maximum Demand Forecast'!$AG$4:$AG$50,MATCH(Information!$C$714,'Maximum Demand Forecast'!$T$4:$T$50,0)))</f>
        <v>0.982641745269211</v>
      </c>
      <c r="O714" s="111">
        <f>IF($R$708="Summer",INDEX('Maximum Demand Forecast'!$Q$4:$Q$50,MATCH(Information!$C$714,'Maximum Demand Forecast'!$D$4:$D$50,0)),INDEX('Maximum Demand Forecast'!$AG$4:$AG$50,MATCH(Information!$C$714,'Maximum Demand Forecast'!$T$4:$T$50,0)))</f>
        <v>0.982641745269211</v>
      </c>
      <c r="P714" s="111">
        <f>IF($R$708="Summer",INDEX('Maximum Demand Forecast'!$Q$4:$Q$50,MATCH(Information!$C$714,'Maximum Demand Forecast'!$D$4:$D$50,0)),INDEX('Maximum Demand Forecast'!$AG$4:$AG$50,MATCH(Information!$C$714,'Maximum Demand Forecast'!$T$4:$T$50,0)))</f>
        <v>0.982641745269211</v>
      </c>
      <c r="Q714" s="104"/>
      <c r="R714" s="105"/>
    </row>
    <row r="715" spans="3:18" x14ac:dyDescent="0.25">
      <c r="C715" s="71" t="s">
        <v>6</v>
      </c>
      <c r="D715" s="77" t="s">
        <v>178</v>
      </c>
      <c r="E715" s="108">
        <f>IF($R$708="Summer",INDEX('Maximum Demand Forecast'!U$4:U$50,MATCH(Information!$C$708,'Maximum Demand Forecast'!$T$4:$T$50,0)),INDEX('Maximum Demand Forecast'!E$4:E$50,MATCH(Information!$C$708,'Maximum Demand Forecast'!$T$4:$T$50,0)))</f>
        <v>47.768143105599698</v>
      </c>
      <c r="F715" s="111">
        <f>IF($R$708="Summer",INDEX('Maximum Demand Forecast'!V$4:V$50,MATCH(Information!$C$708,'Maximum Demand Forecast'!$T$4:$T$50,0)),INDEX('Maximum Demand Forecast'!F$4:F$50,MATCH(Information!$C$708,'Maximum Demand Forecast'!$T$4:$T$50,0)))</f>
        <v>46.447200000000002</v>
      </c>
      <c r="G715" s="111">
        <f>IF($R$708="Summer",INDEX('Maximum Demand Forecast'!W$4:W$50,MATCH(Information!$C$708,'Maximum Demand Forecast'!$T$4:$T$50,0)),INDEX('Maximum Demand Forecast'!G$4:G$50,MATCH(Information!$C$708,'Maximum Demand Forecast'!$T$4:$T$50,0)))</f>
        <v>47.762039320043421</v>
      </c>
      <c r="H715" s="111">
        <f>IF($R$708="Summer",INDEX('Maximum Demand Forecast'!X$4:X$50,MATCH(Information!$C$708,'Maximum Demand Forecast'!$T$4:$T$50,0)),INDEX('Maximum Demand Forecast'!H$4:H$50,MATCH(Information!$C$708,'Maximum Demand Forecast'!$T$4:$T$50,0)))</f>
        <v>47.88218603741165</v>
      </c>
      <c r="I715" s="111">
        <f>IF($R$708="Summer",INDEX('Maximum Demand Forecast'!Y$4:Y$50,MATCH(Information!$C$708,'Maximum Demand Forecast'!$T$4:$T$50,0)),INDEX('Maximum Demand Forecast'!I$4:I$50,MATCH(Information!$C$708,'Maximum Demand Forecast'!$T$4:$T$50,0)))</f>
        <v>48.75422431290351</v>
      </c>
      <c r="J715" s="111">
        <f>IF($R$708="Summer",INDEX('Maximum Demand Forecast'!Z$4:Z$50,MATCH(Information!$C$708,'Maximum Demand Forecast'!$T$4:$T$50,0)),INDEX('Maximum Demand Forecast'!J$4:J$50,MATCH(Information!$C$708,'Maximum Demand Forecast'!$T$4:$T$50,0)))</f>
        <v>48.588132983762897</v>
      </c>
      <c r="K715" s="111">
        <f>IF($R$708="Summer",INDEX('Maximum Demand Forecast'!AA$4:AA$50,MATCH(Information!$C$708,'Maximum Demand Forecast'!$T$4:$T$50,0)),INDEX('Maximum Demand Forecast'!K$4:K$50,MATCH(Information!$C$708,'Maximum Demand Forecast'!$T$4:$T$50,0)))</f>
        <v>48.620612811971526</v>
      </c>
      <c r="L715" s="111">
        <f>IF($R$708="Summer",INDEX('Maximum Demand Forecast'!AB$4:AB$50,MATCH(Information!$C$708,'Maximum Demand Forecast'!$T$4:$T$50,0)),INDEX('Maximum Demand Forecast'!L$4:L$50,MATCH(Information!$C$708,'Maximum Demand Forecast'!$T$4:$T$50,0)))</f>
        <v>48.526550498590439</v>
      </c>
      <c r="M715" s="111">
        <f>IF($R$708="Summer",INDEX('Maximum Demand Forecast'!AC$4:AC$50,MATCH(Information!$C$708,'Maximum Demand Forecast'!$T$4:$T$50,0)),INDEX('Maximum Demand Forecast'!M$4:M$50,MATCH(Information!$C$708,'Maximum Demand Forecast'!$T$4:$T$50,0)))</f>
        <v>49.631700325065971</v>
      </c>
      <c r="N715" s="111">
        <f>IF($R$708="Summer",INDEX('Maximum Demand Forecast'!AD$4:AD$50,MATCH(Information!$C$708,'Maximum Demand Forecast'!$T$4:$T$50,0)),INDEX('Maximum Demand Forecast'!N$4:N$50,MATCH(Information!$C$708,'Maximum Demand Forecast'!$T$4:$T$50,0)))</f>
        <v>52.622011912865304</v>
      </c>
      <c r="O715" s="111">
        <f>IF($R$708="Summer",INDEX('Maximum Demand Forecast'!AE$4:AE$50,MATCH(Information!$C$708,'Maximum Demand Forecast'!$T$4:$T$50,0)),INDEX('Maximum Demand Forecast'!O$4:O$50,MATCH(Information!$C$708,'Maximum Demand Forecast'!$T$4:$T$50,0)))</f>
        <v>55.273580987127424</v>
      </c>
      <c r="P715" s="111">
        <f>IF($R$708="Summer",INDEX('Maximum Demand Forecast'!AF$4:AF$50,MATCH(Information!$C$708,'Maximum Demand Forecast'!$T$4:$T$50,0)),INDEX('Maximum Demand Forecast'!P$4:P$50,MATCH(Information!$C$708,'Maximum Demand Forecast'!$T$4:$T$50,0)))</f>
        <v>56.702589768060818</v>
      </c>
      <c r="Q715" s="112"/>
      <c r="R715" s="105">
        <f>IF($R$36="Summer",INDEX('Maximum Demand Forecast'!V$4:V$50,MATCH(Information!$C$36,'Maximum Demand Forecast'!$T$4:$T$50,0)),INDEX('Maximum Demand Forecast'!F$4:F$50,MATCH(Information!$C$36,'Maximum Demand Forecast'!$T$4:$T$50,0)))</f>
        <v>8.2769410649886499</v>
      </c>
    </row>
    <row r="716" spans="3:18" x14ac:dyDescent="0.25">
      <c r="C716" s="71" t="s">
        <v>6</v>
      </c>
      <c r="D716" s="77" t="s">
        <v>179</v>
      </c>
      <c r="E716" s="113">
        <f t="shared" ref="E716:P716" si="98">IF(E717^2-E715^2&gt;0,SQRT(E717^2-E715^2),0)</f>
        <v>11.414446224970096</v>
      </c>
      <c r="F716" s="113">
        <f t="shared" si="98"/>
        <v>11.09880000000001</v>
      </c>
      <c r="G716" s="113">
        <f t="shared" si="98"/>
        <v>11.412987693667199</v>
      </c>
      <c r="H716" s="113">
        <f t="shared" si="98"/>
        <v>11.441697376634652</v>
      </c>
      <c r="I716" s="113">
        <f t="shared" si="98"/>
        <v>11.650075457811326</v>
      </c>
      <c r="J716" s="113">
        <f t="shared" si="98"/>
        <v>11.610387070914685</v>
      </c>
      <c r="K716" s="113">
        <f t="shared" si="98"/>
        <v>11.61814829478441</v>
      </c>
      <c r="L716" s="113">
        <f t="shared" si="98"/>
        <v>11.595671615808001</v>
      </c>
      <c r="M716" s="113">
        <f t="shared" si="98"/>
        <v>11.859752914445714</v>
      </c>
      <c r="N716" s="113">
        <f t="shared" si="98"/>
        <v>12.574303420195635</v>
      </c>
      <c r="O716" s="113">
        <f t="shared" si="98"/>
        <v>13.207909640622695</v>
      </c>
      <c r="P716" s="113">
        <f t="shared" si="98"/>
        <v>13.549378720735684</v>
      </c>
      <c r="Q716" s="112"/>
      <c r="R716" s="105"/>
    </row>
    <row r="717" spans="3:18" x14ac:dyDescent="0.25">
      <c r="C717" s="71" t="s">
        <v>6</v>
      </c>
      <c r="D717" s="77" t="s">
        <v>180</v>
      </c>
      <c r="E717" s="108">
        <f>E715/IF($R$708="Summer",INDEX('Maximum Demand Forecast'!$AG$4:$AG$50, MATCH(Information!$C$717, 'Maximum Demand Forecast'!$T$4:$T$50, 0)),INDEX('Maximum Demand Forecast'!$Q$4:$Q$50, MATCH(Information!$C$717, 'Maximum Demand Forecast'!$D$4:$D$50, 0)))</f>
        <v>49.112982788462219</v>
      </c>
      <c r="F717" s="108">
        <f>F715/IF($R$708="Summer",INDEX('Maximum Demand Forecast'!$AG$4:$AG$50, MATCH(Information!$C$717, 'Maximum Demand Forecast'!$T$4:$T$50, 0)),INDEX('Maximum Demand Forecast'!$Q$4:$Q$50, MATCH(Information!$C$717, 'Maximum Demand Forecast'!$D$4:$D$50, 0)))</f>
        <v>47.754850531438173</v>
      </c>
      <c r="G717" s="108">
        <f>G715/IF($R$708="Summer",INDEX('Maximum Demand Forecast'!$AG$4:$AG$50, MATCH(Information!$C$717, 'Maximum Demand Forecast'!$T$4:$T$50, 0)),INDEX('Maximum Demand Forecast'!$Q$4:$Q$50, MATCH(Information!$C$717, 'Maximum Demand Forecast'!$D$4:$D$50, 0)))</f>
        <v>49.106707160073078</v>
      </c>
      <c r="H717" s="108">
        <f>H715/IF($R$708="Summer",INDEX('Maximum Demand Forecast'!$AG$4:$AG$50, MATCH(Information!$C$717, 'Maximum Demand Forecast'!$T$4:$T$50, 0)),INDEX('Maximum Demand Forecast'!$Q$4:$Q$50, MATCH(Information!$C$717, 'Maximum Demand Forecast'!$D$4:$D$50, 0)))</f>
        <v>49.230236426202417</v>
      </c>
      <c r="I717" s="108">
        <f>I715/IF($R$708="Summer",INDEX('Maximum Demand Forecast'!$AG$4:$AG$50, MATCH(Information!$C$717, 'Maximum Demand Forecast'!$T$4:$T$50, 0)),INDEX('Maximum Demand Forecast'!$Q$4:$Q$50, MATCH(Information!$C$717, 'Maximum Demand Forecast'!$D$4:$D$50, 0)))</f>
        <v>50.126825617882581</v>
      </c>
      <c r="J717" s="108">
        <f>J715/IF($R$708="Summer",INDEX('Maximum Demand Forecast'!$AG$4:$AG$50, MATCH(Information!$C$717, 'Maximum Demand Forecast'!$T$4:$T$50, 0)),INDEX('Maximum Demand Forecast'!$Q$4:$Q$50, MATCH(Information!$C$717, 'Maximum Demand Forecast'!$D$4:$D$50, 0)))</f>
        <v>49.956058239059359</v>
      </c>
      <c r="K717" s="108">
        <f>K715/IF($R$708="Summer",INDEX('Maximum Demand Forecast'!$AG$4:$AG$50, MATCH(Information!$C$717, 'Maximum Demand Forecast'!$T$4:$T$50, 0)),INDEX('Maximum Demand Forecast'!$Q$4:$Q$50, MATCH(Information!$C$717, 'Maximum Demand Forecast'!$D$4:$D$50, 0)))</f>
        <v>49.98945248761234</v>
      </c>
      <c r="L717" s="108">
        <f>L715/IF($R$708="Summer",INDEX('Maximum Demand Forecast'!$AG$4:$AG$50, MATCH(Information!$C$717, 'Maximum Demand Forecast'!$T$4:$T$50, 0)),INDEX('Maximum Demand Forecast'!$Q$4:$Q$50, MATCH(Information!$C$717, 'Maximum Demand Forecast'!$D$4:$D$50, 0)))</f>
        <v>49.892741992336951</v>
      </c>
      <c r="M717" s="108">
        <f>M715/IF($R$708="Summer",INDEX('Maximum Demand Forecast'!$AG$4:$AG$50, MATCH(Information!$C$717, 'Maximum Demand Forecast'!$T$4:$T$50, 0)),INDEX('Maximum Demand Forecast'!$Q$4:$Q$50, MATCH(Information!$C$717, 'Maximum Demand Forecast'!$D$4:$D$50, 0)))</f>
        <v>51.02900563746914</v>
      </c>
      <c r="N717" s="108">
        <f>N715/IF($R$708="Summer",INDEX('Maximum Demand Forecast'!$AG$4:$AG$50, MATCH(Information!$C$717, 'Maximum Demand Forecast'!$T$4:$T$50, 0)),INDEX('Maximum Demand Forecast'!$Q$4:$Q$50, MATCH(Information!$C$717, 'Maximum Demand Forecast'!$D$4:$D$50, 0)))</f>
        <v>54.103504916602965</v>
      </c>
      <c r="O717" s="108">
        <f>O715/IF($R$708="Summer",INDEX('Maximum Demand Forecast'!$AG$4:$AG$50, MATCH(Information!$C$717, 'Maximum Demand Forecast'!$T$4:$T$50, 0)),INDEX('Maximum Demand Forecast'!$Q$4:$Q$50, MATCH(Information!$C$717, 'Maximum Demand Forecast'!$D$4:$D$50, 0)))</f>
        <v>56.829724900050223</v>
      </c>
      <c r="P717" s="108">
        <f>P715/IF($R$708="Summer",INDEX('Maximum Demand Forecast'!$AG$4:$AG$50, MATCH(Information!$C$717, 'Maximum Demand Forecast'!$T$4:$T$50, 0)),INDEX('Maximum Demand Forecast'!$Q$4:$Q$50, MATCH(Information!$C$717, 'Maximum Demand Forecast'!$D$4:$D$50, 0)))</f>
        <v>58.298965257737812</v>
      </c>
      <c r="Q717" s="112"/>
      <c r="R717" s="105"/>
    </row>
    <row r="718" spans="3:18" x14ac:dyDescent="0.25">
      <c r="C718" s="71" t="s">
        <v>6</v>
      </c>
      <c r="D718" s="77" t="s">
        <v>181</v>
      </c>
      <c r="E718" s="114">
        <f>IFERROR(INDEX('Maximum Demand Forecast'!$AK$4:$AK$50,MATCH(Information!C708,'Maximum Demand Forecast'!$AJ$4:$AJ$50,0)),"")</f>
        <v>188</v>
      </c>
      <c r="F718" s="115" t="str">
        <f>IFERROR(INDEX('Maximum Demand Forecast'!$AK$4:$AK$50,MATCH(Information!D708,'Maximum Demand Forecast'!$AJ$4:$AJ$50,0)),"")</f>
        <v/>
      </c>
      <c r="G718" s="115"/>
      <c r="H718" s="115"/>
      <c r="I718" s="115"/>
      <c r="J718" s="115"/>
      <c r="K718" s="115"/>
      <c r="L718" s="115"/>
      <c r="M718" s="115"/>
      <c r="N718" s="115"/>
      <c r="O718" s="115"/>
      <c r="P718" s="115"/>
      <c r="Q718" s="116"/>
      <c r="R718" s="105"/>
    </row>
    <row r="719" spans="3:18" x14ac:dyDescent="0.25">
      <c r="C719" s="71" t="s">
        <v>6</v>
      </c>
      <c r="D719" s="77" t="s">
        <v>182</v>
      </c>
      <c r="E719" s="106">
        <f>INDEX('Maximum Demand Forecast'!AR4:AR50,MATCH(Information!C719,'Maximum Demand Forecast'!$AQ$4:$AQ$50,0))</f>
        <v>0</v>
      </c>
      <c r="F719" s="107">
        <f>INDEX('Maximum Demand Forecast'!AR4:AR50,MATCH(Information!C719,'Maximum Demand Forecast'!$AQ$4:$AQ$50,0))</f>
        <v>0</v>
      </c>
      <c r="G719" s="107">
        <f>INDEX('Maximum Demand Forecast'!AR4:AR50,MATCH(Information!C719,'Maximum Demand Forecast'!$AQ$4:$AQ$50,0))</f>
        <v>0</v>
      </c>
      <c r="H719" s="107">
        <f>INDEX('Maximum Demand Forecast'!AR4:AR50,MATCH(Information!C719,'Maximum Demand Forecast'!$AQ$4:$AQ$50,0))</f>
        <v>0</v>
      </c>
      <c r="I719" s="107">
        <f>INDEX('Maximum Demand Forecast'!AR4:AR50,MATCH(Information!C719,'Maximum Demand Forecast'!$AQ$4:$AQ$50,0))</f>
        <v>0</v>
      </c>
      <c r="J719" s="107">
        <f>INDEX('Maximum Demand Forecast'!AR4:AR50,MATCH(Information!C719,'Maximum Demand Forecast'!$AQ$4:$AQ$50,0))</f>
        <v>0</v>
      </c>
      <c r="K719" s="107">
        <f>INDEX('Maximum Demand Forecast'!AR4:AR50,MATCH(Information!C719,'Maximum Demand Forecast'!$AQ$4:$AQ$50,0))</f>
        <v>0</v>
      </c>
      <c r="L719" s="107">
        <f>INDEX('Maximum Demand Forecast'!AR4:AR50,MATCH(Information!C719,'Maximum Demand Forecast'!$AQ$4:$AQ$50,0))</f>
        <v>0</v>
      </c>
      <c r="M719" s="107">
        <f>INDEX('Maximum Demand Forecast'!AR4:AR50,MATCH(Information!C719,'Maximum Demand Forecast'!$AQ$4:$AQ$50,0))</f>
        <v>0</v>
      </c>
      <c r="N719" s="107">
        <f>INDEX('Maximum Demand Forecast'!AR4:AR50,MATCH(Information!C719,'Maximum Demand Forecast'!$AQ$4:$AQ$50,0))</f>
        <v>0</v>
      </c>
      <c r="O719" s="107">
        <f>INDEX('Maximum Demand Forecast'!AR4:AR50,MATCH(Information!C719,'Maximum Demand Forecast'!$AQ$4:$AQ$50,0))</f>
        <v>0</v>
      </c>
      <c r="P719" s="107">
        <f>INDEX('Maximum Demand Forecast'!AR4:AR50,MATCH(Information!C719,'Maximum Demand Forecast'!$AQ$4:$AQ$50,0))</f>
        <v>0</v>
      </c>
      <c r="Q719" s="104"/>
      <c r="R719" s="105"/>
    </row>
    <row r="720" spans="3:18" x14ac:dyDescent="0.25">
      <c r="C720" s="71" t="s">
        <v>6</v>
      </c>
      <c r="D720" s="77" t="s">
        <v>183</v>
      </c>
      <c r="E720" s="106">
        <f>INDEX('Maximum Demand Forecast'!$AS$4:$AS$50,MATCH(Information!C720,'Maximum Demand Forecast'!$AQ$4:$AQ$50,0))</f>
        <v>1251</v>
      </c>
      <c r="F720" s="107">
        <f>INDEX('Maximum Demand Forecast'!$AS$4:$AS$50,MATCH(Information!C720,'Maximum Demand Forecast'!$AQ$4:$AQ$50,0))</f>
        <v>1251</v>
      </c>
      <c r="G720" s="107">
        <f>INDEX('Maximum Demand Forecast'!$AS$4:$AS$50,MATCH(Information!C720,'Maximum Demand Forecast'!$AQ$4:$AQ$50,0))</f>
        <v>1251</v>
      </c>
      <c r="H720" s="107">
        <f>INDEX('Maximum Demand Forecast'!$AS$4:$AS$50,MATCH(Information!C720,'Maximum Demand Forecast'!$AQ$4:$AQ$50,0))</f>
        <v>1251</v>
      </c>
      <c r="I720" s="107">
        <f>INDEX('Maximum Demand Forecast'!$AS$4:$AS$50,MATCH(Information!C720,'Maximum Demand Forecast'!$AQ$4:$AQ$50,0))</f>
        <v>1251</v>
      </c>
      <c r="J720" s="107">
        <f>INDEX('Maximum Demand Forecast'!$AS$4:$AS$50,MATCH(Information!C720,'Maximum Demand Forecast'!$AQ$4:$AQ$50,0))</f>
        <v>1251</v>
      </c>
      <c r="K720" s="107">
        <f>INDEX('Maximum Demand Forecast'!$AS$4:$AS$50,MATCH(Information!C720,'Maximum Demand Forecast'!$AQ$4:$AQ$50,0))</f>
        <v>1251</v>
      </c>
      <c r="L720" s="107">
        <f>INDEX('Maximum Demand Forecast'!$AS$4:$AS$50,MATCH(Information!C720,'Maximum Demand Forecast'!$AQ$4:$AQ$50,0))</f>
        <v>1251</v>
      </c>
      <c r="M720" s="107">
        <f>INDEX('Maximum Demand Forecast'!$AS$4:$AS$50,MATCH(Information!C720,'Maximum Demand Forecast'!$AQ$4:$AQ$50,0))</f>
        <v>1251</v>
      </c>
      <c r="N720" s="107">
        <f>INDEX('Maximum Demand Forecast'!$AS$4:$AS$50,MATCH(Information!C720,'Maximum Demand Forecast'!$AQ$4:$AQ$50,0))</f>
        <v>1251</v>
      </c>
      <c r="O720" s="107">
        <f>INDEX('Maximum Demand Forecast'!$AS$4:$AS$50,MATCH(Information!C720,'Maximum Demand Forecast'!$AQ$4:$AQ$50,0))</f>
        <v>1251</v>
      </c>
      <c r="P720" s="107">
        <f>INDEX('Maximum Demand Forecast'!$AS$4:$AS$50,MATCH(Information!C720,'Maximum Demand Forecast'!$AQ$4:$AQ$50,0))</f>
        <v>1251</v>
      </c>
      <c r="Q720" s="104"/>
      <c r="R720" s="105"/>
    </row>
    <row r="721" spans="3:18" x14ac:dyDescent="0.25">
      <c r="C721" s="71" t="s">
        <v>6</v>
      </c>
      <c r="D721" s="77" t="s">
        <v>186</v>
      </c>
      <c r="E721" s="117">
        <f>INDEX('Maximum Demand Forecast'!$R$4:$R$50,MATCH(Information!$C$708,'Maximum Demand Forecast'!$D$4:$D$50,0))</f>
        <v>0.81235897965862303</v>
      </c>
      <c r="F721" s="118"/>
      <c r="G721" s="118"/>
      <c r="H721" s="118"/>
      <c r="I721" s="118"/>
      <c r="J721" s="118"/>
      <c r="K721" s="118"/>
      <c r="L721" s="118"/>
      <c r="M721" s="118"/>
      <c r="N721" s="118"/>
      <c r="O721" s="118"/>
      <c r="P721" s="118"/>
      <c r="Q721" s="104"/>
      <c r="R721" s="105"/>
    </row>
    <row r="722" spans="3:18" x14ac:dyDescent="0.25">
      <c r="C722" s="71" t="s">
        <v>6</v>
      </c>
      <c r="D722" s="77" t="s">
        <v>187</v>
      </c>
      <c r="E722" s="117">
        <f>INDEX('Maximum Demand Forecast'!$AH$4:$AH$50,MATCH(Information!$C$708,'Maximum Demand Forecast'!$D$4:$D$50,0))</f>
        <v>0.93133998466970602</v>
      </c>
      <c r="F722" s="118"/>
      <c r="G722" s="118"/>
      <c r="H722" s="118"/>
      <c r="I722" s="118"/>
      <c r="J722" s="118"/>
      <c r="K722" s="118"/>
      <c r="L722" s="118"/>
      <c r="M722" s="118"/>
      <c r="N722" s="118"/>
      <c r="O722" s="118"/>
      <c r="P722" s="118"/>
      <c r="Q722" s="104"/>
      <c r="R722" s="105"/>
    </row>
    <row r="723" spans="3:18" x14ac:dyDescent="0.25">
      <c r="C723" s="71" t="s">
        <v>6</v>
      </c>
      <c r="D723" s="77" t="s">
        <v>130</v>
      </c>
      <c r="E723" s="106"/>
      <c r="F723" s="107"/>
      <c r="G723" s="107"/>
      <c r="H723" s="107"/>
      <c r="I723" s="107"/>
      <c r="J723" s="107"/>
      <c r="K723" s="107"/>
      <c r="L723" s="107"/>
      <c r="M723" s="107"/>
      <c r="N723" s="107"/>
      <c r="O723" s="107"/>
      <c r="P723" s="107"/>
      <c r="Q723" s="104"/>
      <c r="R723" s="105"/>
    </row>
    <row r="724" spans="3:18" x14ac:dyDescent="0.25">
      <c r="C724" s="71" t="s">
        <v>6</v>
      </c>
      <c r="D724" s="77" t="s">
        <v>131</v>
      </c>
      <c r="E724" s="106"/>
      <c r="F724" s="107"/>
      <c r="G724" s="107"/>
      <c r="H724" s="107"/>
      <c r="I724" s="107"/>
      <c r="J724" s="107"/>
      <c r="K724" s="107"/>
      <c r="L724" s="107"/>
      <c r="M724" s="107"/>
      <c r="N724" s="107"/>
      <c r="O724" s="107"/>
      <c r="P724" s="107"/>
      <c r="Q724" s="104"/>
      <c r="R724" s="105"/>
    </row>
    <row r="725" spans="3:18" x14ac:dyDescent="0.25">
      <c r="C725" s="71" t="s">
        <v>6</v>
      </c>
      <c r="D725" s="77" t="s">
        <v>132</v>
      </c>
      <c r="E725" s="106"/>
      <c r="F725" s="107"/>
      <c r="G725" s="107"/>
      <c r="H725" s="107"/>
      <c r="I725" s="107"/>
      <c r="J725" s="107"/>
      <c r="K725" s="107"/>
      <c r="L725" s="107"/>
      <c r="M725" s="107"/>
      <c r="N725" s="107"/>
      <c r="O725" s="107"/>
      <c r="P725" s="107"/>
      <c r="Q725" s="104"/>
      <c r="R725" s="105"/>
    </row>
    <row r="726" spans="3:18" x14ac:dyDescent="0.25">
      <c r="C726" s="71" t="s">
        <v>6</v>
      </c>
      <c r="D726" s="77" t="s">
        <v>133</v>
      </c>
      <c r="E726" s="106"/>
      <c r="F726" s="107"/>
      <c r="G726" s="107"/>
      <c r="H726" s="107"/>
      <c r="I726" s="107"/>
      <c r="J726" s="107"/>
      <c r="K726" s="107"/>
      <c r="L726" s="107"/>
      <c r="M726" s="107"/>
      <c r="N726" s="107"/>
      <c r="O726" s="107"/>
      <c r="P726" s="107"/>
      <c r="Q726" s="104"/>
      <c r="R726" s="105"/>
    </row>
    <row r="727" spans="3:18" x14ac:dyDescent="0.25">
      <c r="C727" s="71" t="s">
        <v>6</v>
      </c>
      <c r="D727" s="77" t="s">
        <v>134</v>
      </c>
      <c r="E727" s="106"/>
      <c r="F727" s="107"/>
      <c r="G727" s="107"/>
      <c r="H727" s="107"/>
      <c r="I727" s="107"/>
      <c r="J727" s="107"/>
      <c r="K727" s="107"/>
      <c r="L727" s="107"/>
      <c r="M727" s="107"/>
      <c r="N727" s="107"/>
      <c r="O727" s="107"/>
      <c r="P727" s="107"/>
      <c r="Q727" s="104"/>
      <c r="R727" s="105"/>
    </row>
    <row r="728" spans="3:18" x14ac:dyDescent="0.25">
      <c r="C728" s="71" t="s">
        <v>6</v>
      </c>
      <c r="D728" s="77" t="s">
        <v>184</v>
      </c>
      <c r="E728" s="124">
        <f>INDEX('Distribution feeder max. demand'!$AS$5:$AS$64,MATCH(Information!$C728,'Distribution feeder max. demand'!$AR$5:$AR$64,0))</f>
        <v>0</v>
      </c>
      <c r="F728" s="115"/>
      <c r="G728" s="115"/>
      <c r="H728" s="115"/>
      <c r="I728" s="115"/>
      <c r="J728" s="115"/>
      <c r="K728" s="115"/>
      <c r="L728" s="115"/>
      <c r="M728" s="115"/>
      <c r="N728" s="115"/>
      <c r="O728" s="115"/>
      <c r="P728" s="115"/>
      <c r="Q728" s="104"/>
      <c r="R728" s="105"/>
    </row>
    <row r="729" spans="3:18" ht="15.75" thickBot="1" x14ac:dyDescent="0.3">
      <c r="C729" s="73" t="s">
        <v>6</v>
      </c>
      <c r="D729" s="78" t="s">
        <v>185</v>
      </c>
      <c r="E729" s="123">
        <f>INDEX('Distribution feeder max. demand'!$AT$5:$AT$64,MATCH(Information!$C728,'Distribution feeder max. demand'!$AR$5:$AR$64,0))</f>
        <v>0</v>
      </c>
      <c r="F729" s="119"/>
      <c r="G729" s="119"/>
      <c r="H729" s="119"/>
      <c r="I729" s="119"/>
      <c r="J729" s="119"/>
      <c r="K729" s="119"/>
      <c r="L729" s="119"/>
      <c r="M729" s="119"/>
      <c r="N729" s="119"/>
      <c r="O729" s="119"/>
      <c r="P729" s="119"/>
      <c r="Q729" s="120"/>
      <c r="R729" s="121"/>
    </row>
    <row r="730" spans="3:18" ht="15.75" thickTop="1" x14ac:dyDescent="0.25">
      <c r="C730" s="71" t="s">
        <v>9</v>
      </c>
      <c r="D730" s="77" t="s">
        <v>171</v>
      </c>
      <c r="E730" s="102">
        <f>INDEX('Maximum Demand Forecast'!$BA$4:$BA$50,MATCH($C$730,'Maximum Demand Forecast'!$AZ$4:$AZ$50,0))</f>
        <v>70</v>
      </c>
      <c r="F730" s="103">
        <f>INDEX('Maximum Demand Forecast'!$BA$4:$BA$50,MATCH($C$730,'Maximum Demand Forecast'!$AZ$4:$AZ$50,0))</f>
        <v>70</v>
      </c>
      <c r="G730" s="103">
        <f>INDEX('Maximum Demand Forecast'!$BA$4:$BA$50,MATCH($C$730,'Maximum Demand Forecast'!$AZ$4:$AZ$50,0))</f>
        <v>70</v>
      </c>
      <c r="H730" s="103">
        <f>INDEX('Maximum Demand Forecast'!$BA$4:$BA$50,MATCH($C$730,'Maximum Demand Forecast'!$AZ$4:$AZ$50,0))</f>
        <v>70</v>
      </c>
      <c r="I730" s="103">
        <f>INDEX('Maximum Demand Forecast'!$BA$4:$BA$50,MATCH($C$730,'Maximum Demand Forecast'!$AZ$4:$AZ$50,0))</f>
        <v>70</v>
      </c>
      <c r="J730" s="103">
        <f>INDEX('Maximum Demand Forecast'!$BA$4:$BA$50,MATCH($C$730,'Maximum Demand Forecast'!$AZ$4:$AZ$50,0))</f>
        <v>70</v>
      </c>
      <c r="K730" s="103">
        <f>INDEX('Maximum Demand Forecast'!$BA$4:$BA$50,MATCH($C$730,'Maximum Demand Forecast'!$AZ$4:$AZ$50,0))</f>
        <v>70</v>
      </c>
      <c r="L730" s="103">
        <f>INDEX('Maximum Demand Forecast'!$BA$4:$BA$50,MATCH($C$730,'Maximum Demand Forecast'!$AZ$4:$AZ$50,0))</f>
        <v>70</v>
      </c>
      <c r="M730" s="103">
        <f>INDEX('Maximum Demand Forecast'!$BA$4:$BA$50,MATCH($C$730,'Maximum Demand Forecast'!$AZ$4:$AZ$50,0))</f>
        <v>70</v>
      </c>
      <c r="N730" s="103">
        <f>INDEX('Maximum Demand Forecast'!$BA$4:$BA$50,MATCH($C$730,'Maximum Demand Forecast'!$AZ$4:$AZ$50,0))</f>
        <v>70</v>
      </c>
      <c r="O730" s="103">
        <f>INDEX('Maximum Demand Forecast'!$BA$4:$BA$50,MATCH($C$730,'Maximum Demand Forecast'!$AZ$4:$AZ$50,0))</f>
        <v>70</v>
      </c>
      <c r="P730" s="103">
        <f>INDEX('Maximum Demand Forecast'!$BA$4:$BA$50,MATCH($C$730,'Maximum Demand Forecast'!$AZ$4:$AZ$50,0))</f>
        <v>70</v>
      </c>
      <c r="Q730" s="104"/>
      <c r="R730" s="122" t="str">
        <f>IF('Maximum Demand Forecast'!F37&gt;'Maximum Demand Forecast'!V37,"Summer","Winter")</f>
        <v>Winter</v>
      </c>
    </row>
    <row r="731" spans="3:18" x14ac:dyDescent="0.25">
      <c r="C731" s="71" t="s">
        <v>9</v>
      </c>
      <c r="D731" s="77" t="s">
        <v>172</v>
      </c>
      <c r="E731" s="106">
        <f>INDEX('Maximum Demand Forecast'!$AN$4:$AN$50,MATCH(Information!C730,'Maximum Demand Forecast'!$AM$4:$AM$50,0))</f>
        <v>35</v>
      </c>
      <c r="F731" s="107">
        <f>INDEX('Maximum Demand Forecast'!$AN$4:$AN$50,MATCH(Information!C730,'Maximum Demand Forecast'!$AM$4:$AM$50,0))</f>
        <v>35</v>
      </c>
      <c r="G731" s="107">
        <f>INDEX('Maximum Demand Forecast'!$AN$4:$AN$50,MATCH(Information!C730,'Maximum Demand Forecast'!$AM$4:$AM$50,0))</f>
        <v>35</v>
      </c>
      <c r="H731" s="107">
        <f>INDEX('Maximum Demand Forecast'!$AN$4:$AN$50,MATCH(Information!C730,'Maximum Demand Forecast'!$AM$4:$AM$50,0))</f>
        <v>35</v>
      </c>
      <c r="I731" s="107">
        <f>INDEX('Maximum Demand Forecast'!$AN$4:$AN$50,MATCH(Information!C730,'Maximum Demand Forecast'!$AM$4:$AM$50,0))</f>
        <v>35</v>
      </c>
      <c r="J731" s="107">
        <f>INDEX('Maximum Demand Forecast'!$AN$4:$AN$50,MATCH(Information!C730,'Maximum Demand Forecast'!$AM$4:$AM$50,0))</f>
        <v>35</v>
      </c>
      <c r="K731" s="107">
        <f>INDEX('Maximum Demand Forecast'!$AN$4:$AN$50,MATCH(Information!C730,'Maximum Demand Forecast'!$AM$4:$AM$50,0))</f>
        <v>35</v>
      </c>
      <c r="L731" s="107">
        <f>INDEX('Maximum Demand Forecast'!$AN$4:$AN$50,MATCH(Information!C730,'Maximum Demand Forecast'!$AM$4:$AM$50,0))</f>
        <v>35</v>
      </c>
      <c r="M731" s="107">
        <f>INDEX('Maximum Demand Forecast'!$AN$4:$AN$50,MATCH(Information!C730,'Maximum Demand Forecast'!$AM$4:$AM$50,0))</f>
        <v>35</v>
      </c>
      <c r="N731" s="107">
        <f>INDEX('Maximum Demand Forecast'!$AN$4:$AN$50,MATCH(Information!C730,'Maximum Demand Forecast'!$AM$4:$AM$50,0))</f>
        <v>35</v>
      </c>
      <c r="O731" s="107">
        <f>INDEX('Maximum Demand Forecast'!$AN$4:$AN$50,MATCH(Information!C730,'Maximum Demand Forecast'!$AM$4:$AM$50,0))</f>
        <v>35</v>
      </c>
      <c r="P731" s="107">
        <f>INDEX('Maximum Demand Forecast'!$AN$4:$AN$50,MATCH(Information!C730,'Maximum Demand Forecast'!$AM$4:$AM$50,0))</f>
        <v>35</v>
      </c>
      <c r="Q731" s="104"/>
      <c r="R731" s="105"/>
    </row>
    <row r="732" spans="3:18" x14ac:dyDescent="0.25">
      <c r="C732" s="71" t="s">
        <v>9</v>
      </c>
      <c r="D732" s="77" t="s">
        <v>173</v>
      </c>
      <c r="E732" s="106">
        <f>INDEX('Maximum Demand Forecast'!$AO$4:$AO$50,MATCH(Information!C732,'Maximum Demand Forecast'!$AM$4:$AM$50,0))</f>
        <v>42</v>
      </c>
      <c r="F732" s="107">
        <f>INDEX('Maximum Demand Forecast'!$AO$4:$AO$50,MATCH(Information!C732,'Maximum Demand Forecast'!$AM$4:$AM$50,0))</f>
        <v>42</v>
      </c>
      <c r="G732" s="107">
        <f>INDEX('Maximum Demand Forecast'!$AO$4:$AO$50,MATCH(Information!C732,'Maximum Demand Forecast'!$AM$4:$AM$50,0))</f>
        <v>42</v>
      </c>
      <c r="H732" s="107">
        <f>INDEX('Maximum Demand Forecast'!$AO$4:$AO$50,MATCH(Information!C732,'Maximum Demand Forecast'!$AM$4:$AM$50,0))</f>
        <v>42</v>
      </c>
      <c r="I732" s="107">
        <f>INDEX('Maximum Demand Forecast'!$AO$4:$AO$50,MATCH(Information!C732,'Maximum Demand Forecast'!$AM$4:$AM$50,0))</f>
        <v>42</v>
      </c>
      <c r="J732" s="107">
        <f>INDEX('Maximum Demand Forecast'!$AO$4:$AO$50,MATCH(Information!C732,'Maximum Demand Forecast'!$AM$4:$AM$50,0))</f>
        <v>42</v>
      </c>
      <c r="K732" s="107">
        <f>INDEX('Maximum Demand Forecast'!$AO$4:$AO$50,MATCH(Information!C732,'Maximum Demand Forecast'!$AM$4:$AM$50,0))</f>
        <v>42</v>
      </c>
      <c r="L732" s="107">
        <f>INDEX('Maximum Demand Forecast'!$AO$4:$AO$50,MATCH(Information!C732,'Maximum Demand Forecast'!$AM$4:$AM$50,0))</f>
        <v>42</v>
      </c>
      <c r="M732" s="107">
        <f>INDEX('Maximum Demand Forecast'!$AO$4:$AO$50,MATCH(Information!C732,'Maximum Demand Forecast'!$AM$4:$AM$50,0))</f>
        <v>42</v>
      </c>
      <c r="N732" s="107">
        <f>INDEX('Maximum Demand Forecast'!$AO$4:$AO$50,MATCH(Information!C732,'Maximum Demand Forecast'!$AM$4:$AM$50,0))</f>
        <v>42</v>
      </c>
      <c r="O732" s="107">
        <f>INDEX('Maximum Demand Forecast'!$AO$4:$AO$50,MATCH(Information!C732,'Maximum Demand Forecast'!$AM$4:$AM$50,0))</f>
        <v>42</v>
      </c>
      <c r="P732" s="107">
        <f>INDEX('Maximum Demand Forecast'!$AO$4:$AO$50,MATCH(Information!C732,'Maximum Demand Forecast'!$AM$4:$AM$50,0))</f>
        <v>42</v>
      </c>
      <c r="Q732" s="104"/>
      <c r="R732" s="105"/>
    </row>
    <row r="733" spans="3:18" x14ac:dyDescent="0.25">
      <c r="C733" s="71" t="s">
        <v>9</v>
      </c>
      <c r="D733" s="77" t="s">
        <v>174</v>
      </c>
      <c r="E733" s="108">
        <f>IF($R$730="Summer",INDEX('Maximum Demand Forecast'!E$4:E$50,MATCH(Information!$C$733,'Maximum Demand Forecast'!$D$4:$D$50,0)),INDEX('Maximum Demand Forecast'!U$4:U$50,MATCH(Information!$C$733,'Maximum Demand Forecast'!$T$4:$T$50,0)))</f>
        <v>26.689814050027898</v>
      </c>
      <c r="F733" s="111">
        <f>IF($R$730="Summer",INDEX('Maximum Demand Forecast'!F$4:F$50,MATCH(Information!$C$733,'Maximum Demand Forecast'!$D$4:$D$50,0)),INDEX('Maximum Demand Forecast'!V$4:V$50,MATCH(Information!$C$733,'Maximum Demand Forecast'!$T$4:$T$50,0)))</f>
        <v>26.370420575642001</v>
      </c>
      <c r="G733" s="111">
        <f>IF($R$730="Summer",INDEX('Maximum Demand Forecast'!G$4:G$50,MATCH(Information!$C$733,'Maximum Demand Forecast'!$D$4:$D$50,0)),INDEX('Maximum Demand Forecast'!W$4:W$50,MATCH(Information!$C$733,'Maximum Demand Forecast'!$T$4:$T$50,0)))</f>
        <v>26.251526195320604</v>
      </c>
      <c r="H733" s="111">
        <f>IF($R$730="Summer",INDEX('Maximum Demand Forecast'!H$4:H$50,MATCH(Information!$C$733,'Maximum Demand Forecast'!$D$4:$D$50,0)),INDEX('Maximum Demand Forecast'!X$4:X$50,MATCH(Information!$C$733,'Maximum Demand Forecast'!$T$4:$T$50,0)))</f>
        <v>26.461979574622323</v>
      </c>
      <c r="I733" s="111">
        <f>IF($R$730="Summer",INDEX('Maximum Demand Forecast'!I$4:I$50,MATCH(Information!$C$733,'Maximum Demand Forecast'!$D$4:$D$50,0)),INDEX('Maximum Demand Forecast'!Y$4:Y$50,MATCH(Information!$C$733,'Maximum Demand Forecast'!$T$4:$T$50,0)))</f>
        <v>26.491762362099834</v>
      </c>
      <c r="J733" s="111">
        <f>IF($R$730="Summer",INDEX('Maximum Demand Forecast'!J$4:J$50,MATCH(Information!$C$733,'Maximum Demand Forecast'!$D$4:$D$50,0)),INDEX('Maximum Demand Forecast'!Z$4:Z$50,MATCH(Information!$C$733,'Maximum Demand Forecast'!$T$4:$T$50,0)))</f>
        <v>26.474943001848533</v>
      </c>
      <c r="K733" s="111">
        <f>IF($R$730="Summer",INDEX('Maximum Demand Forecast'!K$4:K$50,MATCH(Information!$C$733,'Maximum Demand Forecast'!$D$4:$D$50,0)),INDEX('Maximum Demand Forecast'!AA$4:AA$50,MATCH(Information!$C$733,'Maximum Demand Forecast'!$T$4:$T$50,0)))</f>
        <v>26.513992298488336</v>
      </c>
      <c r="L733" s="111">
        <f>IF($R$730="Summer",INDEX('Maximum Demand Forecast'!L$4:L$50,MATCH(Information!$C$733,'Maximum Demand Forecast'!$D$4:$D$50,0)),INDEX('Maximum Demand Forecast'!AB$4:AB$50,MATCH(Information!$C$733,'Maximum Demand Forecast'!$T$4:$T$50,0)))</f>
        <v>26.632497978769106</v>
      </c>
      <c r="M733" s="111">
        <f>IF($R$730="Summer",INDEX('Maximum Demand Forecast'!M$4:M$50,MATCH(Information!$C$733,'Maximum Demand Forecast'!$D$4:$D$50,0)),INDEX('Maximum Demand Forecast'!AC$4:AC$50,MATCH(Information!$C$733,'Maximum Demand Forecast'!$T$4:$T$50,0)))</f>
        <v>26.98525692646594</v>
      </c>
      <c r="N733" s="111">
        <f>IF($R$730="Summer",INDEX('Maximum Demand Forecast'!N$4:N$50,MATCH(Information!$C$733,'Maximum Demand Forecast'!$D$4:$D$50,0)),INDEX('Maximum Demand Forecast'!AD$4:AD$50,MATCH(Information!$C$733,'Maximum Demand Forecast'!$T$4:$T$50,0)))</f>
        <v>28.099450053425024</v>
      </c>
      <c r="O733" s="111">
        <f>IF($R$730="Summer",INDEX('Maximum Demand Forecast'!O$4:O$50,MATCH(Information!$C$733,'Maximum Demand Forecast'!$D$4:$D$50,0)),INDEX('Maximum Demand Forecast'!AE$4:AE$50,MATCH(Information!$C$733,'Maximum Demand Forecast'!$T$4:$T$50,0)))</f>
        <v>29.009315319137475</v>
      </c>
      <c r="P733" s="111">
        <f>IF($R$730="Summer",INDEX('Maximum Demand Forecast'!P$4:P$50,MATCH(Information!$C$733,'Maximum Demand Forecast'!$D$4:$D$50,0)),INDEX('Maximum Demand Forecast'!AF$4:AF$50,MATCH(Information!$C$733,'Maximum Demand Forecast'!$T$4:$T$50,0)))</f>
        <v>29.614438181844772</v>
      </c>
      <c r="Q733" s="104"/>
      <c r="R733" s="105"/>
    </row>
    <row r="734" spans="3:18" x14ac:dyDescent="0.25">
      <c r="C734" s="71" t="s">
        <v>9</v>
      </c>
      <c r="D734" s="77" t="s">
        <v>175</v>
      </c>
      <c r="E734" s="109">
        <f t="shared" ref="E734:P734" si="99">SQRT(E735^2-E733^2)</f>
        <v>0.11332025803889852</v>
      </c>
      <c r="F734" s="110">
        <f t="shared" si="99"/>
        <v>0.11196416950043271</v>
      </c>
      <c r="G734" s="110">
        <f t="shared" si="99"/>
        <v>0.11145936486435629</v>
      </c>
      <c r="H734" s="110">
        <f t="shared" si="99"/>
        <v>0.11235291291251515</v>
      </c>
      <c r="I734" s="110">
        <f t="shared" si="99"/>
        <v>0.11247936539149089</v>
      </c>
      <c r="J734" s="110">
        <f t="shared" si="99"/>
        <v>0.11240795334574133</v>
      </c>
      <c r="K734" s="110">
        <f t="shared" si="99"/>
        <v>0.11257374979327249</v>
      </c>
      <c r="L734" s="110">
        <f t="shared" si="99"/>
        <v>0.11307690407671792</v>
      </c>
      <c r="M734" s="110">
        <f t="shared" si="99"/>
        <v>0.11457465654959767</v>
      </c>
      <c r="N734" s="110">
        <f t="shared" si="99"/>
        <v>0.11930532467692997</v>
      </c>
      <c r="O734" s="110">
        <f t="shared" si="99"/>
        <v>0.12316845262848893</v>
      </c>
      <c r="P734" s="110">
        <f t="shared" si="99"/>
        <v>0.12573769791510475</v>
      </c>
      <c r="Q734" s="104"/>
      <c r="R734" s="105"/>
    </row>
    <row r="735" spans="3:18" x14ac:dyDescent="0.25">
      <c r="C735" s="71" t="s">
        <v>9</v>
      </c>
      <c r="D735" s="77" t="s">
        <v>176</v>
      </c>
      <c r="E735" s="108">
        <f t="shared" ref="E735:P735" si="100">E733/$E$736</f>
        <v>26.690054617889949</v>
      </c>
      <c r="F735" s="111">
        <f t="shared" si="100"/>
        <v>26.370658264660268</v>
      </c>
      <c r="G735" s="111">
        <f t="shared" si="100"/>
        <v>26.251762812687833</v>
      </c>
      <c r="H735" s="111">
        <f t="shared" si="100"/>
        <v>26.462218088904962</v>
      </c>
      <c r="I735" s="111">
        <f t="shared" si="100"/>
        <v>26.492001144828759</v>
      </c>
      <c r="J735" s="111">
        <f t="shared" si="100"/>
        <v>26.475181632976646</v>
      </c>
      <c r="K735" s="111">
        <f t="shared" si="100"/>
        <v>26.514231281586145</v>
      </c>
      <c r="L735" s="111">
        <f t="shared" si="100"/>
        <v>26.632738030014416</v>
      </c>
      <c r="M735" s="111">
        <f t="shared" si="100"/>
        <v>26.985500157293757</v>
      </c>
      <c r="N735" s="111">
        <f t="shared" si="100"/>
        <v>28.09970332700016</v>
      </c>
      <c r="O735" s="111">
        <f t="shared" si="100"/>
        <v>29.009576793756697</v>
      </c>
      <c r="P735" s="111">
        <f t="shared" si="100"/>
        <v>29.614705110721303</v>
      </c>
      <c r="Q735" s="104"/>
      <c r="R735" s="105"/>
    </row>
    <row r="736" spans="3:18" x14ac:dyDescent="0.25">
      <c r="C736" s="71" t="s">
        <v>9</v>
      </c>
      <c r="D736" s="77" t="s">
        <v>177</v>
      </c>
      <c r="E736" s="108">
        <f>IF($R$730="Summer",INDEX('Maximum Demand Forecast'!$Q$4:$Q$50,MATCH(Information!$C$736,'Maximum Demand Forecast'!$D$4:$D$50,0)),INDEX('Maximum Demand Forecast'!$AG$4:$AG$50,MATCH(Information!$C$736,'Maximum Demand Forecast'!$T$4:$T$50,0)))</f>
        <v>0.99999098661035002</v>
      </c>
      <c r="F736" s="111">
        <f>IF($R$730="Summer",INDEX('Maximum Demand Forecast'!$Q$4:$Q$50,MATCH(Information!$C$736,'Maximum Demand Forecast'!$D$4:$D$50,0)),INDEX('Maximum Demand Forecast'!$AG$4:$AG$50,MATCH(Information!$C$736,'Maximum Demand Forecast'!$T$4:$T$50,0)))</f>
        <v>0.99999098661035002</v>
      </c>
      <c r="G736" s="111">
        <f>IF($R$730="Summer",INDEX('Maximum Demand Forecast'!$Q$4:$Q$50,MATCH(Information!$C$736,'Maximum Demand Forecast'!$D$4:$D$50,0)),INDEX('Maximum Demand Forecast'!$AG$4:$AG$50,MATCH(Information!$C$736,'Maximum Demand Forecast'!$T$4:$T$50,0)))</f>
        <v>0.99999098661035002</v>
      </c>
      <c r="H736" s="111">
        <f>IF($R$730="Summer",INDEX('Maximum Demand Forecast'!$Q$4:$Q$50,MATCH(Information!$C$736,'Maximum Demand Forecast'!$D$4:$D$50,0)),INDEX('Maximum Demand Forecast'!$AG$4:$AG$50,MATCH(Information!$C$736,'Maximum Demand Forecast'!$T$4:$T$50,0)))</f>
        <v>0.99999098661035002</v>
      </c>
      <c r="I736" s="111">
        <f>IF($R$730="Summer",INDEX('Maximum Demand Forecast'!$Q$4:$Q$50,MATCH(Information!$C$736,'Maximum Demand Forecast'!$D$4:$D$50,0)),INDEX('Maximum Demand Forecast'!$AG$4:$AG$50,MATCH(Information!$C$736,'Maximum Demand Forecast'!$T$4:$T$50,0)))</f>
        <v>0.99999098661035002</v>
      </c>
      <c r="J736" s="111">
        <f>IF($R$730="Summer",INDEX('Maximum Demand Forecast'!$Q$4:$Q$50,MATCH(Information!$C$736,'Maximum Demand Forecast'!$D$4:$D$50,0)),INDEX('Maximum Demand Forecast'!$AG$4:$AG$50,MATCH(Information!$C$736,'Maximum Demand Forecast'!$T$4:$T$50,0)))</f>
        <v>0.99999098661035002</v>
      </c>
      <c r="K736" s="111">
        <f>IF($R$730="Summer",INDEX('Maximum Demand Forecast'!$Q$4:$Q$50,MATCH(Information!$C$736,'Maximum Demand Forecast'!$D$4:$D$50,0)),INDEX('Maximum Demand Forecast'!$AG$4:$AG$50,MATCH(Information!$C$736,'Maximum Demand Forecast'!$T$4:$T$50,0)))</f>
        <v>0.99999098661035002</v>
      </c>
      <c r="L736" s="111">
        <f>IF($R$730="Summer",INDEX('Maximum Demand Forecast'!$Q$4:$Q$50,MATCH(Information!$C$736,'Maximum Demand Forecast'!$D$4:$D$50,0)),INDEX('Maximum Demand Forecast'!$AG$4:$AG$50,MATCH(Information!$C$736,'Maximum Demand Forecast'!$T$4:$T$50,0)))</f>
        <v>0.99999098661035002</v>
      </c>
      <c r="M736" s="111">
        <f>IF($R$730="Summer",INDEX('Maximum Demand Forecast'!$Q$4:$Q$50,MATCH(Information!$C$736,'Maximum Demand Forecast'!$D$4:$D$50,0)),INDEX('Maximum Demand Forecast'!$AG$4:$AG$50,MATCH(Information!$C$736,'Maximum Demand Forecast'!$T$4:$T$50,0)))</f>
        <v>0.99999098661035002</v>
      </c>
      <c r="N736" s="111">
        <f>IF($R$730="Summer",INDEX('Maximum Demand Forecast'!$Q$4:$Q$50,MATCH(Information!$C$736,'Maximum Demand Forecast'!$D$4:$D$50,0)),INDEX('Maximum Demand Forecast'!$AG$4:$AG$50,MATCH(Information!$C$736,'Maximum Demand Forecast'!$T$4:$T$50,0)))</f>
        <v>0.99999098661035002</v>
      </c>
      <c r="O736" s="111">
        <f>IF($R$730="Summer",INDEX('Maximum Demand Forecast'!$Q$4:$Q$50,MATCH(Information!$C$736,'Maximum Demand Forecast'!$D$4:$D$50,0)),INDEX('Maximum Demand Forecast'!$AG$4:$AG$50,MATCH(Information!$C$736,'Maximum Demand Forecast'!$T$4:$T$50,0)))</f>
        <v>0.99999098661035002</v>
      </c>
      <c r="P736" s="111">
        <f>IF($R$730="Summer",INDEX('Maximum Demand Forecast'!$Q$4:$Q$50,MATCH(Information!$C$736,'Maximum Demand Forecast'!$D$4:$D$50,0)),INDEX('Maximum Demand Forecast'!$AG$4:$AG$50,MATCH(Information!$C$736,'Maximum Demand Forecast'!$T$4:$T$50,0)))</f>
        <v>0.99999098661035002</v>
      </c>
      <c r="Q736" s="104"/>
      <c r="R736" s="105"/>
    </row>
    <row r="737" spans="3:18" x14ac:dyDescent="0.25">
      <c r="C737" s="71" t="s">
        <v>9</v>
      </c>
      <c r="D737" s="77" t="s">
        <v>178</v>
      </c>
      <c r="E737" s="108">
        <f>IF($R$730="Summer",INDEX('Maximum Demand Forecast'!U$4:U$50,MATCH(Information!$C$730,'Maximum Demand Forecast'!$T$4:$T$50,0)),INDEX('Maximum Demand Forecast'!E$4:E$50,MATCH(Information!$C$730,'Maximum Demand Forecast'!$T$4:$T$50,0)))</f>
        <v>15.940412233114399</v>
      </c>
      <c r="F737" s="111">
        <f>IF($R$730="Summer",INDEX('Maximum Demand Forecast'!V$4:V$50,MATCH(Information!$C$730,'Maximum Demand Forecast'!$T$4:$T$50,0)),INDEX('Maximum Demand Forecast'!F$4:F$50,MATCH(Information!$C$730,'Maximum Demand Forecast'!$T$4:$T$50,0)))</f>
        <v>15.082599999999999</v>
      </c>
      <c r="G737" s="111">
        <f>IF($R$730="Summer",INDEX('Maximum Demand Forecast'!W$4:W$50,MATCH(Information!$C$730,'Maximum Demand Forecast'!$T$4:$T$50,0)),INDEX('Maximum Demand Forecast'!G$4:G$50,MATCH(Information!$C$730,'Maximum Demand Forecast'!$T$4:$T$50,0)))</f>
        <v>16.351746595092973</v>
      </c>
      <c r="H737" s="111">
        <f>IF($R$730="Summer",INDEX('Maximum Demand Forecast'!X$4:X$50,MATCH(Information!$C$730,'Maximum Demand Forecast'!$T$4:$T$50,0)),INDEX('Maximum Demand Forecast'!H$4:H$50,MATCH(Information!$C$730,'Maximum Demand Forecast'!$T$4:$T$50,0)))</f>
        <v>16.301487755579501</v>
      </c>
      <c r="I737" s="111">
        <f>IF($R$730="Summer",INDEX('Maximum Demand Forecast'!Y$4:Y$50,MATCH(Information!$C$730,'Maximum Demand Forecast'!$T$4:$T$50,0)),INDEX('Maximum Demand Forecast'!I$4:I$50,MATCH(Information!$C$730,'Maximum Demand Forecast'!$T$4:$T$50,0)))</f>
        <v>16.512301227360545</v>
      </c>
      <c r="J737" s="111">
        <f>IF($R$730="Summer",INDEX('Maximum Demand Forecast'!Z$4:Z$50,MATCH(Information!$C$730,'Maximum Demand Forecast'!$T$4:$T$50,0)),INDEX('Maximum Demand Forecast'!J$4:J$50,MATCH(Information!$C$730,'Maximum Demand Forecast'!$T$4:$T$50,0)))</f>
        <v>16.311590401832081</v>
      </c>
      <c r="K737" s="111">
        <f>IF($R$730="Summer",INDEX('Maximum Demand Forecast'!AA$4:AA$50,MATCH(Information!$C$730,'Maximum Demand Forecast'!$T$4:$T$50,0)),INDEX('Maximum Demand Forecast'!K$4:K$50,MATCH(Information!$C$730,'Maximum Demand Forecast'!$T$4:$T$50,0)))</f>
        <v>16.322494250601864</v>
      </c>
      <c r="L737" s="111">
        <f>IF($R$730="Summer",INDEX('Maximum Demand Forecast'!AB$4:AB$50,MATCH(Information!$C$730,'Maximum Demand Forecast'!$T$4:$T$50,0)),INDEX('Maximum Demand Forecast'!L$4:L$50,MATCH(Information!$C$730,'Maximum Demand Forecast'!$T$4:$T$50,0)))</f>
        <v>16.290916459196836</v>
      </c>
      <c r="M737" s="111">
        <f>IF($R$730="Summer",INDEX('Maximum Demand Forecast'!AC$4:AC$50,MATCH(Information!$C$730,'Maximum Demand Forecast'!$T$4:$T$50,0)),INDEX('Maximum Demand Forecast'!M$4:M$50,MATCH(Information!$C$730,'Maximum Demand Forecast'!$T$4:$T$50,0)))</f>
        <v>16.66192786044061</v>
      </c>
      <c r="N737" s="111">
        <f>IF($R$730="Summer",INDEX('Maximum Demand Forecast'!AD$4:AD$50,MATCH(Information!$C$730,'Maximum Demand Forecast'!$T$4:$T$50,0)),INDEX('Maximum Demand Forecast'!N$4:N$50,MATCH(Information!$C$730,'Maximum Demand Forecast'!$T$4:$T$50,0)))</f>
        <v>17.665809565677876</v>
      </c>
      <c r="O737" s="111">
        <f>IF($R$730="Summer",INDEX('Maximum Demand Forecast'!AE$4:AE$50,MATCH(Information!$C$730,'Maximum Demand Forecast'!$T$4:$T$50,0)),INDEX('Maximum Demand Forecast'!O$4:O$50,MATCH(Information!$C$730,'Maximum Demand Forecast'!$T$4:$T$50,0)))</f>
        <v>18.55597154568197</v>
      </c>
      <c r="P737" s="111">
        <f>IF($R$730="Summer",INDEX('Maximum Demand Forecast'!AF$4:AF$50,MATCH(Information!$C$730,'Maximum Demand Forecast'!$T$4:$T$50,0)),INDEX('Maximum Demand Forecast'!P$4:P$50,MATCH(Information!$C$730,'Maximum Demand Forecast'!$T$4:$T$50,0)))</f>
        <v>19.03570609162545</v>
      </c>
      <c r="Q737" s="112"/>
      <c r="R737" s="105">
        <f>IF($R$37="Summer",INDEX('Maximum Demand Forecast'!V$4:V$50,MATCH(Information!$C$37,'Maximum Demand Forecast'!$T$4:$T$50,0)),INDEX('Maximum Demand Forecast'!F$4:F$50,MATCH(Information!$C$37,'Maximum Demand Forecast'!$T$4:$T$50,0)))</f>
        <v>8.2769410649886499</v>
      </c>
    </row>
    <row r="738" spans="3:18" x14ac:dyDescent="0.25">
      <c r="C738" s="71" t="s">
        <v>9</v>
      </c>
      <c r="D738" s="77" t="s">
        <v>179</v>
      </c>
      <c r="E738" s="113">
        <f t="shared" ref="E738:P738" si="101">IF(E739^2-E737^2&gt;0,SQRT(E739^2-E737^2),0)</f>
        <v>0.47263418446759786</v>
      </c>
      <c r="F738" s="113">
        <f t="shared" si="101"/>
        <v>0.44720000000013349</v>
      </c>
      <c r="G738" s="113">
        <f t="shared" si="101"/>
        <v>0.48483027311792415</v>
      </c>
      <c r="H738" s="113">
        <f t="shared" si="101"/>
        <v>0.48334009549403534</v>
      </c>
      <c r="I738" s="113">
        <f t="shared" si="101"/>
        <v>0.48959072765164097</v>
      </c>
      <c r="J738" s="113">
        <f t="shared" si="101"/>
        <v>0.48363963956492673</v>
      </c>
      <c r="K738" s="113">
        <f t="shared" si="101"/>
        <v>0.48396293933884765</v>
      </c>
      <c r="L738" s="113">
        <f t="shared" si="101"/>
        <v>0.48302665591842442</v>
      </c>
      <c r="M738" s="113">
        <f t="shared" si="101"/>
        <v>0.49402716635000749</v>
      </c>
      <c r="N738" s="113">
        <f t="shared" si="101"/>
        <v>0.52379231947900151</v>
      </c>
      <c r="O738" s="113">
        <f t="shared" si="101"/>
        <v>0.55018567589357414</v>
      </c>
      <c r="P738" s="113">
        <f t="shared" si="101"/>
        <v>0.56440983412528545</v>
      </c>
      <c r="Q738" s="112"/>
      <c r="R738" s="105"/>
    </row>
    <row r="739" spans="3:18" x14ac:dyDescent="0.25">
      <c r="C739" s="71" t="s">
        <v>9</v>
      </c>
      <c r="D739" s="77" t="s">
        <v>180</v>
      </c>
      <c r="E739" s="108">
        <f>E737/IF($R$730="Summer",INDEX('Maximum Demand Forecast'!$AG$4:$AG$50, MATCH(Information!$C$739, 'Maximum Demand Forecast'!$T$4:$T$50, 0)),INDEX('Maximum Demand Forecast'!$Q$4:$Q$50, MATCH(Information!$C$739, 'Maximum Demand Forecast'!$D$4:$D$50, 0)))</f>
        <v>15.947417509865055</v>
      </c>
      <c r="F739" s="108">
        <f>F737/IF($R$730="Summer",INDEX('Maximum Demand Forecast'!$AG$4:$AG$50, MATCH(Information!$C$739, 'Maximum Demand Forecast'!$T$4:$T$50, 0)),INDEX('Maximum Demand Forecast'!$Q$4:$Q$50, MATCH(Information!$C$739, 'Maximum Demand Forecast'!$D$4:$D$50, 0)))</f>
        <v>15.089228297033619</v>
      </c>
      <c r="G739" s="108">
        <f>G737/IF($R$730="Summer",INDEX('Maximum Demand Forecast'!$AG$4:$AG$50, MATCH(Information!$C$739, 'Maximum Demand Forecast'!$T$4:$T$50, 0)),INDEX('Maximum Demand Forecast'!$Q$4:$Q$50, MATCH(Information!$C$739, 'Maximum Demand Forecast'!$D$4:$D$50, 0)))</f>
        <v>16.358932639505127</v>
      </c>
      <c r="H739" s="108">
        <f>H737/IF($R$730="Summer",INDEX('Maximum Demand Forecast'!$AG$4:$AG$50, MATCH(Information!$C$739, 'Maximum Demand Forecast'!$T$4:$T$50, 0)),INDEX('Maximum Demand Forecast'!$Q$4:$Q$50, MATCH(Information!$C$739, 'Maximum Demand Forecast'!$D$4:$D$50, 0)))</f>
        <v>16.308651712916692</v>
      </c>
      <c r="I739" s="108">
        <f>I737/IF($R$730="Summer",INDEX('Maximum Demand Forecast'!$AG$4:$AG$50, MATCH(Information!$C$739, 'Maximum Demand Forecast'!$T$4:$T$50, 0)),INDEX('Maximum Demand Forecast'!$Q$4:$Q$50, MATCH(Information!$C$739, 'Maximum Demand Forecast'!$D$4:$D$50, 0)))</f>
        <v>16.519557830150752</v>
      </c>
      <c r="J739" s="108">
        <f>J737/IF($R$730="Summer",INDEX('Maximum Demand Forecast'!$AG$4:$AG$50, MATCH(Information!$C$739, 'Maximum Demand Forecast'!$T$4:$T$50, 0)),INDEX('Maximum Demand Forecast'!$Q$4:$Q$50, MATCH(Information!$C$739, 'Maximum Demand Forecast'!$D$4:$D$50, 0)))</f>
        <v>16.318758798943595</v>
      </c>
      <c r="K739" s="108">
        <f>K737/IF($R$730="Summer",INDEX('Maximum Demand Forecast'!$AG$4:$AG$50, MATCH(Information!$C$739, 'Maximum Demand Forecast'!$T$4:$T$50, 0)),INDEX('Maximum Demand Forecast'!$Q$4:$Q$50, MATCH(Information!$C$739, 'Maximum Demand Forecast'!$D$4:$D$50, 0)))</f>
        <v>16.329667439589343</v>
      </c>
      <c r="L739" s="108">
        <f>L737/IF($R$730="Summer",INDEX('Maximum Demand Forecast'!$AG$4:$AG$50, MATCH(Information!$C$739, 'Maximum Demand Forecast'!$T$4:$T$50, 0)),INDEX('Maximum Demand Forecast'!$Q$4:$Q$50, MATCH(Information!$C$739, 'Maximum Demand Forecast'!$D$4:$D$50, 0)))</f>
        <v>16.298075770803685</v>
      </c>
      <c r="M739" s="108">
        <f>M737/IF($R$730="Summer",INDEX('Maximum Demand Forecast'!$AG$4:$AG$50, MATCH(Information!$C$739, 'Maximum Demand Forecast'!$T$4:$T$50, 0)),INDEX('Maximum Demand Forecast'!$Q$4:$Q$50, MATCH(Information!$C$739, 'Maximum Demand Forecast'!$D$4:$D$50, 0)))</f>
        <v>16.669250219119601</v>
      </c>
      <c r="N739" s="108">
        <f>N737/IF($R$730="Summer",INDEX('Maximum Demand Forecast'!$AG$4:$AG$50, MATCH(Information!$C$739, 'Maximum Demand Forecast'!$T$4:$T$50, 0)),INDEX('Maximum Demand Forecast'!$Q$4:$Q$50, MATCH(Information!$C$739, 'Maximum Demand Forecast'!$D$4:$D$50, 0)))</f>
        <v>17.673573096709706</v>
      </c>
      <c r="O739" s="108">
        <f>O737/IF($R$730="Summer",INDEX('Maximum Demand Forecast'!$AG$4:$AG$50, MATCH(Information!$C$739, 'Maximum Demand Forecast'!$T$4:$T$50, 0)),INDEX('Maximum Demand Forecast'!$Q$4:$Q$50, MATCH(Information!$C$739, 'Maximum Demand Forecast'!$D$4:$D$50, 0)))</f>
        <v>18.564126273060022</v>
      </c>
      <c r="P739" s="108">
        <f>P737/IF($R$730="Summer",INDEX('Maximum Demand Forecast'!$AG$4:$AG$50, MATCH(Information!$C$739, 'Maximum Demand Forecast'!$T$4:$T$50, 0)),INDEX('Maximum Demand Forecast'!$Q$4:$Q$50, MATCH(Information!$C$739, 'Maximum Demand Forecast'!$D$4:$D$50, 0)))</f>
        <v>19.044071646252636</v>
      </c>
      <c r="Q739" s="112"/>
      <c r="R739" s="105"/>
    </row>
    <row r="740" spans="3:18" x14ac:dyDescent="0.25">
      <c r="C740" s="71" t="s">
        <v>9</v>
      </c>
      <c r="D740" s="77" t="s">
        <v>181</v>
      </c>
      <c r="E740" s="114">
        <f>IFERROR(INDEX('Maximum Demand Forecast'!$AK$4:$AK$50,MATCH(Information!C730,'Maximum Demand Forecast'!$AJ$4:$AJ$50,0)),"")</f>
        <v>24.5</v>
      </c>
      <c r="F740" s="115" t="str">
        <f>IFERROR(INDEX('Maximum Demand Forecast'!$AK$4:$AK$50,MATCH(Information!D730,'Maximum Demand Forecast'!$AJ$4:$AJ$50,0)),"")</f>
        <v/>
      </c>
      <c r="G740" s="115"/>
      <c r="H740" s="115"/>
      <c r="I740" s="115"/>
      <c r="J740" s="115"/>
      <c r="K740" s="115"/>
      <c r="L740" s="115"/>
      <c r="M740" s="115"/>
      <c r="N740" s="115"/>
      <c r="O740" s="115"/>
      <c r="P740" s="115"/>
      <c r="Q740" s="116"/>
      <c r="R740" s="105"/>
    </row>
    <row r="741" spans="3:18" x14ac:dyDescent="0.25">
      <c r="C741" s="71" t="s">
        <v>9</v>
      </c>
      <c r="D741" s="77" t="s">
        <v>182</v>
      </c>
      <c r="E741" s="106">
        <f>INDEX('Maximum Demand Forecast'!AR4:AR50,MATCH(Information!C741,'Maximum Demand Forecast'!$AQ$4:$AQ$50,0))</f>
        <v>0</v>
      </c>
      <c r="F741" s="107">
        <f>INDEX('Maximum Demand Forecast'!AR4:AR50,MATCH(Information!C741,'Maximum Demand Forecast'!$AQ$4:$AQ$50,0))</f>
        <v>0</v>
      </c>
      <c r="G741" s="107">
        <f>INDEX('Maximum Demand Forecast'!AR4:AR50,MATCH(Information!C741,'Maximum Demand Forecast'!$AQ$4:$AQ$50,0))</f>
        <v>0</v>
      </c>
      <c r="H741" s="107">
        <f>INDEX('Maximum Demand Forecast'!AR4:AR50,MATCH(Information!C741,'Maximum Demand Forecast'!$AQ$4:$AQ$50,0))</f>
        <v>0</v>
      </c>
      <c r="I741" s="107">
        <f>INDEX('Maximum Demand Forecast'!AR4:AR50,MATCH(Information!C741,'Maximum Demand Forecast'!$AQ$4:$AQ$50,0))</f>
        <v>0</v>
      </c>
      <c r="J741" s="107">
        <f>INDEX('Maximum Demand Forecast'!AR4:AR50,MATCH(Information!C741,'Maximum Demand Forecast'!$AQ$4:$AQ$50,0))</f>
        <v>0</v>
      </c>
      <c r="K741" s="107">
        <f>INDEX('Maximum Demand Forecast'!AR4:AR50,MATCH(Information!C741,'Maximum Demand Forecast'!$AQ$4:$AQ$50,0))</f>
        <v>0</v>
      </c>
      <c r="L741" s="107">
        <f>INDEX('Maximum Demand Forecast'!AR4:AR50,MATCH(Information!C741,'Maximum Demand Forecast'!$AQ$4:$AQ$50,0))</f>
        <v>0</v>
      </c>
      <c r="M741" s="107">
        <f>INDEX('Maximum Demand Forecast'!AR4:AR50,MATCH(Information!C741,'Maximum Demand Forecast'!$AQ$4:$AQ$50,0))</f>
        <v>0</v>
      </c>
      <c r="N741" s="107">
        <f>INDEX('Maximum Demand Forecast'!AR4:AR50,MATCH(Information!C741,'Maximum Demand Forecast'!$AQ$4:$AQ$50,0))</f>
        <v>0</v>
      </c>
      <c r="O741" s="107">
        <f>INDEX('Maximum Demand Forecast'!AR4:AR50,MATCH(Information!C741,'Maximum Demand Forecast'!$AQ$4:$AQ$50,0))</f>
        <v>0</v>
      </c>
      <c r="P741" s="107">
        <f>INDEX('Maximum Demand Forecast'!AR4:AR50,MATCH(Information!C741,'Maximum Demand Forecast'!$AQ$4:$AQ$50,0))</f>
        <v>0</v>
      </c>
      <c r="Q741" s="104"/>
      <c r="R741" s="105"/>
    </row>
    <row r="742" spans="3:18" x14ac:dyDescent="0.25">
      <c r="C742" s="71" t="s">
        <v>9</v>
      </c>
      <c r="D742" s="77" t="s">
        <v>183</v>
      </c>
      <c r="E742" s="106">
        <f>INDEX('Maximum Demand Forecast'!$AS$4:$AS$50,MATCH(Information!C742,'Maximum Demand Forecast'!$AQ$4:$AQ$50,0))</f>
        <v>0</v>
      </c>
      <c r="F742" s="107">
        <f>INDEX('Maximum Demand Forecast'!$AS$4:$AS$50,MATCH(Information!C742,'Maximum Demand Forecast'!$AQ$4:$AQ$50,0))</f>
        <v>0</v>
      </c>
      <c r="G742" s="107">
        <f>INDEX('Maximum Demand Forecast'!$AS$4:$AS$50,MATCH(Information!C742,'Maximum Demand Forecast'!$AQ$4:$AQ$50,0))</f>
        <v>0</v>
      </c>
      <c r="H742" s="107">
        <f>INDEX('Maximum Demand Forecast'!$AS$4:$AS$50,MATCH(Information!C742,'Maximum Demand Forecast'!$AQ$4:$AQ$50,0))</f>
        <v>0</v>
      </c>
      <c r="I742" s="107">
        <f>INDEX('Maximum Demand Forecast'!$AS$4:$AS$50,MATCH(Information!C742,'Maximum Demand Forecast'!$AQ$4:$AQ$50,0))</f>
        <v>0</v>
      </c>
      <c r="J742" s="107">
        <f>INDEX('Maximum Demand Forecast'!$AS$4:$AS$50,MATCH(Information!C742,'Maximum Demand Forecast'!$AQ$4:$AQ$50,0))</f>
        <v>0</v>
      </c>
      <c r="K742" s="107">
        <f>INDEX('Maximum Demand Forecast'!$AS$4:$AS$50,MATCH(Information!C742,'Maximum Demand Forecast'!$AQ$4:$AQ$50,0))</f>
        <v>0</v>
      </c>
      <c r="L742" s="107">
        <f>INDEX('Maximum Demand Forecast'!$AS$4:$AS$50,MATCH(Information!C742,'Maximum Demand Forecast'!$AQ$4:$AQ$50,0))</f>
        <v>0</v>
      </c>
      <c r="M742" s="107">
        <f>INDEX('Maximum Demand Forecast'!$AS$4:$AS$50,MATCH(Information!C742,'Maximum Demand Forecast'!$AQ$4:$AQ$50,0))</f>
        <v>0</v>
      </c>
      <c r="N742" s="107">
        <f>INDEX('Maximum Demand Forecast'!$AS$4:$AS$50,MATCH(Information!C742,'Maximum Demand Forecast'!$AQ$4:$AQ$50,0))</f>
        <v>0</v>
      </c>
      <c r="O742" s="107">
        <f>INDEX('Maximum Demand Forecast'!$AS$4:$AS$50,MATCH(Information!C742,'Maximum Demand Forecast'!$AQ$4:$AQ$50,0))</f>
        <v>0</v>
      </c>
      <c r="P742" s="107">
        <f>INDEX('Maximum Demand Forecast'!$AS$4:$AS$50,MATCH(Information!C742,'Maximum Demand Forecast'!$AQ$4:$AQ$50,0))</f>
        <v>0</v>
      </c>
      <c r="Q742" s="104"/>
      <c r="R742" s="105"/>
    </row>
    <row r="743" spans="3:18" x14ac:dyDescent="0.25">
      <c r="C743" s="71" t="s">
        <v>9</v>
      </c>
      <c r="D743" s="77" t="s">
        <v>186</v>
      </c>
      <c r="E743" s="117">
        <f>INDEX('Maximum Demand Forecast'!$R$4:$R$50,MATCH(Information!$C$730,'Maximum Demand Forecast'!$D$4:$D$50,0))</f>
        <v>1</v>
      </c>
      <c r="F743" s="118"/>
      <c r="G743" s="118"/>
      <c r="H743" s="118"/>
      <c r="I743" s="118"/>
      <c r="J743" s="118"/>
      <c r="K743" s="118"/>
      <c r="L743" s="118"/>
      <c r="M743" s="118"/>
      <c r="N743" s="118"/>
      <c r="O743" s="118"/>
      <c r="P743" s="118"/>
      <c r="Q743" s="104"/>
      <c r="R743" s="105"/>
    </row>
    <row r="744" spans="3:18" x14ac:dyDescent="0.25">
      <c r="C744" s="71" t="s">
        <v>9</v>
      </c>
      <c r="D744" s="77" t="s">
        <v>187</v>
      </c>
      <c r="E744" s="117">
        <f>INDEX('Maximum Demand Forecast'!$AH$4:$AH$50,MATCH(Information!$C$730,'Maximum Demand Forecast'!$D$4:$D$50,0))</f>
        <v>0.94399125540890905</v>
      </c>
      <c r="F744" s="118"/>
      <c r="G744" s="118"/>
      <c r="H744" s="118"/>
      <c r="I744" s="118"/>
      <c r="J744" s="118"/>
      <c r="K744" s="118"/>
      <c r="L744" s="118"/>
      <c r="M744" s="118"/>
      <c r="N744" s="118"/>
      <c r="O744" s="118"/>
      <c r="P744" s="118"/>
      <c r="Q744" s="104"/>
      <c r="R744" s="105"/>
    </row>
    <row r="745" spans="3:18" x14ac:dyDescent="0.25">
      <c r="C745" s="71" t="s">
        <v>9</v>
      </c>
      <c r="D745" s="77" t="s">
        <v>130</v>
      </c>
      <c r="E745" s="106">
        <v>4.8</v>
      </c>
      <c r="F745" s="107"/>
      <c r="G745" s="107"/>
      <c r="H745" s="107"/>
      <c r="I745" s="107"/>
      <c r="J745" s="107"/>
      <c r="K745" s="107"/>
      <c r="L745" s="107"/>
      <c r="M745" s="107"/>
      <c r="N745" s="107"/>
      <c r="O745" s="107"/>
      <c r="P745" s="107"/>
      <c r="Q745" s="104" t="str" cm="1">
        <f t="array" ref="Q745">IF(INDEX('Maximum Demand Forecast'!$AW$4:$AW$248,MATCH(1,('Maximum Demand Forecast'!$AV$4:$AV$248=Information!D745)*('Maximum Demand Forecast'!$AX$4:$AX$248=Information!E745)*('Maximum Demand Forecast'!$AU$4:$AU$248=Information!C745),0))=0,"",INDEX('Maximum Demand Forecast'!$AW$4:$AW$248,MATCH(1,('Maximum Demand Forecast'!$AV$4:$AV$248=Information!D745)*('Maximum Demand Forecast'!$AX$4:$AX$248=Information!E745)*('Maximum Demand Forecast'!$AU$4:$AU$248=Information!C745),0)))</f>
        <v>Howrah Zone</v>
      </c>
      <c r="R745" s="105"/>
    </row>
    <row r="746" spans="3:18" x14ac:dyDescent="0.25">
      <c r="C746" s="71" t="s">
        <v>9</v>
      </c>
      <c r="D746" s="77" t="s">
        <v>131</v>
      </c>
      <c r="E746" s="106">
        <v>4.8</v>
      </c>
      <c r="F746" s="107"/>
      <c r="G746" s="107"/>
      <c r="H746" s="107"/>
      <c r="I746" s="107"/>
      <c r="J746" s="107"/>
      <c r="K746" s="107"/>
      <c r="L746" s="107"/>
      <c r="M746" s="107"/>
      <c r="N746" s="107"/>
      <c r="O746" s="107"/>
      <c r="P746" s="107"/>
      <c r="Q746" s="104" t="str" cm="1">
        <f t="array" ref="Q746">IF(INDEX('Maximum Demand Forecast'!$AW$4:$AW$248,MATCH(1,('Maximum Demand Forecast'!$AV$4:$AV$248=Information!D746)*('Maximum Demand Forecast'!$AX$4:$AX$248=Information!E746)*('Maximum Demand Forecast'!$AU$4:$AU$248=Information!C746),0))=0,"",INDEX('Maximum Demand Forecast'!$AW$4:$AW$248,MATCH(1,('Maximum Demand Forecast'!$AV$4:$AV$248=Information!D746)*('Maximum Demand Forecast'!$AX$4:$AX$248=Information!E746)*('Maximum Demand Forecast'!$AU$4:$AU$248=Information!C746),0)))</f>
        <v>Cambridge Zone</v>
      </c>
      <c r="R746" s="105"/>
    </row>
    <row r="747" spans="3:18" x14ac:dyDescent="0.25">
      <c r="C747" s="71" t="s">
        <v>9</v>
      </c>
      <c r="D747" s="77" t="s">
        <v>132</v>
      </c>
      <c r="E747" s="106"/>
      <c r="F747" s="107"/>
      <c r="G747" s="107"/>
      <c r="H747" s="107"/>
      <c r="I747" s="107"/>
      <c r="J747" s="107"/>
      <c r="K747" s="107"/>
      <c r="L747" s="107"/>
      <c r="M747" s="107"/>
      <c r="N747" s="107"/>
      <c r="O747" s="107"/>
      <c r="P747" s="107"/>
      <c r="Q747" s="104" t="str" cm="1">
        <f t="array" ref="Q747">IF(INDEX('Maximum Demand Forecast'!$AW$4:$AW$248,MATCH(1,('Maximum Demand Forecast'!$AV$4:$AV$248=Information!D747)*('Maximum Demand Forecast'!$AX$4:$AX$248=Information!E747)*('Maximum Demand Forecast'!$AU$4:$AU$248=Information!C747),0))=0,"",INDEX('Maximum Demand Forecast'!$AW$4:$AW$248,MATCH(1,('Maximum Demand Forecast'!$AV$4:$AV$248=Information!D747)*('Maximum Demand Forecast'!$AX$4:$AX$248=Information!E747)*('Maximum Demand Forecast'!$AU$4:$AU$248=Information!C747),0)))</f>
        <v/>
      </c>
      <c r="R747" s="105"/>
    </row>
    <row r="748" spans="3:18" x14ac:dyDescent="0.25">
      <c r="C748" s="71" t="s">
        <v>9</v>
      </c>
      <c r="D748" s="77" t="s">
        <v>133</v>
      </c>
      <c r="E748" s="106"/>
      <c r="F748" s="107"/>
      <c r="G748" s="107"/>
      <c r="H748" s="107"/>
      <c r="I748" s="107"/>
      <c r="J748" s="107"/>
      <c r="K748" s="107"/>
      <c r="L748" s="107"/>
      <c r="M748" s="107"/>
      <c r="N748" s="107"/>
      <c r="O748" s="107"/>
      <c r="P748" s="107"/>
      <c r="Q748" s="104" t="str" cm="1">
        <f t="array" ref="Q748">IF(INDEX('Maximum Demand Forecast'!$AW$4:$AW$248,MATCH(1,('Maximum Demand Forecast'!$AV$4:$AV$248=Information!D748)*('Maximum Demand Forecast'!$AX$4:$AX$248=Information!E748)*('Maximum Demand Forecast'!$AU$4:$AU$248=Information!C748),0))=0,"",INDEX('Maximum Demand Forecast'!$AW$4:$AW$248,MATCH(1,('Maximum Demand Forecast'!$AV$4:$AV$248=Information!D748)*('Maximum Demand Forecast'!$AX$4:$AX$248=Information!E748)*('Maximum Demand Forecast'!$AU$4:$AU$248=Information!C748),0)))</f>
        <v/>
      </c>
      <c r="R748" s="105"/>
    </row>
    <row r="749" spans="3:18" x14ac:dyDescent="0.25">
      <c r="C749" s="71" t="s">
        <v>9</v>
      </c>
      <c r="D749" s="77" t="s">
        <v>134</v>
      </c>
      <c r="E749" s="106"/>
      <c r="F749" s="107"/>
      <c r="G749" s="107"/>
      <c r="H749" s="107"/>
      <c r="I749" s="107"/>
      <c r="J749" s="107"/>
      <c r="K749" s="107"/>
      <c r="L749" s="107"/>
      <c r="M749" s="107"/>
      <c r="N749" s="107"/>
      <c r="O749" s="107"/>
      <c r="P749" s="107"/>
      <c r="Q749" s="104" t="str" cm="1">
        <f t="array" ref="Q749">IF(INDEX('Maximum Demand Forecast'!$AW$4:$AW$248,MATCH(1,('Maximum Demand Forecast'!$AV$4:$AV$248=Information!D749)*('Maximum Demand Forecast'!$AX$4:$AX$248=Information!E749)*('Maximum Demand Forecast'!$AU$4:$AU$248=Information!C749),0))=0,"",INDEX('Maximum Demand Forecast'!$AW$4:$AW$248,MATCH(1,('Maximum Demand Forecast'!$AV$4:$AV$248=Information!D749)*('Maximum Demand Forecast'!$AX$4:$AX$248=Information!E749)*('Maximum Demand Forecast'!$AU$4:$AU$248=Information!C749),0)))</f>
        <v/>
      </c>
      <c r="R749" s="105"/>
    </row>
    <row r="750" spans="3:18" x14ac:dyDescent="0.25">
      <c r="C750" s="71" t="s">
        <v>9</v>
      </c>
      <c r="D750" s="77" t="s">
        <v>184</v>
      </c>
      <c r="E750" s="124">
        <f>INDEX('Distribution feeder max. demand'!$AS$5:$AS$64,MATCH(Information!$C750,'Distribution feeder max. demand'!$AR$5:$AR$64,0))</f>
        <v>20.966000000000001</v>
      </c>
      <c r="F750" s="115"/>
      <c r="G750" s="115"/>
      <c r="H750" s="115"/>
      <c r="I750" s="115"/>
      <c r="J750" s="115"/>
      <c r="K750" s="115"/>
      <c r="L750" s="115"/>
      <c r="M750" s="115"/>
      <c r="N750" s="115"/>
      <c r="O750" s="115"/>
      <c r="P750" s="115"/>
      <c r="Q750" s="104"/>
      <c r="R750" s="105"/>
    </row>
    <row r="751" spans="3:18" ht="15.75" thickBot="1" x14ac:dyDescent="0.3">
      <c r="C751" s="73" t="s">
        <v>9</v>
      </c>
      <c r="D751" s="78" t="s">
        <v>185</v>
      </c>
      <c r="E751" s="123">
        <f>INDEX('Distribution feeder max. demand'!$AT$5:$AT$64,MATCH(Information!$C750,'Distribution feeder max. demand'!$AR$5:$AR$64,0))</f>
        <v>1.2E-2</v>
      </c>
      <c r="F751" s="119"/>
      <c r="G751" s="119"/>
      <c r="H751" s="119"/>
      <c r="I751" s="119"/>
      <c r="J751" s="119"/>
      <c r="K751" s="119"/>
      <c r="L751" s="119"/>
      <c r="M751" s="119"/>
      <c r="N751" s="119"/>
      <c r="O751" s="119"/>
      <c r="P751" s="119"/>
      <c r="Q751" s="120"/>
      <c r="R751" s="121"/>
    </row>
    <row r="752" spans="3:18" ht="15.75" thickTop="1" x14ac:dyDescent="0.25">
      <c r="C752" s="71" t="s">
        <v>59</v>
      </c>
      <c r="D752" s="77" t="s">
        <v>171</v>
      </c>
      <c r="E752" s="102">
        <f>INDEX('Maximum Demand Forecast'!$BA$4:$BA$50,MATCH($C$752,'Maximum Demand Forecast'!$AZ$4:$AZ$50,0))</f>
        <v>63</v>
      </c>
      <c r="F752" s="103">
        <f>INDEX('Maximum Demand Forecast'!$BA$4:$BA$50,MATCH($C$752,'Maximum Demand Forecast'!$AZ$4:$AZ$50,0))</f>
        <v>63</v>
      </c>
      <c r="G752" s="103">
        <f>INDEX('Maximum Demand Forecast'!$BA$4:$BA$50,MATCH($C$752,'Maximum Demand Forecast'!$AZ$4:$AZ$50,0))</f>
        <v>63</v>
      </c>
      <c r="H752" s="103">
        <f>INDEX('Maximum Demand Forecast'!$BA$4:$BA$50,MATCH($C$752,'Maximum Demand Forecast'!$AZ$4:$AZ$50,0))</f>
        <v>63</v>
      </c>
      <c r="I752" s="103">
        <f>INDEX('Maximum Demand Forecast'!$BA$4:$BA$50,MATCH($C$752,'Maximum Demand Forecast'!$AZ$4:$AZ$50,0))</f>
        <v>63</v>
      </c>
      <c r="J752" s="103">
        <f>INDEX('Maximum Demand Forecast'!$BA$4:$BA$50,MATCH($C$752,'Maximum Demand Forecast'!$AZ$4:$AZ$50,0))</f>
        <v>63</v>
      </c>
      <c r="K752" s="103">
        <f>INDEX('Maximum Demand Forecast'!$BA$4:$BA$50,MATCH($C$752,'Maximum Demand Forecast'!$AZ$4:$AZ$50,0))</f>
        <v>63</v>
      </c>
      <c r="L752" s="103">
        <f>INDEX('Maximum Demand Forecast'!$BA$4:$BA$50,MATCH($C$752,'Maximum Demand Forecast'!$AZ$4:$AZ$50,0))</f>
        <v>63</v>
      </c>
      <c r="M752" s="103">
        <f>INDEX('Maximum Demand Forecast'!$BA$4:$BA$50,MATCH($C$752,'Maximum Demand Forecast'!$AZ$4:$AZ$50,0))</f>
        <v>63</v>
      </c>
      <c r="N752" s="103">
        <f>INDEX('Maximum Demand Forecast'!$BA$4:$BA$50,MATCH($C$752,'Maximum Demand Forecast'!$AZ$4:$AZ$50,0))</f>
        <v>63</v>
      </c>
      <c r="O752" s="103">
        <f>INDEX('Maximum Demand Forecast'!$BA$4:$BA$50,MATCH($C$752,'Maximum Demand Forecast'!$AZ$4:$AZ$50,0))</f>
        <v>63</v>
      </c>
      <c r="P752" s="103">
        <f>INDEX('Maximum Demand Forecast'!$BA$4:$BA$50,MATCH($C$752,'Maximum Demand Forecast'!$AZ$4:$AZ$50,0))</f>
        <v>63</v>
      </c>
      <c r="Q752" s="104"/>
      <c r="R752" s="122" t="str">
        <f>IF('Maximum Demand Forecast'!F38&gt;'Maximum Demand Forecast'!V38,"Summer","Winter")</f>
        <v>Winter</v>
      </c>
    </row>
    <row r="753" spans="3:18" x14ac:dyDescent="0.25">
      <c r="C753" s="71" t="s">
        <v>59</v>
      </c>
      <c r="D753" s="77" t="s">
        <v>172</v>
      </c>
      <c r="E753" s="106">
        <f>INDEX('Maximum Demand Forecast'!$AN$4:$AN$50,MATCH(Information!C752,'Maximum Demand Forecast'!$AM$4:$AM$50,0))</f>
        <v>31.5</v>
      </c>
      <c r="F753" s="107">
        <f>INDEX('Maximum Demand Forecast'!$AN$4:$AN$50,MATCH(Information!C752,'Maximum Demand Forecast'!$AM$4:$AM$50,0))</f>
        <v>31.5</v>
      </c>
      <c r="G753" s="107">
        <f>INDEX('Maximum Demand Forecast'!$AN$4:$AN$50,MATCH(Information!C752,'Maximum Demand Forecast'!$AM$4:$AM$50,0))</f>
        <v>31.5</v>
      </c>
      <c r="H753" s="107">
        <f>INDEX('Maximum Demand Forecast'!$AN$4:$AN$50,MATCH(Information!C752,'Maximum Demand Forecast'!$AM$4:$AM$50,0))</f>
        <v>31.5</v>
      </c>
      <c r="I753" s="107">
        <f>INDEX('Maximum Demand Forecast'!$AN$4:$AN$50,MATCH(Information!C752,'Maximum Demand Forecast'!$AM$4:$AM$50,0))</f>
        <v>31.5</v>
      </c>
      <c r="J753" s="107">
        <f>INDEX('Maximum Demand Forecast'!$AN$4:$AN$50,MATCH(Information!C752,'Maximum Demand Forecast'!$AM$4:$AM$50,0))</f>
        <v>31.5</v>
      </c>
      <c r="K753" s="107">
        <f>INDEX('Maximum Demand Forecast'!$AN$4:$AN$50,MATCH(Information!C752,'Maximum Demand Forecast'!$AM$4:$AM$50,0))</f>
        <v>31.5</v>
      </c>
      <c r="L753" s="107">
        <f>INDEX('Maximum Demand Forecast'!$AN$4:$AN$50,MATCH(Information!C752,'Maximum Demand Forecast'!$AM$4:$AM$50,0))</f>
        <v>31.5</v>
      </c>
      <c r="M753" s="107">
        <f>INDEX('Maximum Demand Forecast'!$AN$4:$AN$50,MATCH(Information!C752,'Maximum Demand Forecast'!$AM$4:$AM$50,0))</f>
        <v>31.5</v>
      </c>
      <c r="N753" s="107">
        <f>INDEX('Maximum Demand Forecast'!$AN$4:$AN$50,MATCH(Information!C752,'Maximum Demand Forecast'!$AM$4:$AM$50,0))</f>
        <v>31.5</v>
      </c>
      <c r="O753" s="107">
        <f>INDEX('Maximum Demand Forecast'!$AN$4:$AN$50,MATCH(Information!C752,'Maximum Demand Forecast'!$AM$4:$AM$50,0))</f>
        <v>31.5</v>
      </c>
      <c r="P753" s="107">
        <f>INDEX('Maximum Demand Forecast'!$AN$4:$AN$50,MATCH(Information!C752,'Maximum Demand Forecast'!$AM$4:$AM$50,0))</f>
        <v>31.5</v>
      </c>
      <c r="Q753" s="104"/>
      <c r="R753" s="105"/>
    </row>
    <row r="754" spans="3:18" x14ac:dyDescent="0.25">
      <c r="C754" s="71" t="s">
        <v>59</v>
      </c>
      <c r="D754" s="77" t="s">
        <v>173</v>
      </c>
      <c r="E754" s="106">
        <f>INDEX('Maximum Demand Forecast'!$AO$4:$AO$50,MATCH(Information!C754,'Maximum Demand Forecast'!$AM$4:$AM$50,0))</f>
        <v>36</v>
      </c>
      <c r="F754" s="107">
        <f>INDEX('Maximum Demand Forecast'!$AO$4:$AO$50,MATCH(Information!C754,'Maximum Demand Forecast'!$AM$4:$AM$50,0))</f>
        <v>36</v>
      </c>
      <c r="G754" s="107">
        <f>INDEX('Maximum Demand Forecast'!$AO$4:$AO$50,MATCH(Information!C754,'Maximum Demand Forecast'!$AM$4:$AM$50,0))</f>
        <v>36</v>
      </c>
      <c r="H754" s="107">
        <f>INDEX('Maximum Demand Forecast'!$AO$4:$AO$50,MATCH(Information!C754,'Maximum Demand Forecast'!$AM$4:$AM$50,0))</f>
        <v>36</v>
      </c>
      <c r="I754" s="107">
        <f>INDEX('Maximum Demand Forecast'!$AO$4:$AO$50,MATCH(Information!C754,'Maximum Demand Forecast'!$AM$4:$AM$50,0))</f>
        <v>36</v>
      </c>
      <c r="J754" s="107">
        <f>INDEX('Maximum Demand Forecast'!$AO$4:$AO$50,MATCH(Information!C754,'Maximum Demand Forecast'!$AM$4:$AM$50,0))</f>
        <v>36</v>
      </c>
      <c r="K754" s="107">
        <f>INDEX('Maximum Demand Forecast'!$AO$4:$AO$50,MATCH(Information!C754,'Maximum Demand Forecast'!$AM$4:$AM$50,0))</f>
        <v>36</v>
      </c>
      <c r="L754" s="107">
        <f>INDEX('Maximum Demand Forecast'!$AO$4:$AO$50,MATCH(Information!C754,'Maximum Demand Forecast'!$AM$4:$AM$50,0))</f>
        <v>36</v>
      </c>
      <c r="M754" s="107">
        <f>INDEX('Maximum Demand Forecast'!$AO$4:$AO$50,MATCH(Information!C754,'Maximum Demand Forecast'!$AM$4:$AM$50,0))</f>
        <v>36</v>
      </c>
      <c r="N754" s="107">
        <f>INDEX('Maximum Demand Forecast'!$AO$4:$AO$50,MATCH(Information!C754,'Maximum Demand Forecast'!$AM$4:$AM$50,0))</f>
        <v>36</v>
      </c>
      <c r="O754" s="107">
        <f>INDEX('Maximum Demand Forecast'!$AO$4:$AO$50,MATCH(Information!C754,'Maximum Demand Forecast'!$AM$4:$AM$50,0))</f>
        <v>36</v>
      </c>
      <c r="P754" s="107">
        <f>INDEX('Maximum Demand Forecast'!$AO$4:$AO$50,MATCH(Information!C754,'Maximum Demand Forecast'!$AM$4:$AM$50,0))</f>
        <v>36</v>
      </c>
      <c r="Q754" s="104"/>
      <c r="R754" s="105"/>
    </row>
    <row r="755" spans="3:18" x14ac:dyDescent="0.25">
      <c r="C755" s="71" t="s">
        <v>59</v>
      </c>
      <c r="D755" s="77" t="s">
        <v>174</v>
      </c>
      <c r="E755" s="108">
        <f>IF($R$752="Summer",INDEX('Maximum Demand Forecast'!E$4:E$50,MATCH(Information!$C$755,'Maximum Demand Forecast'!$D$4:$D$50,0)),INDEX('Maximum Demand Forecast'!U$4:U$50,MATCH(Information!$C$755,'Maximum Demand Forecast'!$T$4:$T$50,0)))</f>
        <v>12.7525354820615</v>
      </c>
      <c r="F755" s="111">
        <f>IF($R$752="Summer",INDEX('Maximum Demand Forecast'!F$4:F$50,MATCH(Information!$C$755,'Maximum Demand Forecast'!$D$4:$D$50,0)),INDEX('Maximum Demand Forecast'!V$4:V$50,MATCH(Information!$C$755,'Maximum Demand Forecast'!$T$4:$T$50,0)))</f>
        <v>13.2833857989125</v>
      </c>
      <c r="G755" s="111">
        <f>IF($R$752="Summer",INDEX('Maximum Demand Forecast'!G$4:G$50,MATCH(Information!$C$755,'Maximum Demand Forecast'!$D$4:$D$50,0)),INDEX('Maximum Demand Forecast'!W$4:W$50,MATCH(Information!$C$755,'Maximum Demand Forecast'!$T$4:$T$50,0)))</f>
        <v>12.825177693381848</v>
      </c>
      <c r="H755" s="111">
        <f>IF($R$752="Summer",INDEX('Maximum Demand Forecast'!H$4:H$50,MATCH(Information!$C$755,'Maximum Demand Forecast'!$D$4:$D$50,0)),INDEX('Maximum Demand Forecast'!X$4:X$50,MATCH(Information!$C$755,'Maximum Demand Forecast'!$T$4:$T$50,0)))</f>
        <v>12.927994648313723</v>
      </c>
      <c r="I755" s="111">
        <f>IF($R$752="Summer",INDEX('Maximum Demand Forecast'!I$4:I$50,MATCH(Information!$C$755,'Maximum Demand Forecast'!$D$4:$D$50,0)),INDEX('Maximum Demand Forecast'!Y$4:Y$50,MATCH(Information!$C$755,'Maximum Demand Forecast'!$T$4:$T$50,0)))</f>
        <v>12.717286627969525</v>
      </c>
      <c r="J755" s="111">
        <f>IF($R$752="Summer",INDEX('Maximum Demand Forecast'!J$4:J$50,MATCH(Information!$C$755,'Maximum Demand Forecast'!$D$4:$D$50,0)),INDEX('Maximum Demand Forecast'!Z$4:Z$50,MATCH(Information!$C$755,'Maximum Demand Forecast'!$T$4:$T$50,0)))</f>
        <v>12.70921254734434</v>
      </c>
      <c r="K755" s="111">
        <f>IF($R$752="Summer",INDEX('Maximum Demand Forecast'!K$4:K$50,MATCH(Information!$C$755,'Maximum Demand Forecast'!$D$4:$D$50,0)),INDEX('Maximum Demand Forecast'!AA$4:AA$50,MATCH(Information!$C$755,'Maximum Demand Forecast'!$T$4:$T$50,0)))</f>
        <v>12.727958038535194</v>
      </c>
      <c r="L755" s="111">
        <f>IF($R$752="Summer",INDEX('Maximum Demand Forecast'!L$4:L$50,MATCH(Information!$C$755,'Maximum Demand Forecast'!$D$4:$D$50,0)),INDEX('Maximum Demand Forecast'!AB$4:AB$50,MATCH(Information!$C$755,'Maximum Demand Forecast'!$T$4:$T$50,0)))</f>
        <v>12.784846315070888</v>
      </c>
      <c r="M755" s="111">
        <f>IF($R$752="Summer",INDEX('Maximum Demand Forecast'!M$4:M$50,MATCH(Information!$C$755,'Maximum Demand Forecast'!$D$4:$D$50,0)),INDEX('Maximum Demand Forecast'!AC$4:AC$50,MATCH(Information!$C$755,'Maximum Demand Forecast'!$T$4:$T$50,0)))</f>
        <v>12.954187130797804</v>
      </c>
      <c r="N755" s="111">
        <f>IF($R$752="Summer",INDEX('Maximum Demand Forecast'!N$4:N$50,MATCH(Information!$C$755,'Maximum Demand Forecast'!$D$4:$D$50,0)),INDEX('Maximum Demand Forecast'!AD$4:AD$50,MATCH(Information!$C$755,'Maximum Demand Forecast'!$T$4:$T$50,0)))</f>
        <v>13.489052012974302</v>
      </c>
      <c r="O755" s="111">
        <f>IF($R$752="Summer",INDEX('Maximum Demand Forecast'!O$4:O$50,MATCH(Information!$C$755,'Maximum Demand Forecast'!$D$4:$D$50,0)),INDEX('Maximum Demand Forecast'!AE$4:AE$50,MATCH(Information!$C$755,'Maximum Demand Forecast'!$T$4:$T$50,0)))</f>
        <v>13.925829952423618</v>
      </c>
      <c r="P755" s="111">
        <f>IF($R$752="Summer",INDEX('Maximum Demand Forecast'!P$4:P$50,MATCH(Information!$C$755,'Maximum Demand Forecast'!$D$4:$D$50,0)),INDEX('Maximum Demand Forecast'!AF$4:AF$50,MATCH(Information!$C$755,'Maximum Demand Forecast'!$T$4:$T$50,0)))</f>
        <v>14.216317266366749</v>
      </c>
      <c r="Q755" s="104"/>
      <c r="R755" s="105"/>
    </row>
    <row r="756" spans="3:18" x14ac:dyDescent="0.25">
      <c r="C756" s="71" t="s">
        <v>59</v>
      </c>
      <c r="D756" s="77" t="s">
        <v>175</v>
      </c>
      <c r="E756" s="109">
        <f t="shared" ref="E756:P756" si="102">SQRT(E757^2-E755^2)</f>
        <v>0.34372959604669701</v>
      </c>
      <c r="F756" s="110">
        <f t="shared" si="102"/>
        <v>0.35803804202040512</v>
      </c>
      <c r="G756" s="110">
        <f t="shared" si="102"/>
        <v>0.34568758142051642</v>
      </c>
      <c r="H756" s="110">
        <f t="shared" si="102"/>
        <v>0.34845889152081938</v>
      </c>
      <c r="I756" s="110">
        <f t="shared" si="102"/>
        <v>0.3427795046397944</v>
      </c>
      <c r="J756" s="110">
        <f t="shared" si="102"/>
        <v>0.3425618772922337</v>
      </c>
      <c r="K756" s="110">
        <f t="shared" si="102"/>
        <v>0.34306713996121019</v>
      </c>
      <c r="L756" s="110">
        <f t="shared" si="102"/>
        <v>0.34460049655069058</v>
      </c>
      <c r="M756" s="110">
        <f t="shared" si="102"/>
        <v>0.3491648790819798</v>
      </c>
      <c r="N756" s="110">
        <f t="shared" si="102"/>
        <v>0.36358153294258372</v>
      </c>
      <c r="O756" s="110">
        <f t="shared" si="102"/>
        <v>0.37535436861905014</v>
      </c>
      <c r="P756" s="110">
        <f t="shared" si="102"/>
        <v>0.3831841125330509</v>
      </c>
      <c r="Q756" s="104"/>
      <c r="R756" s="105"/>
    </row>
    <row r="757" spans="3:18" x14ac:dyDescent="0.25">
      <c r="C757" s="71" t="s">
        <v>59</v>
      </c>
      <c r="D757" s="77" t="s">
        <v>176</v>
      </c>
      <c r="E757" s="108">
        <f t="shared" ref="E757:P757" si="103">E755/$E$758</f>
        <v>12.757167054500618</v>
      </c>
      <c r="F757" s="111">
        <f t="shared" si="103"/>
        <v>13.288210170007249</v>
      </c>
      <c r="G757" s="111">
        <f t="shared" si="103"/>
        <v>12.829835648626513</v>
      </c>
      <c r="H757" s="111">
        <f t="shared" si="103"/>
        <v>12.932689945479563</v>
      </c>
      <c r="I757" s="111">
        <f t="shared" si="103"/>
        <v>12.721905398435156</v>
      </c>
      <c r="J757" s="111">
        <f t="shared" si="103"/>
        <v>12.713828385397877</v>
      </c>
      <c r="K757" s="111">
        <f t="shared" si="103"/>
        <v>12.73258068473292</v>
      </c>
      <c r="L757" s="111">
        <f t="shared" si="103"/>
        <v>12.789489622428436</v>
      </c>
      <c r="M757" s="111">
        <f t="shared" si="103"/>
        <v>12.958891940768384</v>
      </c>
      <c r="N757" s="111">
        <f t="shared" si="103"/>
        <v>13.493951079643907</v>
      </c>
      <c r="O757" s="111">
        <f t="shared" si="103"/>
        <v>13.930887651756445</v>
      </c>
      <c r="P757" s="111">
        <f t="shared" si="103"/>
        <v>14.221480467310537</v>
      </c>
      <c r="Q757" s="104"/>
      <c r="R757" s="105"/>
    </row>
    <row r="758" spans="3:18" x14ac:dyDescent="0.25">
      <c r="C758" s="71" t="s">
        <v>59</v>
      </c>
      <c r="D758" s="77" t="s">
        <v>177</v>
      </c>
      <c r="E758" s="108">
        <f>IF($R$752="Summer",INDEX('Maximum Demand Forecast'!$Q$4:$Q$50,MATCH(Information!$C$758,'Maximum Demand Forecast'!$D$4:$D$50,0)),INDEX('Maximum Demand Forecast'!$AG$4:$AG$50,MATCH(Information!$C$758,'Maximum Demand Forecast'!$T$4:$T$50,0)))</f>
        <v>0.99963694349855803</v>
      </c>
      <c r="F758" s="111">
        <f>IF($R$752="Summer",INDEX('Maximum Demand Forecast'!$Q$4:$Q$50,MATCH(Information!$C$758,'Maximum Demand Forecast'!$D$4:$D$50,0)),INDEX('Maximum Demand Forecast'!$AG$4:$AG$50,MATCH(Information!$C$758,'Maximum Demand Forecast'!$T$4:$T$50,0)))</f>
        <v>0.99963694349855803</v>
      </c>
      <c r="G758" s="111">
        <f>IF($R$752="Summer",INDEX('Maximum Demand Forecast'!$Q$4:$Q$50,MATCH(Information!$C$758,'Maximum Demand Forecast'!$D$4:$D$50,0)),INDEX('Maximum Demand Forecast'!$AG$4:$AG$50,MATCH(Information!$C$758,'Maximum Demand Forecast'!$T$4:$T$50,0)))</f>
        <v>0.99963694349855803</v>
      </c>
      <c r="H758" s="111">
        <f>IF($R$752="Summer",INDEX('Maximum Demand Forecast'!$Q$4:$Q$50,MATCH(Information!$C$758,'Maximum Demand Forecast'!$D$4:$D$50,0)),INDEX('Maximum Demand Forecast'!$AG$4:$AG$50,MATCH(Information!$C$758,'Maximum Demand Forecast'!$T$4:$T$50,0)))</f>
        <v>0.99963694349855803</v>
      </c>
      <c r="I758" s="111">
        <f>IF($R$752="Summer",INDEX('Maximum Demand Forecast'!$Q$4:$Q$50,MATCH(Information!$C$758,'Maximum Demand Forecast'!$D$4:$D$50,0)),INDEX('Maximum Demand Forecast'!$AG$4:$AG$50,MATCH(Information!$C$758,'Maximum Demand Forecast'!$T$4:$T$50,0)))</f>
        <v>0.99963694349855803</v>
      </c>
      <c r="J758" s="111">
        <f>IF($R$752="Summer",INDEX('Maximum Demand Forecast'!$Q$4:$Q$50,MATCH(Information!$C$758,'Maximum Demand Forecast'!$D$4:$D$50,0)),INDEX('Maximum Demand Forecast'!$AG$4:$AG$50,MATCH(Information!$C$758,'Maximum Demand Forecast'!$T$4:$T$50,0)))</f>
        <v>0.99963694349855803</v>
      </c>
      <c r="K758" s="111">
        <f>IF($R$752="Summer",INDEX('Maximum Demand Forecast'!$Q$4:$Q$50,MATCH(Information!$C$758,'Maximum Demand Forecast'!$D$4:$D$50,0)),INDEX('Maximum Demand Forecast'!$AG$4:$AG$50,MATCH(Information!$C$758,'Maximum Demand Forecast'!$T$4:$T$50,0)))</f>
        <v>0.99963694349855803</v>
      </c>
      <c r="L758" s="111">
        <f>IF($R$752="Summer",INDEX('Maximum Demand Forecast'!$Q$4:$Q$50,MATCH(Information!$C$758,'Maximum Demand Forecast'!$D$4:$D$50,0)),INDEX('Maximum Demand Forecast'!$AG$4:$AG$50,MATCH(Information!$C$758,'Maximum Demand Forecast'!$T$4:$T$50,0)))</f>
        <v>0.99963694349855803</v>
      </c>
      <c r="M758" s="111">
        <f>IF($R$752="Summer",INDEX('Maximum Demand Forecast'!$Q$4:$Q$50,MATCH(Information!$C$758,'Maximum Demand Forecast'!$D$4:$D$50,0)),INDEX('Maximum Demand Forecast'!$AG$4:$AG$50,MATCH(Information!$C$758,'Maximum Demand Forecast'!$T$4:$T$50,0)))</f>
        <v>0.99963694349855803</v>
      </c>
      <c r="N758" s="111">
        <f>IF($R$752="Summer",INDEX('Maximum Demand Forecast'!$Q$4:$Q$50,MATCH(Information!$C$758,'Maximum Demand Forecast'!$D$4:$D$50,0)),INDEX('Maximum Demand Forecast'!$AG$4:$AG$50,MATCH(Information!$C$758,'Maximum Demand Forecast'!$T$4:$T$50,0)))</f>
        <v>0.99963694349855803</v>
      </c>
      <c r="O758" s="111">
        <f>IF($R$752="Summer",INDEX('Maximum Demand Forecast'!$Q$4:$Q$50,MATCH(Information!$C$758,'Maximum Demand Forecast'!$D$4:$D$50,0)),INDEX('Maximum Demand Forecast'!$AG$4:$AG$50,MATCH(Information!$C$758,'Maximum Demand Forecast'!$T$4:$T$50,0)))</f>
        <v>0.99963694349855803</v>
      </c>
      <c r="P758" s="111">
        <f>IF($R$752="Summer",INDEX('Maximum Demand Forecast'!$Q$4:$Q$50,MATCH(Information!$C$758,'Maximum Demand Forecast'!$D$4:$D$50,0)),INDEX('Maximum Demand Forecast'!$AG$4:$AG$50,MATCH(Information!$C$758,'Maximum Demand Forecast'!$T$4:$T$50,0)))</f>
        <v>0.99963694349855803</v>
      </c>
      <c r="Q758" s="104"/>
      <c r="R758" s="105"/>
    </row>
    <row r="759" spans="3:18" x14ac:dyDescent="0.25">
      <c r="C759" s="71" t="s">
        <v>59</v>
      </c>
      <c r="D759" s="77" t="s">
        <v>178</v>
      </c>
      <c r="E759" s="108">
        <f>IF($R$752="Summer",INDEX('Maximum Demand Forecast'!U$4:U$50,MATCH(Information!$C$752,'Maximum Demand Forecast'!$T$4:$T$50,0)),INDEX('Maximum Demand Forecast'!E$4:E$50,MATCH(Information!$C$752,'Maximum Demand Forecast'!$T$4:$T$50,0)))</f>
        <v>11.0298</v>
      </c>
      <c r="F759" s="111">
        <f>IF($R$752="Summer",INDEX('Maximum Demand Forecast'!V$4:V$50,MATCH(Information!$C$752,'Maximum Demand Forecast'!$T$4:$T$50,0)),INDEX('Maximum Demand Forecast'!F$4:F$50,MATCH(Information!$C$752,'Maximum Demand Forecast'!$T$4:$T$50,0)))</f>
        <v>10.547000000000001</v>
      </c>
      <c r="G759" s="111">
        <f>IF($R$752="Summer",INDEX('Maximum Demand Forecast'!W$4:W$50,MATCH(Information!$C$752,'Maximum Demand Forecast'!$T$4:$T$50,0)),INDEX('Maximum Demand Forecast'!G$4:G$50,MATCH(Information!$C$752,'Maximum Demand Forecast'!$T$4:$T$50,0)))</f>
        <v>10.845567196913871</v>
      </c>
      <c r="H759" s="111">
        <f>IF($R$752="Summer",INDEX('Maximum Demand Forecast'!X$4:X$50,MATCH(Information!$C$752,'Maximum Demand Forecast'!$T$4:$T$50,0)),INDEX('Maximum Demand Forecast'!H$4:H$50,MATCH(Information!$C$752,'Maximum Demand Forecast'!$T$4:$T$50,0)))</f>
        <v>10.812232187836257</v>
      </c>
      <c r="I759" s="111">
        <f>IF($R$752="Summer",INDEX('Maximum Demand Forecast'!Y$4:Y$50,MATCH(Information!$C$752,'Maximum Demand Forecast'!$T$4:$T$50,0)),INDEX('Maximum Demand Forecast'!I$4:I$50,MATCH(Information!$C$752,'Maximum Demand Forecast'!$T$4:$T$50,0)))</f>
        <v>10.630111397344333</v>
      </c>
      <c r="J759" s="111">
        <f>IF($R$752="Summer",INDEX('Maximum Demand Forecast'!Z$4:Z$50,MATCH(Information!$C$752,'Maximum Demand Forecast'!$T$4:$T$50,0)),INDEX('Maximum Demand Forecast'!J$4:J$50,MATCH(Information!$C$752,'Maximum Demand Forecast'!$T$4:$T$50,0)))</f>
        <v>10.500899944340727</v>
      </c>
      <c r="K759" s="111">
        <f>IF($R$752="Summer",INDEX('Maximum Demand Forecast'!AA$4:AA$50,MATCH(Information!$C$752,'Maximum Demand Forecast'!$T$4:$T$50,0)),INDEX('Maximum Demand Forecast'!K$4:K$50,MATCH(Information!$C$752,'Maximum Demand Forecast'!$T$4:$T$50,0)))</f>
        <v>10.507919506634716</v>
      </c>
      <c r="L759" s="111">
        <f>IF($R$752="Summer",INDEX('Maximum Demand Forecast'!AB$4:AB$50,MATCH(Information!$C$752,'Maximum Demand Forecast'!$T$4:$T$50,0)),INDEX('Maximum Demand Forecast'!L$4:L$50,MATCH(Information!$C$752,'Maximum Demand Forecast'!$T$4:$T$50,0)))</f>
        <v>10.487590696271122</v>
      </c>
      <c r="M759" s="111">
        <f>IF($R$752="Summer",INDEX('Maximum Demand Forecast'!AC$4:AC$50,MATCH(Information!$C$752,'Maximum Demand Forecast'!$T$4:$T$50,0)),INDEX('Maximum Demand Forecast'!M$4:M$50,MATCH(Information!$C$752,'Maximum Demand Forecast'!$T$4:$T$50,0)))</f>
        <v>10.72643641926285</v>
      </c>
      <c r="N759" s="111">
        <f>IF($R$752="Summer",INDEX('Maximum Demand Forecast'!AD$4:AD$50,MATCH(Information!$C$752,'Maximum Demand Forecast'!$T$4:$T$50,0)),INDEX('Maximum Demand Forecast'!N$4:N$50,MATCH(Information!$C$752,'Maximum Demand Forecast'!$T$4:$T$50,0)))</f>
        <v>11.372704568655974</v>
      </c>
      <c r="O759" s="111">
        <f>IF($R$752="Summer",INDEX('Maximum Demand Forecast'!AE$4:AE$50,MATCH(Information!$C$752,'Maximum Demand Forecast'!$T$4:$T$50,0)),INDEX('Maximum Demand Forecast'!O$4:O$50,MATCH(Information!$C$752,'Maximum Demand Forecast'!$T$4:$T$50,0)))</f>
        <v>11.945763458439608</v>
      </c>
      <c r="P759" s="111">
        <f>IF($R$752="Summer",INDEX('Maximum Demand Forecast'!AF$4:AF$50,MATCH(Information!$C$752,'Maximum Demand Forecast'!$T$4:$T$50,0)),INDEX('Maximum Demand Forecast'!P$4:P$50,MATCH(Information!$C$752,'Maximum Demand Forecast'!$T$4:$T$50,0)))</f>
        <v>12.254601796253093</v>
      </c>
      <c r="Q759" s="112"/>
      <c r="R759" s="105">
        <f>IF($R$38="Summer",INDEX('Maximum Demand Forecast'!V$4:V$50,MATCH(Information!$C$38,'Maximum Demand Forecast'!$T$4:$T$50,0)),INDEX('Maximum Demand Forecast'!F$4:F$50,MATCH(Information!$C$38,'Maximum Demand Forecast'!$T$4:$T$50,0)))</f>
        <v>8.2769410649886499</v>
      </c>
    </row>
    <row r="760" spans="3:18" x14ac:dyDescent="0.25">
      <c r="C760" s="71" t="s">
        <v>59</v>
      </c>
      <c r="D760" s="77" t="s">
        <v>179</v>
      </c>
      <c r="E760" s="113">
        <f t="shared" ref="E760:P760" si="104">IF(E761^2-E759^2&gt;0,SQRT(E761^2-E759^2),0)</f>
        <v>1.7100529970607805</v>
      </c>
      <c r="F760" s="113">
        <f t="shared" si="104"/>
        <v>1.635200000000014</v>
      </c>
      <c r="G760" s="113">
        <f t="shared" si="104"/>
        <v>1.6814896634487204</v>
      </c>
      <c r="H760" s="113">
        <f t="shared" si="104"/>
        <v>1.6763214253863592</v>
      </c>
      <c r="I760" s="113">
        <f t="shared" si="104"/>
        <v>1.6480855368291978</v>
      </c>
      <c r="J760" s="113">
        <f t="shared" si="104"/>
        <v>1.6280526774425075</v>
      </c>
      <c r="K760" s="113">
        <f t="shared" si="104"/>
        <v>1.629140985801574</v>
      </c>
      <c r="L760" s="113">
        <f t="shared" si="104"/>
        <v>1.6259892203036492</v>
      </c>
      <c r="M760" s="113">
        <f t="shared" si="104"/>
        <v>1.6630197053928777</v>
      </c>
      <c r="N760" s="113">
        <f t="shared" si="104"/>
        <v>1.763216697702324</v>
      </c>
      <c r="O760" s="113">
        <f t="shared" si="104"/>
        <v>1.8520633741576296</v>
      </c>
      <c r="P760" s="113">
        <f t="shared" si="104"/>
        <v>1.8999454685913724</v>
      </c>
      <c r="Q760" s="112"/>
      <c r="R760" s="105"/>
    </row>
    <row r="761" spans="3:18" x14ac:dyDescent="0.25">
      <c r="C761" s="71" t="s">
        <v>59</v>
      </c>
      <c r="D761" s="77" t="s">
        <v>180</v>
      </c>
      <c r="E761" s="108">
        <f>E759/IF($R$752="Summer",INDEX('Maximum Demand Forecast'!$AG$4:$AG$50, MATCH(Information!$C$761, 'Maximum Demand Forecast'!$T$4:$T$50, 0)),INDEX('Maximum Demand Forecast'!$Q$4:$Q$50, MATCH(Information!$C$761, 'Maximum Demand Forecast'!$D$4:$D$50, 0)))</f>
        <v>11.161575573939217</v>
      </c>
      <c r="F761" s="108">
        <f>F759/IF($R$752="Summer",INDEX('Maximum Demand Forecast'!$AG$4:$AG$50, MATCH(Information!$C$761, 'Maximum Demand Forecast'!$T$4:$T$50, 0)),INDEX('Maximum Demand Forecast'!$Q$4:$Q$50, MATCH(Information!$C$761, 'Maximum Demand Forecast'!$D$4:$D$50, 0)))</f>
        <v>10.673007450573623</v>
      </c>
      <c r="G761" s="108">
        <f>G759/IF($R$752="Summer",INDEX('Maximum Demand Forecast'!$AG$4:$AG$50, MATCH(Information!$C$761, 'Maximum Demand Forecast'!$T$4:$T$50, 0)),INDEX('Maximum Demand Forecast'!$Q$4:$Q$50, MATCH(Information!$C$761, 'Maximum Demand Forecast'!$D$4:$D$50, 0)))</f>
        <v>10.975141698905718</v>
      </c>
      <c r="H761" s="108">
        <f>H759/IF($R$752="Summer",INDEX('Maximum Demand Forecast'!$AG$4:$AG$50, MATCH(Information!$C$761, 'Maximum Demand Forecast'!$T$4:$T$50, 0)),INDEX('Maximum Demand Forecast'!$Q$4:$Q$50, MATCH(Information!$C$761, 'Maximum Demand Forecast'!$D$4:$D$50, 0)))</f>
        <v>10.941408428757779</v>
      </c>
      <c r="I761" s="108">
        <f>I759/IF($R$752="Summer",INDEX('Maximum Demand Forecast'!$AG$4:$AG$50, MATCH(Information!$C$761, 'Maximum Demand Forecast'!$T$4:$T$50, 0)),INDEX('Maximum Demand Forecast'!$Q$4:$Q$50, MATCH(Information!$C$761, 'Maximum Demand Forecast'!$D$4:$D$50, 0)))</f>
        <v>10.757111799021867</v>
      </c>
      <c r="J761" s="108">
        <f>J759/IF($R$752="Summer",INDEX('Maximum Demand Forecast'!$AG$4:$AG$50, MATCH(Information!$C$761, 'Maximum Demand Forecast'!$T$4:$T$50, 0)),INDEX('Maximum Demand Forecast'!$Q$4:$Q$50, MATCH(Information!$C$761, 'Maximum Demand Forecast'!$D$4:$D$50, 0)))</f>
        <v>10.626356626877474</v>
      </c>
      <c r="K761" s="108">
        <f>K759/IF($R$752="Summer",INDEX('Maximum Demand Forecast'!$AG$4:$AG$50, MATCH(Information!$C$761, 'Maximum Demand Forecast'!$T$4:$T$50, 0)),INDEX('Maximum Demand Forecast'!$Q$4:$Q$50, MATCH(Information!$C$761, 'Maximum Demand Forecast'!$D$4:$D$50, 0)))</f>
        <v>10.633460053507179</v>
      </c>
      <c r="L761" s="108">
        <f>L759/IF($R$752="Summer",INDEX('Maximum Demand Forecast'!$AG$4:$AG$50, MATCH(Information!$C$761, 'Maximum Demand Forecast'!$T$4:$T$50, 0)),INDEX('Maximum Demand Forecast'!$Q$4:$Q$50, MATCH(Information!$C$761, 'Maximum Demand Forecast'!$D$4:$D$50, 0)))</f>
        <v>10.61288837014016</v>
      </c>
      <c r="M761" s="108">
        <f>M759/IF($R$752="Summer",INDEX('Maximum Demand Forecast'!$AG$4:$AG$50, MATCH(Information!$C$761, 'Maximum Demand Forecast'!$T$4:$T$50, 0)),INDEX('Maximum Demand Forecast'!$Q$4:$Q$50, MATCH(Information!$C$761, 'Maximum Demand Forecast'!$D$4:$D$50, 0)))</f>
        <v>10.854587638275968</v>
      </c>
      <c r="N761" s="108">
        <f>N759/IF($R$752="Summer",INDEX('Maximum Demand Forecast'!$AG$4:$AG$50, MATCH(Information!$C$761, 'Maximum Demand Forecast'!$T$4:$T$50, 0)),INDEX('Maximum Demand Forecast'!$Q$4:$Q$50, MATCH(Information!$C$761, 'Maximum Demand Forecast'!$D$4:$D$50, 0)))</f>
        <v>11.508576902857484</v>
      </c>
      <c r="O761" s="108">
        <f>O759/IF($R$752="Summer",INDEX('Maximum Demand Forecast'!$AG$4:$AG$50, MATCH(Information!$C$761, 'Maximum Demand Forecast'!$T$4:$T$50, 0)),INDEX('Maximum Demand Forecast'!$Q$4:$Q$50, MATCH(Information!$C$761, 'Maximum Demand Forecast'!$D$4:$D$50, 0)))</f>
        <v>12.088482259857404</v>
      </c>
      <c r="P761" s="108">
        <f>P759/IF($R$752="Summer",INDEX('Maximum Demand Forecast'!$AG$4:$AG$50, MATCH(Information!$C$761, 'Maximum Demand Forecast'!$T$4:$T$50, 0)),INDEX('Maximum Demand Forecast'!$Q$4:$Q$50, MATCH(Information!$C$761, 'Maximum Demand Forecast'!$D$4:$D$50, 0)))</f>
        <v>12.401010360787158</v>
      </c>
      <c r="Q761" s="112"/>
      <c r="R761" s="105"/>
    </row>
    <row r="762" spans="3:18" x14ac:dyDescent="0.25">
      <c r="C762" s="71" t="s">
        <v>59</v>
      </c>
      <c r="D762" s="77" t="s">
        <v>181</v>
      </c>
      <c r="E762" s="114">
        <f>IFERROR(INDEX('Maximum Demand Forecast'!$AK$4:$AK$50,MATCH(Information!C752,'Maximum Demand Forecast'!$AJ$4:$AJ$50,0)),"")</f>
        <v>8.5</v>
      </c>
      <c r="F762" s="115" t="str">
        <f>IFERROR(INDEX('Maximum Demand Forecast'!$AK$4:$AK$50,MATCH(Information!D752,'Maximum Demand Forecast'!$AJ$4:$AJ$50,0)),"")</f>
        <v/>
      </c>
      <c r="G762" s="115"/>
      <c r="H762" s="115"/>
      <c r="I762" s="115"/>
      <c r="J762" s="115"/>
      <c r="K762" s="115"/>
      <c r="L762" s="115"/>
      <c r="M762" s="115"/>
      <c r="N762" s="115"/>
      <c r="O762" s="115"/>
      <c r="P762" s="115"/>
      <c r="Q762" s="116"/>
      <c r="R762" s="105"/>
    </row>
    <row r="763" spans="3:18" x14ac:dyDescent="0.25">
      <c r="C763" s="71" t="s">
        <v>59</v>
      </c>
      <c r="D763" s="77" t="s">
        <v>182</v>
      </c>
      <c r="E763" s="106">
        <f>INDEX('Maximum Demand Forecast'!AR4:AR50,MATCH(Information!C763,'Maximum Demand Forecast'!$AQ$4:$AQ$50,0))</f>
        <v>0</v>
      </c>
      <c r="F763" s="107">
        <f>INDEX('Maximum Demand Forecast'!AR4:AR50,MATCH(Information!C763,'Maximum Demand Forecast'!$AQ$4:$AQ$50,0))</f>
        <v>0</v>
      </c>
      <c r="G763" s="107">
        <f>INDEX('Maximum Demand Forecast'!AR4:AR50,MATCH(Information!C763,'Maximum Demand Forecast'!$AQ$4:$AQ$50,0))</f>
        <v>0</v>
      </c>
      <c r="H763" s="107">
        <f>INDEX('Maximum Demand Forecast'!AR4:AR50,MATCH(Information!C763,'Maximum Demand Forecast'!$AQ$4:$AQ$50,0))</f>
        <v>0</v>
      </c>
      <c r="I763" s="107">
        <f>INDEX('Maximum Demand Forecast'!AR4:AR50,MATCH(Information!C763,'Maximum Demand Forecast'!$AQ$4:$AQ$50,0))</f>
        <v>0</v>
      </c>
      <c r="J763" s="107">
        <f>INDEX('Maximum Demand Forecast'!AR4:AR50,MATCH(Information!C763,'Maximum Demand Forecast'!$AQ$4:$AQ$50,0))</f>
        <v>0</v>
      </c>
      <c r="K763" s="107">
        <f>INDEX('Maximum Demand Forecast'!AR4:AR50,MATCH(Information!C763,'Maximum Demand Forecast'!$AQ$4:$AQ$50,0))</f>
        <v>0</v>
      </c>
      <c r="L763" s="107">
        <f>INDEX('Maximum Demand Forecast'!AR4:AR50,MATCH(Information!C763,'Maximum Demand Forecast'!$AQ$4:$AQ$50,0))</f>
        <v>0</v>
      </c>
      <c r="M763" s="107">
        <f>INDEX('Maximum Demand Forecast'!AR4:AR50,MATCH(Information!C763,'Maximum Demand Forecast'!$AQ$4:$AQ$50,0))</f>
        <v>0</v>
      </c>
      <c r="N763" s="107">
        <f>INDEX('Maximum Demand Forecast'!AR4:AR50,MATCH(Information!C763,'Maximum Demand Forecast'!$AQ$4:$AQ$50,0))</f>
        <v>0</v>
      </c>
      <c r="O763" s="107">
        <f>INDEX('Maximum Demand Forecast'!AR4:AR50,MATCH(Information!C763,'Maximum Demand Forecast'!$AQ$4:$AQ$50,0))</f>
        <v>0</v>
      </c>
      <c r="P763" s="107">
        <f>INDEX('Maximum Demand Forecast'!AR4:AR50,MATCH(Information!C763,'Maximum Demand Forecast'!$AQ$4:$AQ$50,0))</f>
        <v>0</v>
      </c>
      <c r="Q763" s="104"/>
      <c r="R763" s="105"/>
    </row>
    <row r="764" spans="3:18" x14ac:dyDescent="0.25">
      <c r="C764" s="71" t="s">
        <v>59</v>
      </c>
      <c r="D764" s="77" t="s">
        <v>183</v>
      </c>
      <c r="E764" s="106">
        <f>INDEX('Maximum Demand Forecast'!$AS$4:$AS$50,MATCH(Information!C764,'Maximum Demand Forecast'!$AQ$4:$AQ$50,0))</f>
        <v>0</v>
      </c>
      <c r="F764" s="107">
        <f>INDEX('Maximum Demand Forecast'!$AS$4:$AS$50,MATCH(Information!C764,'Maximum Demand Forecast'!$AQ$4:$AQ$50,0))</f>
        <v>0</v>
      </c>
      <c r="G764" s="107">
        <f>INDEX('Maximum Demand Forecast'!$AS$4:$AS$50,MATCH(Information!C764,'Maximum Demand Forecast'!$AQ$4:$AQ$50,0))</f>
        <v>0</v>
      </c>
      <c r="H764" s="107">
        <f>INDEX('Maximum Demand Forecast'!$AS$4:$AS$50,MATCH(Information!C764,'Maximum Demand Forecast'!$AQ$4:$AQ$50,0))</f>
        <v>0</v>
      </c>
      <c r="I764" s="107">
        <f>INDEX('Maximum Demand Forecast'!$AS$4:$AS$50,MATCH(Information!C764,'Maximum Demand Forecast'!$AQ$4:$AQ$50,0))</f>
        <v>0</v>
      </c>
      <c r="J764" s="107">
        <f>INDEX('Maximum Demand Forecast'!$AS$4:$AS$50,MATCH(Information!C764,'Maximum Demand Forecast'!$AQ$4:$AQ$50,0))</f>
        <v>0</v>
      </c>
      <c r="K764" s="107">
        <f>INDEX('Maximum Demand Forecast'!$AS$4:$AS$50,MATCH(Information!C764,'Maximum Demand Forecast'!$AQ$4:$AQ$50,0))</f>
        <v>0</v>
      </c>
      <c r="L764" s="107">
        <f>INDEX('Maximum Demand Forecast'!$AS$4:$AS$50,MATCH(Information!C764,'Maximum Demand Forecast'!$AQ$4:$AQ$50,0))</f>
        <v>0</v>
      </c>
      <c r="M764" s="107">
        <f>INDEX('Maximum Demand Forecast'!$AS$4:$AS$50,MATCH(Information!C764,'Maximum Demand Forecast'!$AQ$4:$AQ$50,0))</f>
        <v>0</v>
      </c>
      <c r="N764" s="107">
        <f>INDEX('Maximum Demand Forecast'!$AS$4:$AS$50,MATCH(Information!C764,'Maximum Demand Forecast'!$AQ$4:$AQ$50,0))</f>
        <v>0</v>
      </c>
      <c r="O764" s="107">
        <f>INDEX('Maximum Demand Forecast'!$AS$4:$AS$50,MATCH(Information!C764,'Maximum Demand Forecast'!$AQ$4:$AQ$50,0))</f>
        <v>0</v>
      </c>
      <c r="P764" s="107">
        <f>INDEX('Maximum Demand Forecast'!$AS$4:$AS$50,MATCH(Information!C764,'Maximum Demand Forecast'!$AQ$4:$AQ$50,0))</f>
        <v>0</v>
      </c>
      <c r="Q764" s="104"/>
      <c r="R764" s="105"/>
    </row>
    <row r="765" spans="3:18" x14ac:dyDescent="0.25">
      <c r="C765" s="71" t="s">
        <v>59</v>
      </c>
      <c r="D765" s="77" t="s">
        <v>186</v>
      </c>
      <c r="E765" s="117">
        <f>INDEX('Maximum Demand Forecast'!$R$4:$R$50,MATCH(Information!$C$752,'Maximum Demand Forecast'!$D$4:$D$50,0))</f>
        <v>0.89771499004456201</v>
      </c>
      <c r="F765" s="118"/>
      <c r="G765" s="118"/>
      <c r="H765" s="118"/>
      <c r="I765" s="118"/>
      <c r="J765" s="118"/>
      <c r="K765" s="118"/>
      <c r="L765" s="118"/>
      <c r="M765" s="118"/>
      <c r="N765" s="118"/>
      <c r="O765" s="118"/>
      <c r="P765" s="118"/>
      <c r="Q765" s="104"/>
      <c r="R765" s="105"/>
    </row>
    <row r="766" spans="3:18" x14ac:dyDescent="0.25">
      <c r="C766" s="71" t="s">
        <v>59</v>
      </c>
      <c r="D766" s="77" t="s">
        <v>187</v>
      </c>
      <c r="E766" s="117">
        <f>INDEX('Maximum Demand Forecast'!$AH$4:$AH$50,MATCH(Information!$C$752,'Maximum Demand Forecast'!$D$4:$D$50,0))</f>
        <v>0.96516686091367199</v>
      </c>
      <c r="F766" s="118"/>
      <c r="G766" s="118"/>
      <c r="H766" s="118"/>
      <c r="I766" s="118"/>
      <c r="J766" s="118"/>
      <c r="K766" s="118"/>
      <c r="L766" s="118"/>
      <c r="M766" s="118"/>
      <c r="N766" s="118"/>
      <c r="O766" s="118"/>
      <c r="P766" s="118"/>
      <c r="Q766" s="104"/>
      <c r="R766" s="105"/>
    </row>
    <row r="767" spans="3:18" x14ac:dyDescent="0.25">
      <c r="C767" s="71" t="s">
        <v>59</v>
      </c>
      <c r="D767" s="77" t="s">
        <v>130</v>
      </c>
      <c r="E767" s="106">
        <v>4.8</v>
      </c>
      <c r="F767" s="107"/>
      <c r="G767" s="107"/>
      <c r="H767" s="107"/>
      <c r="I767" s="107"/>
      <c r="J767" s="107"/>
      <c r="K767" s="107"/>
      <c r="L767" s="107"/>
      <c r="M767" s="107"/>
      <c r="N767" s="107"/>
      <c r="O767" s="107"/>
      <c r="P767" s="107"/>
      <c r="Q767" s="104" t="str" cm="1">
        <f t="array" ref="Q767">IF(INDEX('Maximum Demand Forecast'!$AW$4:$AW$248,MATCH(1,('Maximum Demand Forecast'!$AV$4:$AV$248=Information!D767)*('Maximum Demand Forecast'!$AX$4:$AX$248=Information!E767)*('Maximum Demand Forecast'!$AU$4:$AU$248=Information!C767),0))=0,"",INDEX('Maximum Demand Forecast'!$AW$4:$AW$248,MATCH(1,('Maximum Demand Forecast'!$AV$4:$AV$248=Information!D767)*('Maximum Demand Forecast'!$AX$4:$AX$248=Information!E767)*('Maximum Demand Forecast'!$AU$4:$AU$248=Information!C767),0)))</f>
        <v>Derby</v>
      </c>
      <c r="R767" s="105"/>
    </row>
    <row r="768" spans="3:18" x14ac:dyDescent="0.25">
      <c r="C768" s="71" t="s">
        <v>59</v>
      </c>
      <c r="D768" s="77" t="s">
        <v>131</v>
      </c>
      <c r="E768" s="106">
        <v>3.2</v>
      </c>
      <c r="F768" s="107"/>
      <c r="G768" s="107"/>
      <c r="H768" s="107"/>
      <c r="I768" s="107"/>
      <c r="J768" s="107"/>
      <c r="K768" s="107"/>
      <c r="L768" s="107"/>
      <c r="M768" s="107"/>
      <c r="N768" s="107"/>
      <c r="O768" s="107"/>
      <c r="P768" s="107"/>
      <c r="Q768" s="104" t="str" cm="1">
        <f t="array" ref="Q768">IF(INDEX('Maximum Demand Forecast'!$AW$4:$AW$248,MATCH(1,('Maximum Demand Forecast'!$AV$4:$AV$248=Information!D768)*('Maximum Demand Forecast'!$AX$4:$AX$248=Information!E768)*('Maximum Demand Forecast'!$AU$4:$AU$248=Information!C768),0))=0,"",INDEX('Maximum Demand Forecast'!$AW$4:$AW$248,MATCH(1,('Maximum Demand Forecast'!$AV$4:$AV$248=Information!D768)*('Maximum Demand Forecast'!$AX$4:$AX$248=Information!E768)*('Maximum Demand Forecast'!$AU$4:$AU$248=Information!C768),0)))</f>
        <v>George Town</v>
      </c>
      <c r="R768" s="105"/>
    </row>
    <row r="769" spans="3:18" x14ac:dyDescent="0.25">
      <c r="C769" s="71" t="s">
        <v>59</v>
      </c>
      <c r="D769" s="77" t="s">
        <v>132</v>
      </c>
      <c r="E769" s="106"/>
      <c r="F769" s="107"/>
      <c r="G769" s="107"/>
      <c r="H769" s="107"/>
      <c r="I769" s="107"/>
      <c r="J769" s="107"/>
      <c r="K769" s="107"/>
      <c r="L769" s="107"/>
      <c r="M769" s="107"/>
      <c r="N769" s="107"/>
      <c r="O769" s="107"/>
      <c r="P769" s="107"/>
      <c r="Q769" s="104" t="str" cm="1">
        <f t="array" ref="Q769">IF(INDEX('Maximum Demand Forecast'!$AW$4:$AW$248,MATCH(1,('Maximum Demand Forecast'!$AV$4:$AV$248=Information!D769)*('Maximum Demand Forecast'!$AX$4:$AX$248=Information!E769)*('Maximum Demand Forecast'!$AU$4:$AU$248=Information!C769),0))=0,"",INDEX('Maximum Demand Forecast'!$AW$4:$AW$248,MATCH(1,('Maximum Demand Forecast'!$AV$4:$AV$248=Information!D769)*('Maximum Demand Forecast'!$AX$4:$AX$248=Information!E769)*('Maximum Demand Forecast'!$AU$4:$AU$248=Information!C769),0)))</f>
        <v/>
      </c>
      <c r="R769" s="105"/>
    </row>
    <row r="770" spans="3:18" x14ac:dyDescent="0.25">
      <c r="C770" s="71" t="s">
        <v>59</v>
      </c>
      <c r="D770" s="77" t="s">
        <v>133</v>
      </c>
      <c r="E770" s="106"/>
      <c r="F770" s="107"/>
      <c r="G770" s="107"/>
      <c r="H770" s="107"/>
      <c r="I770" s="107"/>
      <c r="J770" s="107"/>
      <c r="K770" s="107"/>
      <c r="L770" s="107"/>
      <c r="M770" s="107"/>
      <c r="N770" s="107"/>
      <c r="O770" s="107"/>
      <c r="P770" s="107"/>
      <c r="Q770" s="104" t="str" cm="1">
        <f t="array" ref="Q770">IF(INDEX('Maximum Demand Forecast'!$AW$4:$AW$248,MATCH(1,('Maximum Demand Forecast'!$AV$4:$AV$248=Information!D770)*('Maximum Demand Forecast'!$AX$4:$AX$248=Information!E770)*('Maximum Demand Forecast'!$AU$4:$AU$248=Information!C770),0))=0,"",INDEX('Maximum Demand Forecast'!$AW$4:$AW$248,MATCH(1,('Maximum Demand Forecast'!$AV$4:$AV$248=Information!D770)*('Maximum Demand Forecast'!$AX$4:$AX$248=Information!E770)*('Maximum Demand Forecast'!$AU$4:$AU$248=Information!C770),0)))</f>
        <v/>
      </c>
      <c r="R770" s="105"/>
    </row>
    <row r="771" spans="3:18" x14ac:dyDescent="0.25">
      <c r="C771" s="71" t="s">
        <v>59</v>
      </c>
      <c r="D771" s="77" t="s">
        <v>134</v>
      </c>
      <c r="E771" s="106"/>
      <c r="F771" s="107"/>
      <c r="G771" s="107"/>
      <c r="H771" s="107"/>
      <c r="I771" s="107"/>
      <c r="J771" s="107"/>
      <c r="K771" s="107"/>
      <c r="L771" s="107"/>
      <c r="M771" s="107"/>
      <c r="N771" s="107"/>
      <c r="O771" s="107"/>
      <c r="P771" s="107"/>
      <c r="Q771" s="104" t="str" cm="1">
        <f t="array" ref="Q771">IF(INDEX('Maximum Demand Forecast'!$AW$4:$AW$248,MATCH(1,('Maximum Demand Forecast'!$AV$4:$AV$248=Information!D771)*('Maximum Demand Forecast'!$AX$4:$AX$248=Information!E771)*('Maximum Demand Forecast'!$AU$4:$AU$248=Information!C771),0))=0,"",INDEX('Maximum Demand Forecast'!$AW$4:$AW$248,MATCH(1,('Maximum Demand Forecast'!$AV$4:$AV$248=Information!D771)*('Maximum Demand Forecast'!$AX$4:$AX$248=Information!E771)*('Maximum Demand Forecast'!$AU$4:$AU$248=Information!C771),0)))</f>
        <v/>
      </c>
      <c r="R771" s="105"/>
    </row>
    <row r="772" spans="3:18" x14ac:dyDescent="0.25">
      <c r="C772" s="71" t="s">
        <v>59</v>
      </c>
      <c r="D772" s="77" t="s">
        <v>184</v>
      </c>
      <c r="E772" s="124">
        <f>INDEX('Distribution feeder max. demand'!$AS$5:$AS$64,MATCH(Information!$C772,'Distribution feeder max. demand'!$AR$5:$AR$64,0))</f>
        <v>9.8510000000000009</v>
      </c>
      <c r="F772" s="115"/>
      <c r="G772" s="115"/>
      <c r="H772" s="115"/>
      <c r="I772" s="115"/>
      <c r="J772" s="115"/>
      <c r="K772" s="115"/>
      <c r="L772" s="115"/>
      <c r="M772" s="115"/>
      <c r="N772" s="115"/>
      <c r="O772" s="115"/>
      <c r="P772" s="115"/>
      <c r="Q772" s="104"/>
      <c r="R772" s="105"/>
    </row>
    <row r="773" spans="3:18" ht="15.75" thickBot="1" x14ac:dyDescent="0.3">
      <c r="C773" s="73" t="s">
        <v>59</v>
      </c>
      <c r="D773" s="78" t="s">
        <v>185</v>
      </c>
      <c r="E773" s="123">
        <f>INDEX('Distribution feeder max. demand'!$AT$5:$AT$64,MATCH(Information!$C772,'Distribution feeder max. demand'!$AR$5:$AR$64,0))</f>
        <v>1.2E-2</v>
      </c>
      <c r="F773" s="119"/>
      <c r="G773" s="119"/>
      <c r="H773" s="119"/>
      <c r="I773" s="119"/>
      <c r="J773" s="119"/>
      <c r="K773" s="119"/>
      <c r="L773" s="119"/>
      <c r="M773" s="119"/>
      <c r="N773" s="119"/>
      <c r="O773" s="119"/>
      <c r="P773" s="119"/>
      <c r="Q773" s="120"/>
      <c r="R773" s="121"/>
    </row>
    <row r="774" spans="3:18" ht="15.75" thickTop="1" x14ac:dyDescent="0.25">
      <c r="C774" s="75" t="s">
        <v>88</v>
      </c>
      <c r="D774" s="77" t="s">
        <v>171</v>
      </c>
      <c r="E774" s="102">
        <f>INDEX('Maximum Demand Forecast'!$BA$4:$BA$50,MATCH($C$774,'Maximum Demand Forecast'!$AZ$4:$AZ$50,0))</f>
        <v>25</v>
      </c>
      <c r="F774" s="103">
        <f>INDEX('Maximum Demand Forecast'!$BA$4:$BA$50,MATCH($C$774,'Maximum Demand Forecast'!$AZ$4:$AZ$50,0))</f>
        <v>25</v>
      </c>
      <c r="G774" s="103">
        <f>INDEX('Maximum Demand Forecast'!$BA$4:$BA$50,MATCH($C$774,'Maximum Demand Forecast'!$AZ$4:$AZ$50,0))</f>
        <v>25</v>
      </c>
      <c r="H774" s="103">
        <f>INDEX('Maximum Demand Forecast'!$BA$4:$BA$50,MATCH($C$774,'Maximum Demand Forecast'!$AZ$4:$AZ$50,0))</f>
        <v>25</v>
      </c>
      <c r="I774" s="103">
        <f>INDEX('Maximum Demand Forecast'!$BA$4:$BA$50,MATCH($C$774,'Maximum Demand Forecast'!$AZ$4:$AZ$50,0))</f>
        <v>25</v>
      </c>
      <c r="J774" s="103">
        <f>INDEX('Maximum Demand Forecast'!$BA$4:$BA$50,MATCH($C$774,'Maximum Demand Forecast'!$AZ$4:$AZ$50,0))</f>
        <v>25</v>
      </c>
      <c r="K774" s="103">
        <f>INDEX('Maximum Demand Forecast'!$BA$4:$BA$50,MATCH($C$774,'Maximum Demand Forecast'!$AZ$4:$AZ$50,0))</f>
        <v>25</v>
      </c>
      <c r="L774" s="103">
        <f>INDEX('Maximum Demand Forecast'!$BA$4:$BA$50,MATCH($C$774,'Maximum Demand Forecast'!$AZ$4:$AZ$50,0))</f>
        <v>25</v>
      </c>
      <c r="M774" s="103">
        <f>INDEX('Maximum Demand Forecast'!$BA$4:$BA$50,MATCH($C$774,'Maximum Demand Forecast'!$AZ$4:$AZ$50,0))</f>
        <v>25</v>
      </c>
      <c r="N774" s="103">
        <f>INDEX('Maximum Demand Forecast'!$BA$4:$BA$50,MATCH($C$774,'Maximum Demand Forecast'!$AZ$4:$AZ$50,0))</f>
        <v>25</v>
      </c>
      <c r="O774" s="103">
        <f>INDEX('Maximum Demand Forecast'!$BA$4:$BA$50,MATCH($C$774,'Maximum Demand Forecast'!$AZ$4:$AZ$50,0))</f>
        <v>25</v>
      </c>
      <c r="P774" s="103">
        <f>INDEX('Maximum Demand Forecast'!$BA$4:$BA$50,MATCH($C$774,'Maximum Demand Forecast'!$AZ$4:$AZ$50,0))</f>
        <v>25</v>
      </c>
      <c r="Q774" s="104"/>
      <c r="R774" s="122" t="str">
        <f>IF('Maximum Demand Forecast'!F39&gt;'Maximum Demand Forecast'!V39,"Summer","Winter")</f>
        <v>Winter</v>
      </c>
    </row>
    <row r="775" spans="3:18" x14ac:dyDescent="0.25">
      <c r="C775" s="75" t="s">
        <v>88</v>
      </c>
      <c r="D775" s="77" t="s">
        <v>172</v>
      </c>
      <c r="E775" s="106">
        <f>INDEX('Maximum Demand Forecast'!$AN$4:$AN$50,MATCH(Information!C774,'Maximum Demand Forecast'!$AM$4:$AM$50,0))</f>
        <v>0</v>
      </c>
      <c r="F775" s="107">
        <f>INDEX('Maximum Demand Forecast'!$AN$4:$AN$50,MATCH(Information!C774,'Maximum Demand Forecast'!$AM$4:$AM$50,0))</f>
        <v>0</v>
      </c>
      <c r="G775" s="107">
        <f>INDEX('Maximum Demand Forecast'!$AN$4:$AN$50,MATCH(Information!C774,'Maximum Demand Forecast'!$AM$4:$AM$50,0))</f>
        <v>0</v>
      </c>
      <c r="H775" s="107">
        <f>INDEX('Maximum Demand Forecast'!$AN$4:$AN$50,MATCH(Information!C774,'Maximum Demand Forecast'!$AM$4:$AM$50,0))</f>
        <v>0</v>
      </c>
      <c r="I775" s="107">
        <f>INDEX('Maximum Demand Forecast'!$AN$4:$AN$50,MATCH(Information!C774,'Maximum Demand Forecast'!$AM$4:$AM$50,0))</f>
        <v>0</v>
      </c>
      <c r="J775" s="107">
        <f>INDEX('Maximum Demand Forecast'!$AN$4:$AN$50,MATCH(Information!C774,'Maximum Demand Forecast'!$AM$4:$AM$50,0))</f>
        <v>0</v>
      </c>
      <c r="K775" s="107">
        <f>INDEX('Maximum Demand Forecast'!$AN$4:$AN$50,MATCH(Information!C774,'Maximum Demand Forecast'!$AM$4:$AM$50,0))</f>
        <v>0</v>
      </c>
      <c r="L775" s="107">
        <f>INDEX('Maximum Demand Forecast'!$AN$4:$AN$50,MATCH(Information!C774,'Maximum Demand Forecast'!$AM$4:$AM$50,0))</f>
        <v>0</v>
      </c>
      <c r="M775" s="107">
        <f>INDEX('Maximum Demand Forecast'!$AN$4:$AN$50,MATCH(Information!C774,'Maximum Demand Forecast'!$AM$4:$AM$50,0))</f>
        <v>0</v>
      </c>
      <c r="N775" s="107">
        <f>INDEX('Maximum Demand Forecast'!$AN$4:$AN$50,MATCH(Information!C774,'Maximum Demand Forecast'!$AM$4:$AM$50,0))</f>
        <v>0</v>
      </c>
      <c r="O775" s="107">
        <f>INDEX('Maximum Demand Forecast'!$AN$4:$AN$50,MATCH(Information!C774,'Maximum Demand Forecast'!$AM$4:$AM$50,0))</f>
        <v>0</v>
      </c>
      <c r="P775" s="107">
        <f>INDEX('Maximum Demand Forecast'!$AN$4:$AN$50,MATCH(Information!C774,'Maximum Demand Forecast'!$AM$4:$AM$50,0))</f>
        <v>0</v>
      </c>
      <c r="Q775" s="104"/>
      <c r="R775" s="122"/>
    </row>
    <row r="776" spans="3:18" x14ac:dyDescent="0.25">
      <c r="C776" s="75" t="s">
        <v>88</v>
      </c>
      <c r="D776" s="77" t="s">
        <v>173</v>
      </c>
      <c r="E776" s="106">
        <f>INDEX('Maximum Demand Forecast'!$AO$4:$AO$50,MATCH(Information!C776,'Maximum Demand Forecast'!$AM$4:$AM$50,0))</f>
        <v>0</v>
      </c>
      <c r="F776" s="107">
        <f>INDEX('Maximum Demand Forecast'!$AO$4:$AO$50,MATCH(Information!C776,'Maximum Demand Forecast'!$AM$4:$AM$50,0))</f>
        <v>0</v>
      </c>
      <c r="G776" s="107">
        <f>INDEX('Maximum Demand Forecast'!$AO$4:$AO$50,MATCH(Information!C776,'Maximum Demand Forecast'!$AM$4:$AM$50,0))</f>
        <v>0</v>
      </c>
      <c r="H776" s="107">
        <f>INDEX('Maximum Demand Forecast'!$AO$4:$AO$50,MATCH(Information!C776,'Maximum Demand Forecast'!$AM$4:$AM$50,0))</f>
        <v>0</v>
      </c>
      <c r="I776" s="107">
        <f>INDEX('Maximum Demand Forecast'!$AO$4:$AO$50,MATCH(Information!C776,'Maximum Demand Forecast'!$AM$4:$AM$50,0))</f>
        <v>0</v>
      </c>
      <c r="J776" s="107">
        <f>INDEX('Maximum Demand Forecast'!$AO$4:$AO$50,MATCH(Information!C776,'Maximum Demand Forecast'!$AM$4:$AM$50,0))</f>
        <v>0</v>
      </c>
      <c r="K776" s="107">
        <f>INDEX('Maximum Demand Forecast'!$AO$4:$AO$50,MATCH(Information!C776,'Maximum Demand Forecast'!$AM$4:$AM$50,0))</f>
        <v>0</v>
      </c>
      <c r="L776" s="107">
        <f>INDEX('Maximum Demand Forecast'!$AO$4:$AO$50,MATCH(Information!C776,'Maximum Demand Forecast'!$AM$4:$AM$50,0))</f>
        <v>0</v>
      </c>
      <c r="M776" s="107">
        <f>INDEX('Maximum Demand Forecast'!$AO$4:$AO$50,MATCH(Information!C776,'Maximum Demand Forecast'!$AM$4:$AM$50,0))</f>
        <v>0</v>
      </c>
      <c r="N776" s="107">
        <f>INDEX('Maximum Demand Forecast'!$AO$4:$AO$50,MATCH(Information!C776,'Maximum Demand Forecast'!$AM$4:$AM$50,0))</f>
        <v>0</v>
      </c>
      <c r="O776" s="107">
        <f>INDEX('Maximum Demand Forecast'!$AO$4:$AO$50,MATCH(Information!C776,'Maximum Demand Forecast'!$AM$4:$AM$50,0))</f>
        <v>0</v>
      </c>
      <c r="P776" s="107">
        <f>INDEX('Maximum Demand Forecast'!$AO$4:$AO$50,MATCH(Information!C776,'Maximum Demand Forecast'!$AM$4:$AM$50,0))</f>
        <v>0</v>
      </c>
      <c r="Q776" s="104"/>
      <c r="R776" s="122"/>
    </row>
    <row r="777" spans="3:18" x14ac:dyDescent="0.25">
      <c r="C777" s="75" t="s">
        <v>88</v>
      </c>
      <c r="D777" s="77" t="s">
        <v>174</v>
      </c>
      <c r="E777" s="108">
        <f>IF($R$774="Summer",INDEX('Maximum Demand Forecast'!E$4:E$50,MATCH(Information!$C$777,'Maximum Demand Forecast'!$D$4:$D$50,0)),INDEX('Maximum Demand Forecast'!U$4:U$50,MATCH(Information!$C$777,'Maximum Demand Forecast'!$T$4:$T$50,0)))</f>
        <v>2.0661999999999998</v>
      </c>
      <c r="F777" s="111">
        <f>IF($R$774="Summer",INDEX('Maximum Demand Forecast'!F$4:F$50,MATCH(Information!$C$777,'Maximum Demand Forecast'!$D$4:$D$50,0)),INDEX('Maximum Demand Forecast'!V$4:V$50,MATCH(Information!$C$777,'Maximum Demand Forecast'!$T$4:$T$50,0)))</f>
        <v>2.1805026793637601</v>
      </c>
      <c r="G777" s="111">
        <f>IF($R$774="Summer",INDEX('Maximum Demand Forecast'!G$4:G$50,MATCH(Information!$C$777,'Maximum Demand Forecast'!$D$4:$D$50,0)),INDEX('Maximum Demand Forecast'!W$4:W$50,MATCH(Information!$C$777,'Maximum Demand Forecast'!$T$4:$T$50,0)))</f>
        <v>2.1052866149551228</v>
      </c>
      <c r="H777" s="111">
        <f>IF($R$774="Summer",INDEX('Maximum Demand Forecast'!H$4:H$50,MATCH(Information!$C$777,'Maximum Demand Forecast'!$D$4:$D$50,0)),INDEX('Maximum Demand Forecast'!X$4:X$50,MATCH(Information!$C$777,'Maximum Demand Forecast'!$T$4:$T$50,0)))</f>
        <v>2.1221642882461698</v>
      </c>
      <c r="I777" s="111">
        <f>IF($R$774="Summer",INDEX('Maximum Demand Forecast'!I$4:I$50,MATCH(Information!$C$777,'Maximum Demand Forecast'!$D$4:$D$50,0)),INDEX('Maximum Demand Forecast'!Y$4:Y$50,MATCH(Information!$C$777,'Maximum Demand Forecast'!$T$4:$T$50,0)))</f>
        <v>2.0875760130971055</v>
      </c>
      <c r="J777" s="111">
        <f>IF($R$774="Summer",INDEX('Maximum Demand Forecast'!J$4:J$50,MATCH(Information!$C$777,'Maximum Demand Forecast'!$D$4:$D$50,0)),INDEX('Maximum Demand Forecast'!Z$4:Z$50,MATCH(Information!$C$777,'Maximum Demand Forecast'!$T$4:$T$50,0)))</f>
        <v>2.0862506315488214</v>
      </c>
      <c r="K777" s="111">
        <f>IF($R$774="Summer",INDEX('Maximum Demand Forecast'!K$4:K$50,MATCH(Information!$C$777,'Maximum Demand Forecast'!$D$4:$D$50,0)),INDEX('Maximum Demand Forecast'!AA$4:AA$50,MATCH(Information!$C$777,'Maximum Demand Forecast'!$T$4:$T$50,0)))</f>
        <v>2.0893277531792869</v>
      </c>
      <c r="L777" s="111">
        <f>IF($R$774="Summer",INDEX('Maximum Demand Forecast'!L$4:L$50,MATCH(Information!$C$777,'Maximum Demand Forecast'!$D$4:$D$50,0)),INDEX('Maximum Demand Forecast'!AB$4:AB$50,MATCH(Information!$C$777,'Maximum Demand Forecast'!$T$4:$T$50,0)))</f>
        <v>2.0986661132396129</v>
      </c>
      <c r="M777" s="111">
        <f>IF($R$774="Summer",INDEX('Maximum Demand Forecast'!M$4:M$50,MATCH(Information!$C$777,'Maximum Demand Forecast'!$D$4:$D$50,0)),INDEX('Maximum Demand Forecast'!AC$4:AC$50,MATCH(Information!$C$777,'Maximum Demand Forecast'!$T$4:$T$50,0)))</f>
        <v>2.1264638530634774</v>
      </c>
      <c r="N777" s="111">
        <f>IF($R$774="Summer",INDEX('Maximum Demand Forecast'!N$4:N$50,MATCH(Information!$C$777,'Maximum Demand Forecast'!$D$4:$D$50,0)),INDEX('Maximum Demand Forecast'!AD$4:AD$50,MATCH(Information!$C$777,'Maximum Demand Forecast'!$T$4:$T$50,0)))</f>
        <v>2.2142633287648392</v>
      </c>
      <c r="O777" s="111">
        <f>IF($R$774="Summer",INDEX('Maximum Demand Forecast'!O$4:O$50,MATCH(Information!$C$777,'Maximum Demand Forecast'!$D$4:$D$50,0)),INDEX('Maximum Demand Forecast'!AE$4:AE$50,MATCH(Information!$C$777,'Maximum Demand Forecast'!$T$4:$T$50,0)))</f>
        <v>2.2859615751060836</v>
      </c>
      <c r="P777" s="111">
        <f>IF($R$774="Summer",INDEX('Maximum Demand Forecast'!P$4:P$50,MATCH(Information!$C$777,'Maximum Demand Forecast'!$D$4:$D$50,0)),INDEX('Maximum Demand Forecast'!AF$4:AF$50,MATCH(Information!$C$777,'Maximum Demand Forecast'!$T$4:$T$50,0)))</f>
        <v>2.3336458309097536</v>
      </c>
      <c r="Q777" s="104"/>
      <c r="R777" s="122"/>
    </row>
    <row r="778" spans="3:18" x14ac:dyDescent="0.25">
      <c r="C778" s="75" t="s">
        <v>88</v>
      </c>
      <c r="D778" s="77" t="s">
        <v>175</v>
      </c>
      <c r="E778" s="109">
        <f t="shared" ref="E778:P778" si="105">SQRT(E779^2-E777^2)</f>
        <v>0.18585074091554027</v>
      </c>
      <c r="F778" s="110">
        <f t="shared" si="105"/>
        <v>0.19613204846001453</v>
      </c>
      <c r="G778" s="110">
        <f t="shared" si="105"/>
        <v>0.18936650722533049</v>
      </c>
      <c r="H778" s="110">
        <f t="shared" si="105"/>
        <v>0.19088462167992268</v>
      </c>
      <c r="I778" s="110">
        <f t="shared" si="105"/>
        <v>0.18777347243810119</v>
      </c>
      <c r="J778" s="110">
        <f t="shared" si="105"/>
        <v>0.18765425690100818</v>
      </c>
      <c r="K778" s="110">
        <f t="shared" si="105"/>
        <v>0.18793103811043374</v>
      </c>
      <c r="L778" s="110">
        <f t="shared" si="105"/>
        <v>0.18877100574964781</v>
      </c>
      <c r="M778" s="110">
        <f t="shared" si="105"/>
        <v>0.19127135931757047</v>
      </c>
      <c r="N778" s="110">
        <f t="shared" si="105"/>
        <v>0.19916875434762171</v>
      </c>
      <c r="O778" s="110">
        <f t="shared" si="105"/>
        <v>0.20561787457067496</v>
      </c>
      <c r="P778" s="110">
        <f t="shared" si="105"/>
        <v>0.2099069822423002</v>
      </c>
      <c r="Q778" s="104"/>
      <c r="R778" s="122"/>
    </row>
    <row r="779" spans="3:18" x14ac:dyDescent="0.25">
      <c r="C779" s="75" t="s">
        <v>88</v>
      </c>
      <c r="D779" s="77" t="s">
        <v>176</v>
      </c>
      <c r="E779" s="108">
        <f t="shared" ref="E779:P779" si="106">E777/$E$780</f>
        <v>2.0745416211536596</v>
      </c>
      <c r="F779" s="111">
        <f t="shared" si="106"/>
        <v>2.1893057609995132</v>
      </c>
      <c r="G779" s="111">
        <f t="shared" si="106"/>
        <v>2.1137860358058762</v>
      </c>
      <c r="H779" s="111">
        <f t="shared" si="106"/>
        <v>2.1307318473006545</v>
      </c>
      <c r="I779" s="111">
        <f t="shared" si="106"/>
        <v>2.0960039330616413</v>
      </c>
      <c r="J779" s="111">
        <f t="shared" si="106"/>
        <v>2.0946732007095821</v>
      </c>
      <c r="K779" s="111">
        <f t="shared" si="106"/>
        <v>2.0977627452337102</v>
      </c>
      <c r="L779" s="111">
        <f t="shared" si="106"/>
        <v>2.1071388059337708</v>
      </c>
      <c r="M779" s="111">
        <f t="shared" si="106"/>
        <v>2.1350487702347132</v>
      </c>
      <c r="N779" s="111">
        <f t="shared" si="106"/>
        <v>2.2232027082164887</v>
      </c>
      <c r="O779" s="111">
        <f t="shared" si="106"/>
        <v>2.2951904132782639</v>
      </c>
      <c r="P779" s="111">
        <f t="shared" si="106"/>
        <v>2.3430671790020328</v>
      </c>
      <c r="Q779" s="104"/>
      <c r="R779" s="122"/>
    </row>
    <row r="780" spans="3:18" x14ac:dyDescent="0.25">
      <c r="C780" s="75" t="s">
        <v>88</v>
      </c>
      <c r="D780" s="77" t="s">
        <v>177</v>
      </c>
      <c r="E780" s="108">
        <f>IF($R$774="Summer",INDEX('Maximum Demand Forecast'!$Q$4:$Q$50,MATCH(Information!$C$780,'Maximum Demand Forecast'!$D$4:$D$50,0)),INDEX('Maximum Demand Forecast'!$AG$4:$AG$50,MATCH(Information!$C$780,'Maximum Demand Forecast'!$T$4:$T$50,0)))</f>
        <v>0.99597905336359505</v>
      </c>
      <c r="F780" s="111">
        <f>IF($R$774="Summer",INDEX('Maximum Demand Forecast'!$Q$4:$Q$50,MATCH(Information!$C$780,'Maximum Demand Forecast'!$D$4:$D$50,0)),INDEX('Maximum Demand Forecast'!$AG$4:$AG$50,MATCH(Information!$C$780,'Maximum Demand Forecast'!$T$4:$T$50,0)))</f>
        <v>0.99597905336359505</v>
      </c>
      <c r="G780" s="111">
        <f>IF($R$774="Summer",INDEX('Maximum Demand Forecast'!$Q$4:$Q$50,MATCH(Information!$C$780,'Maximum Demand Forecast'!$D$4:$D$50,0)),INDEX('Maximum Demand Forecast'!$AG$4:$AG$50,MATCH(Information!$C$780,'Maximum Demand Forecast'!$T$4:$T$50,0)))</f>
        <v>0.99597905336359505</v>
      </c>
      <c r="H780" s="111">
        <f>IF($R$774="Summer",INDEX('Maximum Demand Forecast'!$Q$4:$Q$50,MATCH(Information!$C$780,'Maximum Demand Forecast'!$D$4:$D$50,0)),INDEX('Maximum Demand Forecast'!$AG$4:$AG$50,MATCH(Information!$C$780,'Maximum Demand Forecast'!$T$4:$T$50,0)))</f>
        <v>0.99597905336359505</v>
      </c>
      <c r="I780" s="111">
        <f>IF($R$774="Summer",INDEX('Maximum Demand Forecast'!$Q$4:$Q$50,MATCH(Information!$C$780,'Maximum Demand Forecast'!$D$4:$D$50,0)),INDEX('Maximum Demand Forecast'!$AG$4:$AG$50,MATCH(Information!$C$780,'Maximum Demand Forecast'!$T$4:$T$50,0)))</f>
        <v>0.99597905336359505</v>
      </c>
      <c r="J780" s="111">
        <f>IF($R$774="Summer",INDEX('Maximum Demand Forecast'!$Q$4:$Q$50,MATCH(Information!$C$780,'Maximum Demand Forecast'!$D$4:$D$50,0)),INDEX('Maximum Demand Forecast'!$AG$4:$AG$50,MATCH(Information!$C$780,'Maximum Demand Forecast'!$T$4:$T$50,0)))</f>
        <v>0.99597905336359505</v>
      </c>
      <c r="K780" s="111">
        <f>IF($R$774="Summer",INDEX('Maximum Demand Forecast'!$Q$4:$Q$50,MATCH(Information!$C$780,'Maximum Demand Forecast'!$D$4:$D$50,0)),INDEX('Maximum Demand Forecast'!$AG$4:$AG$50,MATCH(Information!$C$780,'Maximum Demand Forecast'!$T$4:$T$50,0)))</f>
        <v>0.99597905336359505</v>
      </c>
      <c r="L780" s="111">
        <f>IF($R$774="Summer",INDEX('Maximum Demand Forecast'!$Q$4:$Q$50,MATCH(Information!$C$780,'Maximum Demand Forecast'!$D$4:$D$50,0)),INDEX('Maximum Demand Forecast'!$AG$4:$AG$50,MATCH(Information!$C$780,'Maximum Demand Forecast'!$T$4:$T$50,0)))</f>
        <v>0.99597905336359505</v>
      </c>
      <c r="M780" s="111">
        <f>IF($R$774="Summer",INDEX('Maximum Demand Forecast'!$Q$4:$Q$50,MATCH(Information!$C$780,'Maximum Demand Forecast'!$D$4:$D$50,0)),INDEX('Maximum Demand Forecast'!$AG$4:$AG$50,MATCH(Information!$C$780,'Maximum Demand Forecast'!$T$4:$T$50,0)))</f>
        <v>0.99597905336359505</v>
      </c>
      <c r="N780" s="111">
        <f>IF($R$774="Summer",INDEX('Maximum Demand Forecast'!$Q$4:$Q$50,MATCH(Information!$C$780,'Maximum Demand Forecast'!$D$4:$D$50,0)),INDEX('Maximum Demand Forecast'!$AG$4:$AG$50,MATCH(Information!$C$780,'Maximum Demand Forecast'!$T$4:$T$50,0)))</f>
        <v>0.99597905336359505</v>
      </c>
      <c r="O780" s="111">
        <f>IF($R$774="Summer",INDEX('Maximum Demand Forecast'!$Q$4:$Q$50,MATCH(Information!$C$780,'Maximum Demand Forecast'!$D$4:$D$50,0)),INDEX('Maximum Demand Forecast'!$AG$4:$AG$50,MATCH(Information!$C$780,'Maximum Demand Forecast'!$T$4:$T$50,0)))</f>
        <v>0.99597905336359505</v>
      </c>
      <c r="P780" s="111">
        <f>IF($R$774="Summer",INDEX('Maximum Demand Forecast'!$Q$4:$Q$50,MATCH(Information!$C$780,'Maximum Demand Forecast'!$D$4:$D$50,0)),INDEX('Maximum Demand Forecast'!$AG$4:$AG$50,MATCH(Information!$C$780,'Maximum Demand Forecast'!$T$4:$T$50,0)))</f>
        <v>0.99597905336359505</v>
      </c>
      <c r="Q780" s="104"/>
      <c r="R780" s="122"/>
    </row>
    <row r="781" spans="3:18" x14ac:dyDescent="0.25">
      <c r="C781" s="75" t="s">
        <v>88</v>
      </c>
      <c r="D781" s="77" t="s">
        <v>178</v>
      </c>
      <c r="E781" s="108">
        <f>IF($R$774="Summer",INDEX('Maximum Demand Forecast'!U$4:U$50,MATCH(Information!$C$774,'Maximum Demand Forecast'!$T$4:$T$50,0)),INDEX('Maximum Demand Forecast'!E$4:E$50,MATCH(Information!$C$774,'Maximum Demand Forecast'!$T$4:$T$50,0)))</f>
        <v>1.6022000000000001</v>
      </c>
      <c r="F781" s="111">
        <f>IF($R$774="Summer",INDEX('Maximum Demand Forecast'!V$4:V$50,MATCH(Information!$C$774,'Maximum Demand Forecast'!$T$4:$T$50,0)),INDEX('Maximum Demand Forecast'!F$4:F$50,MATCH(Information!$C$774,'Maximum Demand Forecast'!$T$4:$T$50,0)))</f>
        <v>4.3937999999999997</v>
      </c>
      <c r="G781" s="111">
        <f>IF($R$774="Summer",INDEX('Maximum Demand Forecast'!W$4:W$50,MATCH(Information!$C$774,'Maximum Demand Forecast'!$T$4:$T$50,0)),INDEX('Maximum Demand Forecast'!G$4:G$50,MATCH(Information!$C$774,'Maximum Demand Forecast'!$T$4:$T$50,0)))</f>
        <v>4.5181808239120285</v>
      </c>
      <c r="H781" s="111">
        <f>IF($R$774="Summer",INDEX('Maximum Demand Forecast'!X$4:X$50,MATCH(Information!$C$774,'Maximum Demand Forecast'!$T$4:$T$50,0)),INDEX('Maximum Demand Forecast'!H$4:H$50,MATCH(Information!$C$774,'Maximum Demand Forecast'!$T$4:$T$50,0)))</f>
        <v>4.5042937126116369</v>
      </c>
      <c r="I781" s="111">
        <f>IF($R$774="Summer",INDEX('Maximum Demand Forecast'!Y$4:Y$50,MATCH(Information!$C$774,'Maximum Demand Forecast'!$T$4:$T$50,0)),INDEX('Maximum Demand Forecast'!I$4:I$50,MATCH(Information!$C$774,'Maximum Demand Forecast'!$T$4:$T$50,0)))</f>
        <v>4.4284235761497603</v>
      </c>
      <c r="J781" s="111">
        <f>IF($R$774="Summer",INDEX('Maximum Demand Forecast'!Z$4:Z$50,MATCH(Information!$C$774,'Maximum Demand Forecast'!$T$4:$T$50,0)),INDEX('Maximum Demand Forecast'!J$4:J$50,MATCH(Information!$C$774,'Maximum Demand Forecast'!$T$4:$T$50,0)))</f>
        <v>4.3745950673598442</v>
      </c>
      <c r="K781" s="111">
        <f>IF($R$774="Summer",INDEX('Maximum Demand Forecast'!AA$4:AA$50,MATCH(Information!$C$774,'Maximum Demand Forecast'!$T$4:$T$50,0)),INDEX('Maximum Demand Forecast'!K$4:K$50,MATCH(Information!$C$774,'Maximum Demand Forecast'!$T$4:$T$50,0)))</f>
        <v>4.3775193636343612</v>
      </c>
      <c r="L781" s="111">
        <f>IF($R$774="Summer",INDEX('Maximum Demand Forecast'!AB$4:AB$50,MATCH(Information!$C$774,'Maximum Demand Forecast'!$T$4:$T$50,0)),INDEX('Maximum Demand Forecast'!L$4:L$50,MATCH(Information!$C$774,'Maximum Demand Forecast'!$T$4:$T$50,0)))</f>
        <v>4.3690505358183414</v>
      </c>
      <c r="M781" s="111">
        <f>IF($R$774="Summer",INDEX('Maximum Demand Forecast'!AC$4:AC$50,MATCH(Information!$C$774,'Maximum Demand Forecast'!$T$4:$T$50,0)),INDEX('Maximum Demand Forecast'!M$4:M$50,MATCH(Information!$C$774,'Maximum Demand Forecast'!$T$4:$T$50,0)))</f>
        <v>4.4685518478199588</v>
      </c>
      <c r="N781" s="111">
        <f>IF($R$774="Summer",INDEX('Maximum Demand Forecast'!AD$4:AD$50,MATCH(Information!$C$774,'Maximum Demand Forecast'!$T$4:$T$50,0)),INDEX('Maximum Demand Forecast'!N$4:N$50,MATCH(Information!$C$774,'Maximum Demand Forecast'!$T$4:$T$50,0)))</f>
        <v>4.7377822445966258</v>
      </c>
      <c r="O781" s="111">
        <f>IF($R$774="Summer",INDEX('Maximum Demand Forecast'!AE$4:AE$50,MATCH(Information!$C$774,'Maximum Demand Forecast'!$T$4:$T$50,0)),INDEX('Maximum Demand Forecast'!O$4:O$50,MATCH(Information!$C$774,'Maximum Demand Forecast'!$T$4:$T$50,0)))</f>
        <v>4.9765142205074371</v>
      </c>
      <c r="P781" s="111">
        <f>IF($R$774="Summer",INDEX('Maximum Demand Forecast'!AF$4:AF$50,MATCH(Information!$C$774,'Maximum Demand Forecast'!$T$4:$T$50,0)),INDEX('Maximum Demand Forecast'!P$4:P$50,MATCH(Information!$C$774,'Maximum Demand Forecast'!$T$4:$T$50,0)))</f>
        <v>5.1051739236158937</v>
      </c>
      <c r="Q781" s="112"/>
      <c r="R781" s="122">
        <f>IF($R$39="Summer",INDEX('Maximum Demand Forecast'!V$4:V$50,MATCH(Information!$C$39,'Maximum Demand Forecast'!$T$4:$T$50,0)),INDEX('Maximum Demand Forecast'!F$4:F$50,MATCH(Information!$C$39,'Maximum Demand Forecast'!$T$4:$T$50,0)))</f>
        <v>8.2769410649886499</v>
      </c>
    </row>
    <row r="782" spans="3:18" x14ac:dyDescent="0.25">
      <c r="C782" s="75" t="s">
        <v>88</v>
      </c>
      <c r="D782" s="77" t="s">
        <v>179</v>
      </c>
      <c r="E782" s="113">
        <f t="shared" ref="E782:P782" si="107">IF(E783^2-E781^2&gt;0,SQRT(E783^2-E781^2),0)</f>
        <v>0.19020153853157196</v>
      </c>
      <c r="F782" s="113">
        <f t="shared" si="107"/>
        <v>0.52160000000001261</v>
      </c>
      <c r="G782" s="113">
        <f t="shared" si="107"/>
        <v>0.53636558736232409</v>
      </c>
      <c r="H782" s="113">
        <f t="shared" si="107"/>
        <v>0.53471701044615039</v>
      </c>
      <c r="I782" s="113">
        <f t="shared" si="107"/>
        <v>0.52571025930168835</v>
      </c>
      <c r="J782" s="113">
        <f t="shared" si="107"/>
        <v>0.51932012998655841</v>
      </c>
      <c r="K782" s="113">
        <f t="shared" si="107"/>
        <v>0.51966728118524863</v>
      </c>
      <c r="L782" s="113">
        <f t="shared" si="107"/>
        <v>0.51866192350196061</v>
      </c>
      <c r="M782" s="113">
        <f t="shared" si="107"/>
        <v>0.53047399604510126</v>
      </c>
      <c r="N782" s="113">
        <f t="shared" si="107"/>
        <v>0.56243507186982689</v>
      </c>
      <c r="O782" s="113">
        <f t="shared" si="107"/>
        <v>0.59077559684481362</v>
      </c>
      <c r="P782" s="113">
        <f t="shared" si="107"/>
        <v>0.60604914164461421</v>
      </c>
      <c r="Q782" s="112"/>
      <c r="R782" s="122"/>
    </row>
    <row r="783" spans="3:18" x14ac:dyDescent="0.25">
      <c r="C783" s="75" t="s">
        <v>88</v>
      </c>
      <c r="D783" s="77" t="s">
        <v>180</v>
      </c>
      <c r="E783" s="108">
        <f>E781/IF($R$774="Summer",INDEX('Maximum Demand Forecast'!$AG$4:$AG$50, MATCH(Information!$C$783, 'Maximum Demand Forecast'!$T$4:$T$50, 0)),INDEX('Maximum Demand Forecast'!$Q$4:$Q$50, MATCH(Information!$C$783, 'Maximum Demand Forecast'!$D$4:$D$50, 0)))</f>
        <v>1.6134501743964011</v>
      </c>
      <c r="F783" s="108">
        <f>F781/IF($R$774="Summer",INDEX('Maximum Demand Forecast'!$AG$4:$AG$50, MATCH(Information!$C$783, 'Maximum Demand Forecast'!$T$4:$T$50, 0)),INDEX('Maximum Demand Forecast'!$Q$4:$Q$50, MATCH(Information!$C$783, 'Maximum Demand Forecast'!$D$4:$D$50, 0)))</f>
        <v>4.4246519637142097</v>
      </c>
      <c r="G783" s="108">
        <f>G781/IF($R$774="Summer",INDEX('Maximum Demand Forecast'!$AG$4:$AG$50, MATCH(Information!$C$783, 'Maximum Demand Forecast'!$T$4:$T$50, 0)),INDEX('Maximum Demand Forecast'!$Q$4:$Q$50, MATCH(Information!$C$783, 'Maximum Demand Forecast'!$D$4:$D$50, 0)))</f>
        <v>4.5499061529742466</v>
      </c>
      <c r="H783" s="108">
        <f>H781/IF($R$774="Summer",INDEX('Maximum Demand Forecast'!$AG$4:$AG$50, MATCH(Information!$C$783, 'Maximum Demand Forecast'!$T$4:$T$50, 0)),INDEX('Maximum Demand Forecast'!$Q$4:$Q$50, MATCH(Information!$C$783, 'Maximum Demand Forecast'!$D$4:$D$50, 0)))</f>
        <v>4.5359215304867426</v>
      </c>
      <c r="I783" s="108">
        <f>I781/IF($R$774="Summer",INDEX('Maximum Demand Forecast'!$AG$4:$AG$50, MATCH(Information!$C$783, 'Maximum Demand Forecast'!$T$4:$T$50, 0)),INDEX('Maximum Demand Forecast'!$Q$4:$Q$50, MATCH(Information!$C$783, 'Maximum Demand Forecast'!$D$4:$D$50, 0)))</f>
        <v>4.4595186563724658</v>
      </c>
      <c r="J783" s="108">
        <f>J781/IF($R$774="Summer",INDEX('Maximum Demand Forecast'!$AG$4:$AG$50, MATCH(Information!$C$783, 'Maximum Demand Forecast'!$T$4:$T$50, 0)),INDEX('Maximum Demand Forecast'!$Q$4:$Q$50, MATCH(Information!$C$783, 'Maximum Demand Forecast'!$D$4:$D$50, 0)))</f>
        <v>4.4053121797187469</v>
      </c>
      <c r="K783" s="108">
        <f>K781/IF($R$774="Summer",INDEX('Maximum Demand Forecast'!$AG$4:$AG$50, MATCH(Information!$C$783, 'Maximum Demand Forecast'!$T$4:$T$50, 0)),INDEX('Maximum Demand Forecast'!$Q$4:$Q$50, MATCH(Information!$C$783, 'Maximum Demand Forecast'!$D$4:$D$50, 0)))</f>
        <v>4.4082570095365643</v>
      </c>
      <c r="L783" s="108">
        <f>L781/IF($R$774="Summer",INDEX('Maximum Demand Forecast'!$AG$4:$AG$50, MATCH(Information!$C$783, 'Maximum Demand Forecast'!$T$4:$T$50, 0)),INDEX('Maximum Demand Forecast'!$Q$4:$Q$50, MATCH(Information!$C$783, 'Maximum Demand Forecast'!$D$4:$D$50, 0)))</f>
        <v>4.3997287161170844</v>
      </c>
      <c r="M783" s="108">
        <f>M781/IF($R$774="Summer",INDEX('Maximum Demand Forecast'!$AG$4:$AG$50, MATCH(Information!$C$783, 'Maximum Demand Forecast'!$T$4:$T$50, 0)),INDEX('Maximum Demand Forecast'!$Q$4:$Q$50, MATCH(Information!$C$783, 'Maximum Demand Forecast'!$D$4:$D$50, 0)))</f>
        <v>4.4999286968945658</v>
      </c>
      <c r="N783" s="108">
        <f>N781/IF($R$774="Summer",INDEX('Maximum Demand Forecast'!$AG$4:$AG$50, MATCH(Information!$C$783, 'Maximum Demand Forecast'!$T$4:$T$50, 0)),INDEX('Maximum Demand Forecast'!$Q$4:$Q$50, MATCH(Information!$C$783, 'Maximum Demand Forecast'!$D$4:$D$50, 0)))</f>
        <v>4.7710495498668068</v>
      </c>
      <c r="O783" s="108">
        <f>O781/IF($R$774="Summer",INDEX('Maximum Demand Forecast'!$AG$4:$AG$50, MATCH(Information!$C$783, 'Maximum Demand Forecast'!$T$4:$T$50, 0)),INDEX('Maximum Demand Forecast'!$Q$4:$Q$50, MATCH(Information!$C$783, 'Maximum Demand Forecast'!$D$4:$D$50, 0)))</f>
        <v>5.0114578310846927</v>
      </c>
      <c r="P783" s="108">
        <f>P781/IF($R$774="Summer",INDEX('Maximum Demand Forecast'!$AG$4:$AG$50, MATCH(Information!$C$783, 'Maximum Demand Forecast'!$T$4:$T$50, 0)),INDEX('Maximum Demand Forecast'!$Q$4:$Q$50, MATCH(Information!$C$783, 'Maximum Demand Forecast'!$D$4:$D$50, 0)))</f>
        <v>5.1410209445649873</v>
      </c>
      <c r="Q783" s="112"/>
      <c r="R783" s="122"/>
    </row>
    <row r="784" spans="3:18" x14ac:dyDescent="0.25">
      <c r="C784" s="75" t="s">
        <v>88</v>
      </c>
      <c r="D784" s="77" t="s">
        <v>181</v>
      </c>
      <c r="E784" s="114">
        <f>IFERROR(INDEX('Maximum Demand Forecast'!$AK$4:$AK$50,MATCH(Information!C774,'Maximum Demand Forecast'!$AJ$4:$AJ$50,0)),"")</f>
        <v>2</v>
      </c>
      <c r="F784" s="115" t="str">
        <f>IFERROR(INDEX('Maximum Demand Forecast'!$AK$4:$AK$50,MATCH(Information!D774,'Maximum Demand Forecast'!$AJ$4:$AJ$50,0)),"")</f>
        <v/>
      </c>
      <c r="G784" s="115"/>
      <c r="H784" s="115"/>
      <c r="I784" s="115"/>
      <c r="J784" s="115"/>
      <c r="K784" s="115"/>
      <c r="L784" s="115"/>
      <c r="M784" s="115"/>
      <c r="N784" s="115"/>
      <c r="O784" s="115"/>
      <c r="P784" s="115"/>
      <c r="Q784" s="116"/>
      <c r="R784" s="122"/>
    </row>
    <row r="785" spans="3:18" x14ac:dyDescent="0.25">
      <c r="C785" s="75" t="s">
        <v>88</v>
      </c>
      <c r="D785" s="77" t="s">
        <v>182</v>
      </c>
      <c r="E785" s="106">
        <f>INDEX('Maximum Demand Forecast'!AR4:AR50,MATCH(Information!C785,'Maximum Demand Forecast'!$AQ$4:$AQ$50,0))</f>
        <v>0</v>
      </c>
      <c r="F785" s="107">
        <f>INDEX('Maximum Demand Forecast'!AR4:AR50,MATCH(Information!C785,'Maximum Demand Forecast'!$AQ$4:$AQ$50,0))</f>
        <v>0</v>
      </c>
      <c r="G785" s="107">
        <f>INDEX('Maximum Demand Forecast'!AR4:AR50,MATCH(Information!C785,'Maximum Demand Forecast'!$AQ$4:$AQ$50,0))</f>
        <v>0</v>
      </c>
      <c r="H785" s="107">
        <f>INDEX('Maximum Demand Forecast'!AR4:AR50,MATCH(Information!C785,'Maximum Demand Forecast'!$AQ$4:$AQ$50,0))</f>
        <v>0</v>
      </c>
      <c r="I785" s="107">
        <f>INDEX('Maximum Demand Forecast'!AR4:AR50,MATCH(Information!C785,'Maximum Demand Forecast'!$AQ$4:$AQ$50,0))</f>
        <v>0</v>
      </c>
      <c r="J785" s="107">
        <f>INDEX('Maximum Demand Forecast'!AR4:AR50,MATCH(Information!C785,'Maximum Demand Forecast'!$AQ$4:$AQ$50,0))</f>
        <v>0</v>
      </c>
      <c r="K785" s="107">
        <f>INDEX('Maximum Demand Forecast'!AR4:AR50,MATCH(Information!C785,'Maximum Demand Forecast'!$AQ$4:$AQ$50,0))</f>
        <v>0</v>
      </c>
      <c r="L785" s="107">
        <f>INDEX('Maximum Demand Forecast'!AR4:AR50,MATCH(Information!C785,'Maximum Demand Forecast'!$AQ$4:$AQ$50,0))</f>
        <v>0</v>
      </c>
      <c r="M785" s="107">
        <f>INDEX('Maximum Demand Forecast'!AR4:AR50,MATCH(Information!C785,'Maximum Demand Forecast'!$AQ$4:$AQ$50,0))</f>
        <v>0</v>
      </c>
      <c r="N785" s="107">
        <f>INDEX('Maximum Demand Forecast'!AR4:AR50,MATCH(Information!C785,'Maximum Demand Forecast'!$AQ$4:$AQ$50,0))</f>
        <v>0</v>
      </c>
      <c r="O785" s="107">
        <f>INDEX('Maximum Demand Forecast'!AR4:AR50,MATCH(Information!C785,'Maximum Demand Forecast'!$AQ$4:$AQ$50,0))</f>
        <v>0</v>
      </c>
      <c r="P785" s="107">
        <f>INDEX('Maximum Demand Forecast'!AR4:AR50,MATCH(Information!C785,'Maximum Demand Forecast'!$AQ$4:$AQ$50,0))</f>
        <v>0</v>
      </c>
      <c r="Q785" s="104"/>
      <c r="R785" s="122"/>
    </row>
    <row r="786" spans="3:18" x14ac:dyDescent="0.25">
      <c r="C786" s="75" t="s">
        <v>88</v>
      </c>
      <c r="D786" s="77" t="s">
        <v>183</v>
      </c>
      <c r="E786" s="106">
        <f>INDEX('Maximum Demand Forecast'!$AS$4:$AS$50,MATCH(Information!C786,'Maximum Demand Forecast'!$AQ$4:$AQ$50,0))</f>
        <v>0</v>
      </c>
      <c r="F786" s="107">
        <f>INDEX('Maximum Demand Forecast'!$AS$4:$AS$50,MATCH(Information!C786,'Maximum Demand Forecast'!$AQ$4:$AQ$50,0))</f>
        <v>0</v>
      </c>
      <c r="G786" s="107">
        <f>INDEX('Maximum Demand Forecast'!$AS$4:$AS$50,MATCH(Information!C786,'Maximum Demand Forecast'!$AQ$4:$AQ$50,0))</f>
        <v>0</v>
      </c>
      <c r="H786" s="107">
        <f>INDEX('Maximum Demand Forecast'!$AS$4:$AS$50,MATCH(Information!C786,'Maximum Demand Forecast'!$AQ$4:$AQ$50,0))</f>
        <v>0</v>
      </c>
      <c r="I786" s="107">
        <f>INDEX('Maximum Demand Forecast'!$AS$4:$AS$50,MATCH(Information!C786,'Maximum Demand Forecast'!$AQ$4:$AQ$50,0))</f>
        <v>0</v>
      </c>
      <c r="J786" s="107">
        <f>INDEX('Maximum Demand Forecast'!$AS$4:$AS$50,MATCH(Information!C786,'Maximum Demand Forecast'!$AQ$4:$AQ$50,0))</f>
        <v>0</v>
      </c>
      <c r="K786" s="107">
        <f>INDEX('Maximum Demand Forecast'!$AS$4:$AS$50,MATCH(Information!C786,'Maximum Demand Forecast'!$AQ$4:$AQ$50,0))</f>
        <v>0</v>
      </c>
      <c r="L786" s="107">
        <f>INDEX('Maximum Demand Forecast'!$AS$4:$AS$50,MATCH(Information!C786,'Maximum Demand Forecast'!$AQ$4:$AQ$50,0))</f>
        <v>0</v>
      </c>
      <c r="M786" s="107">
        <f>INDEX('Maximum Demand Forecast'!$AS$4:$AS$50,MATCH(Information!C786,'Maximum Demand Forecast'!$AQ$4:$AQ$50,0))</f>
        <v>0</v>
      </c>
      <c r="N786" s="107">
        <f>INDEX('Maximum Demand Forecast'!$AS$4:$AS$50,MATCH(Information!C786,'Maximum Demand Forecast'!$AQ$4:$AQ$50,0))</f>
        <v>0</v>
      </c>
      <c r="O786" s="107">
        <f>INDEX('Maximum Demand Forecast'!$AS$4:$AS$50,MATCH(Information!C786,'Maximum Demand Forecast'!$AQ$4:$AQ$50,0))</f>
        <v>0</v>
      </c>
      <c r="P786" s="107">
        <f>INDEX('Maximum Demand Forecast'!$AS$4:$AS$50,MATCH(Information!C786,'Maximum Demand Forecast'!$AQ$4:$AQ$50,0))</f>
        <v>0</v>
      </c>
      <c r="Q786" s="104"/>
      <c r="R786" s="122"/>
    </row>
    <row r="787" spans="3:18" x14ac:dyDescent="0.25">
      <c r="C787" s="75" t="s">
        <v>88</v>
      </c>
      <c r="D787" s="77" t="s">
        <v>186</v>
      </c>
      <c r="E787" s="117">
        <f>INDEX('Maximum Demand Forecast'!$R$4:$R$50,MATCH(Information!$C$774,'Maximum Demand Forecast'!$D$4:$D$50,0))</f>
        <v>0</v>
      </c>
      <c r="F787" s="118"/>
      <c r="G787" s="118"/>
      <c r="H787" s="118"/>
      <c r="I787" s="118"/>
      <c r="J787" s="118"/>
      <c r="K787" s="118"/>
      <c r="L787" s="118"/>
      <c r="M787" s="118"/>
      <c r="N787" s="118"/>
      <c r="O787" s="118"/>
      <c r="P787" s="118"/>
      <c r="Q787" s="104"/>
      <c r="R787" s="122"/>
    </row>
    <row r="788" spans="3:18" x14ac:dyDescent="0.25">
      <c r="C788" s="75" t="s">
        <v>88</v>
      </c>
      <c r="D788" s="77" t="s">
        <v>187</v>
      </c>
      <c r="E788" s="117">
        <f>INDEX('Maximum Demand Forecast'!$AH$4:$AH$50,MATCH(Information!$C$774,'Maximum Demand Forecast'!$D$4:$D$50,0))</f>
        <v>0.84738084001887604</v>
      </c>
      <c r="F788" s="118"/>
      <c r="G788" s="118"/>
      <c r="H788" s="118"/>
      <c r="I788" s="118"/>
      <c r="J788" s="118"/>
      <c r="K788" s="118"/>
      <c r="L788" s="118"/>
      <c r="M788" s="118"/>
      <c r="N788" s="118"/>
      <c r="O788" s="118"/>
      <c r="P788" s="118"/>
      <c r="Q788" s="104"/>
      <c r="R788" s="122"/>
    </row>
    <row r="789" spans="3:18" x14ac:dyDescent="0.25">
      <c r="C789" s="75" t="s">
        <v>88</v>
      </c>
      <c r="D789" s="77" t="s">
        <v>130</v>
      </c>
      <c r="E789" s="106"/>
      <c r="F789" s="107"/>
      <c r="G789" s="107"/>
      <c r="H789" s="107"/>
      <c r="I789" s="107"/>
      <c r="J789" s="107"/>
      <c r="K789" s="107"/>
      <c r="L789" s="107"/>
      <c r="M789" s="107"/>
      <c r="N789" s="107"/>
      <c r="O789" s="107"/>
      <c r="P789" s="107"/>
      <c r="Q789" s="104" t="str" cm="1">
        <f t="array" ref="Q789">IF(INDEX('Maximum Demand Forecast'!$AW$4:$AW$248,MATCH(1,('Maximum Demand Forecast'!$AV$4:$AV$248=Information!D789)*('Maximum Demand Forecast'!$AX$4:$AX$248=Information!E789)*('Maximum Demand Forecast'!$AU$4:$AU$248=Information!C789),0))=0,"",INDEX('Maximum Demand Forecast'!$AW$4:$AW$248,MATCH(1,('Maximum Demand Forecast'!$AV$4:$AV$248=Information!D789)*('Maximum Demand Forecast'!$AX$4:$AX$248=Information!E789)*('Maximum Demand Forecast'!$AU$4:$AU$248=Information!C789),0)))</f>
        <v/>
      </c>
      <c r="R789" s="122"/>
    </row>
    <row r="790" spans="3:18" x14ac:dyDescent="0.25">
      <c r="C790" s="75" t="s">
        <v>88</v>
      </c>
      <c r="D790" s="77" t="s">
        <v>131</v>
      </c>
      <c r="E790" s="106"/>
      <c r="F790" s="107"/>
      <c r="G790" s="107"/>
      <c r="H790" s="107"/>
      <c r="I790" s="107"/>
      <c r="J790" s="107"/>
      <c r="K790" s="107"/>
      <c r="L790" s="107"/>
      <c r="M790" s="107"/>
      <c r="N790" s="107"/>
      <c r="O790" s="107"/>
      <c r="P790" s="107"/>
      <c r="Q790" s="104" t="str" cm="1">
        <f t="array" ref="Q790">IF(INDEX('Maximum Demand Forecast'!$AW$4:$AW$248,MATCH(1,('Maximum Demand Forecast'!$AV$4:$AV$248=Information!D790)*('Maximum Demand Forecast'!$AX$4:$AX$248=Information!E790)*('Maximum Demand Forecast'!$AU$4:$AU$248=Information!C790),0))=0,"",INDEX('Maximum Demand Forecast'!$AW$4:$AW$248,MATCH(1,('Maximum Demand Forecast'!$AV$4:$AV$248=Information!D790)*('Maximum Demand Forecast'!$AX$4:$AX$248=Information!E790)*('Maximum Demand Forecast'!$AU$4:$AU$248=Information!C790),0)))</f>
        <v/>
      </c>
      <c r="R790" s="122"/>
    </row>
    <row r="791" spans="3:18" x14ac:dyDescent="0.25">
      <c r="C791" s="75" t="s">
        <v>88</v>
      </c>
      <c r="D791" s="77" t="s">
        <v>132</v>
      </c>
      <c r="E791" s="106"/>
      <c r="F791" s="107"/>
      <c r="G791" s="107"/>
      <c r="H791" s="107"/>
      <c r="I791" s="107"/>
      <c r="J791" s="107"/>
      <c r="K791" s="107"/>
      <c r="L791" s="107"/>
      <c r="M791" s="107"/>
      <c r="N791" s="107"/>
      <c r="O791" s="107"/>
      <c r="P791" s="107"/>
      <c r="Q791" s="104" t="str" cm="1">
        <f t="array" ref="Q791">IF(INDEX('Maximum Demand Forecast'!$AW$4:$AW$248,MATCH(1,('Maximum Demand Forecast'!$AV$4:$AV$248=Information!D791)*('Maximum Demand Forecast'!$AX$4:$AX$248=Information!E791)*('Maximum Demand Forecast'!$AU$4:$AU$248=Information!C791),0))=0,"",INDEX('Maximum Demand Forecast'!$AW$4:$AW$248,MATCH(1,('Maximum Demand Forecast'!$AV$4:$AV$248=Information!D791)*('Maximum Demand Forecast'!$AX$4:$AX$248=Information!E791)*('Maximum Demand Forecast'!$AU$4:$AU$248=Information!C791),0)))</f>
        <v/>
      </c>
      <c r="R791" s="122"/>
    </row>
    <row r="792" spans="3:18" x14ac:dyDescent="0.25">
      <c r="C792" s="75" t="s">
        <v>88</v>
      </c>
      <c r="D792" s="77" t="s">
        <v>133</v>
      </c>
      <c r="E792" s="106"/>
      <c r="F792" s="107"/>
      <c r="G792" s="107"/>
      <c r="H792" s="107"/>
      <c r="I792" s="107"/>
      <c r="J792" s="107"/>
      <c r="K792" s="107"/>
      <c r="L792" s="107"/>
      <c r="M792" s="107"/>
      <c r="N792" s="107"/>
      <c r="O792" s="107"/>
      <c r="P792" s="107"/>
      <c r="Q792" s="104" t="str" cm="1">
        <f t="array" ref="Q792">IF(INDEX('Maximum Demand Forecast'!$AW$4:$AW$248,MATCH(1,('Maximum Demand Forecast'!$AV$4:$AV$248=Information!D792)*('Maximum Demand Forecast'!$AX$4:$AX$248=Information!E792)*('Maximum Demand Forecast'!$AU$4:$AU$248=Information!C792),0))=0,"",INDEX('Maximum Demand Forecast'!$AW$4:$AW$248,MATCH(1,('Maximum Demand Forecast'!$AV$4:$AV$248=Information!D792)*('Maximum Demand Forecast'!$AX$4:$AX$248=Information!E792)*('Maximum Demand Forecast'!$AU$4:$AU$248=Information!C792),0)))</f>
        <v/>
      </c>
      <c r="R792" s="122"/>
    </row>
    <row r="793" spans="3:18" x14ac:dyDescent="0.25">
      <c r="C793" s="75" t="s">
        <v>88</v>
      </c>
      <c r="D793" s="77" t="s">
        <v>134</v>
      </c>
      <c r="E793" s="106"/>
      <c r="F793" s="107"/>
      <c r="G793" s="107"/>
      <c r="H793" s="107"/>
      <c r="I793" s="107"/>
      <c r="J793" s="107"/>
      <c r="K793" s="107"/>
      <c r="L793" s="107"/>
      <c r="M793" s="107"/>
      <c r="N793" s="107"/>
      <c r="O793" s="107"/>
      <c r="P793" s="107"/>
      <c r="Q793" s="104" t="str" cm="1">
        <f t="array" ref="Q793">IF(INDEX('Maximum Demand Forecast'!$AW$4:$AW$248,MATCH(1,('Maximum Demand Forecast'!$AV$4:$AV$248=Information!D793)*('Maximum Demand Forecast'!$AX$4:$AX$248=Information!E793)*('Maximum Demand Forecast'!$AU$4:$AU$248=Information!C793),0))=0,"",INDEX('Maximum Demand Forecast'!$AW$4:$AW$248,MATCH(1,('Maximum Demand Forecast'!$AV$4:$AV$248=Information!D793)*('Maximum Demand Forecast'!$AX$4:$AX$248=Information!E793)*('Maximum Demand Forecast'!$AU$4:$AU$248=Information!C793),0)))</f>
        <v/>
      </c>
      <c r="R793" s="122"/>
    </row>
    <row r="794" spans="3:18" x14ac:dyDescent="0.25">
      <c r="C794" s="75" t="s">
        <v>88</v>
      </c>
      <c r="D794" s="77" t="s">
        <v>184</v>
      </c>
      <c r="E794" s="124">
        <f>INDEX('Distribution feeder max. demand'!$AS$5:$AS$64,MATCH(Information!$C794,'Distribution feeder max. demand'!$AR$5:$AR$64,0))</f>
        <v>0</v>
      </c>
      <c r="F794" s="115"/>
      <c r="G794" s="115"/>
      <c r="H794" s="115"/>
      <c r="I794" s="115"/>
      <c r="J794" s="115"/>
      <c r="K794" s="115"/>
      <c r="L794" s="115"/>
      <c r="M794" s="115"/>
      <c r="N794" s="115"/>
      <c r="O794" s="115"/>
      <c r="P794" s="115"/>
      <c r="Q794" s="104"/>
      <c r="R794" s="122"/>
    </row>
    <row r="795" spans="3:18" ht="15.75" thickBot="1" x14ac:dyDescent="0.3">
      <c r="C795" s="78" t="s">
        <v>88</v>
      </c>
      <c r="D795" s="78" t="s">
        <v>185</v>
      </c>
      <c r="E795" s="123">
        <f>INDEX('Distribution feeder max. demand'!$AT$5:$AT$64,MATCH(Information!$C794,'Distribution feeder max. demand'!$AR$5:$AR$64,0))</f>
        <v>0</v>
      </c>
      <c r="F795" s="119"/>
      <c r="G795" s="119"/>
      <c r="H795" s="119"/>
      <c r="I795" s="119"/>
      <c r="J795" s="119"/>
      <c r="K795" s="119"/>
      <c r="L795" s="119"/>
      <c r="M795" s="119"/>
      <c r="N795" s="119"/>
      <c r="O795" s="119"/>
      <c r="P795" s="119"/>
      <c r="Q795" s="120"/>
      <c r="R795" s="121"/>
    </row>
    <row r="796" spans="3:18" ht="15.75" thickTop="1" x14ac:dyDescent="0.25">
      <c r="C796" s="76" t="s">
        <v>71</v>
      </c>
      <c r="D796" s="77" t="s">
        <v>171</v>
      </c>
      <c r="E796" s="102">
        <f>INDEX('Maximum Demand Forecast'!$BA$4:$BA$50,MATCH($C$796,'Maximum Demand Forecast'!$AZ$4:$AZ$50,0))</f>
        <v>120</v>
      </c>
      <c r="F796" s="103">
        <f>INDEX('Maximum Demand Forecast'!$BA$4:$BA$50,MATCH($C$796,'Maximum Demand Forecast'!$AZ$4:$AZ$50,0))</f>
        <v>120</v>
      </c>
      <c r="G796" s="103">
        <f>INDEX('Maximum Demand Forecast'!$BA$4:$BA$50,MATCH($C$796,'Maximum Demand Forecast'!$AZ$4:$AZ$50,0))</f>
        <v>120</v>
      </c>
      <c r="H796" s="103">
        <f>INDEX('Maximum Demand Forecast'!$BA$4:$BA$50,MATCH($C$796,'Maximum Demand Forecast'!$AZ$4:$AZ$50,0))</f>
        <v>120</v>
      </c>
      <c r="I796" s="103">
        <f>INDEX('Maximum Demand Forecast'!$BA$4:$BA$50,MATCH($C$796,'Maximum Demand Forecast'!$AZ$4:$AZ$50,0))</f>
        <v>120</v>
      </c>
      <c r="J796" s="103">
        <f>INDEX('Maximum Demand Forecast'!$BA$4:$BA$50,MATCH($C$796,'Maximum Demand Forecast'!$AZ$4:$AZ$50,0))</f>
        <v>120</v>
      </c>
      <c r="K796" s="103">
        <f>INDEX('Maximum Demand Forecast'!$BA$4:$BA$50,MATCH($C$796,'Maximum Demand Forecast'!$AZ$4:$AZ$50,0))</f>
        <v>120</v>
      </c>
      <c r="L796" s="103">
        <f>INDEX('Maximum Demand Forecast'!$BA$4:$BA$50,MATCH($C$796,'Maximum Demand Forecast'!$AZ$4:$AZ$50,0))</f>
        <v>120</v>
      </c>
      <c r="M796" s="103">
        <f>INDEX('Maximum Demand Forecast'!$BA$4:$BA$50,MATCH($C$796,'Maximum Demand Forecast'!$AZ$4:$AZ$50,0))</f>
        <v>120</v>
      </c>
      <c r="N796" s="103">
        <f>INDEX('Maximum Demand Forecast'!$BA$4:$BA$50,MATCH($C$796,'Maximum Demand Forecast'!$AZ$4:$AZ$50,0))</f>
        <v>120</v>
      </c>
      <c r="O796" s="103">
        <f>INDEX('Maximum Demand Forecast'!$BA$4:$BA$50,MATCH($C$796,'Maximum Demand Forecast'!$AZ$4:$AZ$50,0))</f>
        <v>120</v>
      </c>
      <c r="P796" s="103">
        <f>INDEX('Maximum Demand Forecast'!$BA$4:$BA$50,MATCH($C$796,'Maximum Demand Forecast'!$AZ$4:$AZ$50,0))</f>
        <v>120</v>
      </c>
      <c r="Q796" s="104"/>
      <c r="R796" s="122" t="str">
        <f>IF('Maximum Demand Forecast'!F40&gt;'Maximum Demand Forecast'!V40,"Summer","Winter")</f>
        <v>Summer</v>
      </c>
    </row>
    <row r="797" spans="3:18" x14ac:dyDescent="0.25">
      <c r="C797" s="71" t="s">
        <v>71</v>
      </c>
      <c r="D797" s="77" t="s">
        <v>172</v>
      </c>
      <c r="E797" s="106">
        <f>INDEX('Maximum Demand Forecast'!$AN$4:$AN$50,MATCH(Information!C796,'Maximum Demand Forecast'!$AM$4:$AM$50,0))</f>
        <v>60</v>
      </c>
      <c r="F797" s="107">
        <f>INDEX('Maximum Demand Forecast'!$AN$4:$AN$50,MATCH(Information!C796,'Maximum Demand Forecast'!$AM$4:$AM$50,0))</f>
        <v>60</v>
      </c>
      <c r="G797" s="107">
        <f>INDEX('Maximum Demand Forecast'!$AN$4:$AN$50,MATCH(Information!C796,'Maximum Demand Forecast'!$AM$4:$AM$50,0))</f>
        <v>60</v>
      </c>
      <c r="H797" s="107">
        <f>INDEX('Maximum Demand Forecast'!$AN$4:$AN$50,MATCH(Information!C796,'Maximum Demand Forecast'!$AM$4:$AM$50,0))</f>
        <v>60</v>
      </c>
      <c r="I797" s="107">
        <f>INDEX('Maximum Demand Forecast'!$AN$4:$AN$50,MATCH(Information!C796,'Maximum Demand Forecast'!$AM$4:$AM$50,0))</f>
        <v>60</v>
      </c>
      <c r="J797" s="107">
        <f>INDEX('Maximum Demand Forecast'!$AN$4:$AN$50,MATCH(Information!C796,'Maximum Demand Forecast'!$AM$4:$AM$50,0))</f>
        <v>60</v>
      </c>
      <c r="K797" s="107">
        <f>INDEX('Maximum Demand Forecast'!$AN$4:$AN$50,MATCH(Information!C796,'Maximum Demand Forecast'!$AM$4:$AM$50,0))</f>
        <v>60</v>
      </c>
      <c r="L797" s="107">
        <f>INDEX('Maximum Demand Forecast'!$AN$4:$AN$50,MATCH(Information!C796,'Maximum Demand Forecast'!$AM$4:$AM$50,0))</f>
        <v>60</v>
      </c>
      <c r="M797" s="107">
        <f>INDEX('Maximum Demand Forecast'!$AN$4:$AN$50,MATCH(Information!C796,'Maximum Demand Forecast'!$AM$4:$AM$50,0))</f>
        <v>60</v>
      </c>
      <c r="N797" s="107">
        <f>INDEX('Maximum Demand Forecast'!$AN$4:$AN$50,MATCH(Information!C796,'Maximum Demand Forecast'!$AM$4:$AM$50,0))</f>
        <v>60</v>
      </c>
      <c r="O797" s="107">
        <f>INDEX('Maximum Demand Forecast'!$AN$4:$AN$50,MATCH(Information!C796,'Maximum Demand Forecast'!$AM$4:$AM$50,0))</f>
        <v>60</v>
      </c>
      <c r="P797" s="107">
        <f>INDEX('Maximum Demand Forecast'!$AN$4:$AN$50,MATCH(Information!C796,'Maximum Demand Forecast'!$AM$4:$AM$50,0))</f>
        <v>60</v>
      </c>
      <c r="Q797" s="104"/>
      <c r="R797" s="105"/>
    </row>
    <row r="798" spans="3:18" x14ac:dyDescent="0.25">
      <c r="C798" s="71" t="s">
        <v>71</v>
      </c>
      <c r="D798" s="77" t="s">
        <v>173</v>
      </c>
      <c r="E798" s="106">
        <f>INDEX('Maximum Demand Forecast'!$AO$4:$AO$50,MATCH(Information!C798,'Maximum Demand Forecast'!$AM$4:$AM$50,0))</f>
        <v>78</v>
      </c>
      <c r="F798" s="107">
        <f>INDEX('Maximum Demand Forecast'!$AO$4:$AO$50,MATCH(Information!C798,'Maximum Demand Forecast'!$AM$4:$AM$50,0))</f>
        <v>78</v>
      </c>
      <c r="G798" s="107">
        <f>INDEX('Maximum Demand Forecast'!$AO$4:$AO$50,MATCH(Information!C798,'Maximum Demand Forecast'!$AM$4:$AM$50,0))</f>
        <v>78</v>
      </c>
      <c r="H798" s="107">
        <f>INDEX('Maximum Demand Forecast'!$AO$4:$AO$50,MATCH(Information!C798,'Maximum Demand Forecast'!$AM$4:$AM$50,0))</f>
        <v>78</v>
      </c>
      <c r="I798" s="107">
        <f>INDEX('Maximum Demand Forecast'!$AO$4:$AO$50,MATCH(Information!C798,'Maximum Demand Forecast'!$AM$4:$AM$50,0))</f>
        <v>78</v>
      </c>
      <c r="J798" s="107">
        <f>INDEX('Maximum Demand Forecast'!$AO$4:$AO$50,MATCH(Information!C798,'Maximum Demand Forecast'!$AM$4:$AM$50,0))</f>
        <v>78</v>
      </c>
      <c r="K798" s="107">
        <f>INDEX('Maximum Demand Forecast'!$AO$4:$AO$50,MATCH(Information!C798,'Maximum Demand Forecast'!$AM$4:$AM$50,0))</f>
        <v>78</v>
      </c>
      <c r="L798" s="107">
        <f>INDEX('Maximum Demand Forecast'!$AO$4:$AO$50,MATCH(Information!C798,'Maximum Demand Forecast'!$AM$4:$AM$50,0))</f>
        <v>78</v>
      </c>
      <c r="M798" s="107">
        <f>INDEX('Maximum Demand Forecast'!$AO$4:$AO$50,MATCH(Information!C798,'Maximum Demand Forecast'!$AM$4:$AM$50,0))</f>
        <v>78</v>
      </c>
      <c r="N798" s="107">
        <f>INDEX('Maximum Demand Forecast'!$AO$4:$AO$50,MATCH(Information!C798,'Maximum Demand Forecast'!$AM$4:$AM$50,0))</f>
        <v>78</v>
      </c>
      <c r="O798" s="107">
        <f>INDEX('Maximum Demand Forecast'!$AO$4:$AO$50,MATCH(Information!C798,'Maximum Demand Forecast'!$AM$4:$AM$50,0))</f>
        <v>78</v>
      </c>
      <c r="P798" s="107">
        <f>INDEX('Maximum Demand Forecast'!$AO$4:$AO$50,MATCH(Information!C798,'Maximum Demand Forecast'!$AM$4:$AM$50,0))</f>
        <v>78</v>
      </c>
      <c r="Q798" s="104"/>
      <c r="R798" s="105"/>
    </row>
    <row r="799" spans="3:18" x14ac:dyDescent="0.25">
      <c r="C799" s="71" t="s">
        <v>71</v>
      </c>
      <c r="D799" s="77" t="s">
        <v>174</v>
      </c>
      <c r="E799" s="108">
        <f>IF($R$796="Summer",INDEX('Maximum Demand Forecast'!E$4:E$50,MATCH(Information!$C$799,'Maximum Demand Forecast'!$D$4:$D$50,0)),INDEX('Maximum Demand Forecast'!U$4:U$50,MATCH(Information!$C$799,'Maximum Demand Forecast'!$T$4:$T$50,0)))</f>
        <v>15.269729963748301</v>
      </c>
      <c r="F799" s="111">
        <f>IF($R$796="Summer",INDEX('Maximum Demand Forecast'!F$4:F$50,MATCH(Information!$C$799,'Maximum Demand Forecast'!$D$4:$D$50,0)),INDEX('Maximum Demand Forecast'!V$4:V$50,MATCH(Information!$C$799,'Maximum Demand Forecast'!$T$4:$T$50,0)))</f>
        <v>12.951000000000001</v>
      </c>
      <c r="G799" s="111">
        <f>IF($R$796="Summer",INDEX('Maximum Demand Forecast'!G$4:G$50,MATCH(Information!$C$799,'Maximum Demand Forecast'!$D$4:$D$50,0)),INDEX('Maximum Demand Forecast'!W$4:W$50,MATCH(Information!$C$799,'Maximum Demand Forecast'!$T$4:$T$50,0)))</f>
        <v>13.317620249097519</v>
      </c>
      <c r="H799" s="111">
        <f>IF($R$796="Summer",INDEX('Maximum Demand Forecast'!H$4:H$50,MATCH(Information!$C$799,'Maximum Demand Forecast'!$D$4:$D$50,0)),INDEX('Maximum Demand Forecast'!X$4:X$50,MATCH(Information!$C$799,'Maximum Demand Forecast'!$T$4:$T$50,0)))</f>
        <v>13.276687120950729</v>
      </c>
      <c r="I799" s="111">
        <f>IF($R$796="Summer",INDEX('Maximum Demand Forecast'!I$4:I$50,MATCH(Information!$C$799,'Maximum Demand Forecast'!$D$4:$D$50,0)),INDEX('Maximum Demand Forecast'!Y$4:Y$50,MATCH(Information!$C$799,'Maximum Demand Forecast'!$T$4:$T$50,0)))</f>
        <v>13.053055153788419</v>
      </c>
      <c r="J799" s="111">
        <f>IF($R$796="Summer",INDEX('Maximum Demand Forecast'!J$4:J$50,MATCH(Information!$C$799,'Maximum Demand Forecast'!$D$4:$D$50,0)),INDEX('Maximum Demand Forecast'!Z$4:Z$50,MATCH(Information!$C$799,'Maximum Demand Forecast'!$T$4:$T$50,0)))</f>
        <v>12.894392261226582</v>
      </c>
      <c r="K799" s="111">
        <f>IF($R$796="Summer",INDEX('Maximum Demand Forecast'!K$4:K$50,MATCH(Information!$C$799,'Maximum Demand Forecast'!$D$4:$D$50,0)),INDEX('Maximum Demand Forecast'!AA$4:AA$50,MATCH(Information!$C$799,'Maximum Demand Forecast'!$T$4:$T$50,0)))</f>
        <v>12.903011807189362</v>
      </c>
      <c r="L799" s="111">
        <f>IF($R$796="Summer",INDEX('Maximum Demand Forecast'!L$4:L$50,MATCH(Information!$C$799,'Maximum Demand Forecast'!$D$4:$D$50,0)),INDEX('Maximum Demand Forecast'!AB$4:AB$50,MATCH(Information!$C$799,'Maximum Demand Forecast'!$T$4:$T$50,0)))</f>
        <v>12.878049408116745</v>
      </c>
      <c r="M799" s="111">
        <f>IF($R$796="Summer",INDEX('Maximum Demand Forecast'!M$4:M$50,MATCH(Information!$C$799,'Maximum Demand Forecast'!$D$4:$D$50,0)),INDEX('Maximum Demand Forecast'!AC$4:AC$50,MATCH(Information!$C$799,'Maximum Demand Forecast'!$T$4:$T$50,0)))</f>
        <v>13.171335741525853</v>
      </c>
      <c r="N799" s="111">
        <f>IF($R$796="Summer",INDEX('Maximum Demand Forecast'!N$4:N$50,MATCH(Information!$C$799,'Maximum Demand Forecast'!$D$4:$D$50,0)),INDEX('Maximum Demand Forecast'!AD$4:AD$50,MATCH(Information!$C$799,'Maximum Demand Forecast'!$T$4:$T$50,0)))</f>
        <v>13.964909156031434</v>
      </c>
      <c r="O799" s="111">
        <f>IF($R$796="Summer",INDEX('Maximum Demand Forecast'!O$4:O$50,MATCH(Information!$C$799,'Maximum Demand Forecast'!$D$4:$D$50,0)),INDEX('Maximum Demand Forecast'!AE$4:AE$50,MATCH(Information!$C$799,'Maximum Demand Forecast'!$T$4:$T$50,0)))</f>
        <v>14.668586569664487</v>
      </c>
      <c r="P799" s="111">
        <f>IF($R$796="Summer",INDEX('Maximum Demand Forecast'!P$4:P$50,MATCH(Information!$C$799,'Maximum Demand Forecast'!$D$4:$D$50,0)),INDEX('Maximum Demand Forecast'!AF$4:AF$50,MATCH(Information!$C$799,'Maximum Demand Forecast'!$T$4:$T$50,0)))</f>
        <v>15.04781908251387</v>
      </c>
      <c r="Q799" s="104"/>
      <c r="R799" s="105"/>
    </row>
    <row r="800" spans="3:18" x14ac:dyDescent="0.25">
      <c r="C800" s="71" t="s">
        <v>71</v>
      </c>
      <c r="D800" s="77" t="s">
        <v>175</v>
      </c>
      <c r="E800" s="109">
        <f t="shared" ref="E800:P800" si="108">SQRT(E801^2-E799^2)</f>
        <v>1.0592483514348225</v>
      </c>
      <c r="F800" s="110">
        <f t="shared" si="108"/>
        <v>0.89840000000005327</v>
      </c>
      <c r="G800" s="110">
        <f t="shared" si="108"/>
        <v>0.92383213896919469</v>
      </c>
      <c r="H800" s="110">
        <f t="shared" si="108"/>
        <v>0.9209926422255621</v>
      </c>
      <c r="I800" s="110">
        <f t="shared" si="108"/>
        <v>0.90547948036170312</v>
      </c>
      <c r="J800" s="110">
        <f t="shared" si="108"/>
        <v>0.89447316867323234</v>
      </c>
      <c r="K800" s="110">
        <f t="shared" si="108"/>
        <v>0.89507109934210694</v>
      </c>
      <c r="L800" s="110">
        <f t="shared" si="108"/>
        <v>0.89333947866984298</v>
      </c>
      <c r="M800" s="110">
        <f t="shared" si="108"/>
        <v>0.91368450545809332</v>
      </c>
      <c r="N800" s="110">
        <f t="shared" si="108"/>
        <v>0.96873402716236889</v>
      </c>
      <c r="O800" s="110">
        <f t="shared" si="108"/>
        <v>1.0175475387373705</v>
      </c>
      <c r="P800" s="110">
        <f t="shared" si="108"/>
        <v>1.0438545798572629</v>
      </c>
      <c r="Q800" s="104"/>
      <c r="R800" s="105"/>
    </row>
    <row r="801" spans="3:18" x14ac:dyDescent="0.25">
      <c r="C801" s="71" t="s">
        <v>71</v>
      </c>
      <c r="D801" s="77" t="s">
        <v>176</v>
      </c>
      <c r="E801" s="108">
        <f t="shared" ref="E801:P801" si="109">E799/$E$802</f>
        <v>15.306425455860362</v>
      </c>
      <c r="F801" s="111">
        <f t="shared" si="109"/>
        <v>12.982123230042154</v>
      </c>
      <c r="G801" s="111">
        <f t="shared" si="109"/>
        <v>13.349624523564874</v>
      </c>
      <c r="H801" s="111">
        <f t="shared" si="109"/>
        <v>13.308593026862479</v>
      </c>
      <c r="I801" s="111">
        <f t="shared" si="109"/>
        <v>13.084423637944413</v>
      </c>
      <c r="J801" s="111">
        <f t="shared" si="109"/>
        <v>12.925379454230978</v>
      </c>
      <c r="K801" s="111">
        <f t="shared" si="109"/>
        <v>12.934019714278527</v>
      </c>
      <c r="L801" s="111">
        <f t="shared" si="109"/>
        <v>12.90899732675029</v>
      </c>
      <c r="M801" s="111">
        <f t="shared" si="109"/>
        <v>13.20298847199037</v>
      </c>
      <c r="N801" s="111">
        <f t="shared" si="109"/>
        <v>13.998468964554402</v>
      </c>
      <c r="O801" s="111">
        <f t="shared" si="109"/>
        <v>14.703837422432684</v>
      </c>
      <c r="P801" s="111">
        <f t="shared" si="109"/>
        <v>15.083981288902395</v>
      </c>
      <c r="Q801" s="104"/>
      <c r="R801" s="105"/>
    </row>
    <row r="802" spans="3:18" x14ac:dyDescent="0.25">
      <c r="C802" s="71" t="s">
        <v>71</v>
      </c>
      <c r="D802" s="77" t="s">
        <v>177</v>
      </c>
      <c r="E802" s="108">
        <f>IF($R$796="Summer",INDEX('Maximum Demand Forecast'!$Q$4:$Q$50,MATCH(Information!$C$802,'Maximum Demand Forecast'!$D$4:$D$50,0)),INDEX('Maximum Demand Forecast'!$AG$4:$AG$50,MATCH(Information!$C$802,'Maximum Demand Forecast'!$T$4:$T$50,0)))</f>
        <v>0.99760260864184902</v>
      </c>
      <c r="F802" s="111">
        <f>IF($R$796="Summer",INDEX('Maximum Demand Forecast'!$Q$4:$Q$50,MATCH(Information!$C$802,'Maximum Demand Forecast'!$D$4:$D$50,0)),INDEX('Maximum Demand Forecast'!$AG$4:$AG$50,MATCH(Information!$C$802,'Maximum Demand Forecast'!$T$4:$T$50,0)))</f>
        <v>0.99760260864184902</v>
      </c>
      <c r="G802" s="111">
        <f>IF($R$796="Summer",INDEX('Maximum Demand Forecast'!$Q$4:$Q$50,MATCH(Information!$C$802,'Maximum Demand Forecast'!$D$4:$D$50,0)),INDEX('Maximum Demand Forecast'!$AG$4:$AG$50,MATCH(Information!$C$802,'Maximum Demand Forecast'!$T$4:$T$50,0)))</f>
        <v>0.99760260864184902</v>
      </c>
      <c r="H802" s="111">
        <f>IF($R$796="Summer",INDEX('Maximum Demand Forecast'!$Q$4:$Q$50,MATCH(Information!$C$802,'Maximum Demand Forecast'!$D$4:$D$50,0)),INDEX('Maximum Demand Forecast'!$AG$4:$AG$50,MATCH(Information!$C$802,'Maximum Demand Forecast'!$T$4:$T$50,0)))</f>
        <v>0.99760260864184902</v>
      </c>
      <c r="I802" s="111">
        <f>IF($R$796="Summer",INDEX('Maximum Demand Forecast'!$Q$4:$Q$50,MATCH(Information!$C$802,'Maximum Demand Forecast'!$D$4:$D$50,0)),INDEX('Maximum Demand Forecast'!$AG$4:$AG$50,MATCH(Information!$C$802,'Maximum Demand Forecast'!$T$4:$T$50,0)))</f>
        <v>0.99760260864184902</v>
      </c>
      <c r="J802" s="111">
        <f>IF($R$796="Summer",INDEX('Maximum Demand Forecast'!$Q$4:$Q$50,MATCH(Information!$C$802,'Maximum Demand Forecast'!$D$4:$D$50,0)),INDEX('Maximum Demand Forecast'!$AG$4:$AG$50,MATCH(Information!$C$802,'Maximum Demand Forecast'!$T$4:$T$50,0)))</f>
        <v>0.99760260864184902</v>
      </c>
      <c r="K802" s="111">
        <f>IF($R$796="Summer",INDEX('Maximum Demand Forecast'!$Q$4:$Q$50,MATCH(Information!$C$802,'Maximum Demand Forecast'!$D$4:$D$50,0)),INDEX('Maximum Demand Forecast'!$AG$4:$AG$50,MATCH(Information!$C$802,'Maximum Demand Forecast'!$T$4:$T$50,0)))</f>
        <v>0.99760260864184902</v>
      </c>
      <c r="L802" s="111">
        <f>IF($R$796="Summer",INDEX('Maximum Demand Forecast'!$Q$4:$Q$50,MATCH(Information!$C$802,'Maximum Demand Forecast'!$D$4:$D$50,0)),INDEX('Maximum Demand Forecast'!$AG$4:$AG$50,MATCH(Information!$C$802,'Maximum Demand Forecast'!$T$4:$T$50,0)))</f>
        <v>0.99760260864184902</v>
      </c>
      <c r="M802" s="111">
        <f>IF($R$796="Summer",INDEX('Maximum Demand Forecast'!$Q$4:$Q$50,MATCH(Information!$C$802,'Maximum Demand Forecast'!$D$4:$D$50,0)),INDEX('Maximum Demand Forecast'!$AG$4:$AG$50,MATCH(Information!$C$802,'Maximum Demand Forecast'!$T$4:$T$50,0)))</f>
        <v>0.99760260864184902</v>
      </c>
      <c r="N802" s="111">
        <f>IF($R$796="Summer",INDEX('Maximum Demand Forecast'!$Q$4:$Q$50,MATCH(Information!$C$802,'Maximum Demand Forecast'!$D$4:$D$50,0)),INDEX('Maximum Demand Forecast'!$AG$4:$AG$50,MATCH(Information!$C$802,'Maximum Demand Forecast'!$T$4:$T$50,0)))</f>
        <v>0.99760260864184902</v>
      </c>
      <c r="O802" s="111">
        <f>IF($R$796="Summer",INDEX('Maximum Demand Forecast'!$Q$4:$Q$50,MATCH(Information!$C$802,'Maximum Demand Forecast'!$D$4:$D$50,0)),INDEX('Maximum Demand Forecast'!$AG$4:$AG$50,MATCH(Information!$C$802,'Maximum Demand Forecast'!$T$4:$T$50,0)))</f>
        <v>0.99760260864184902</v>
      </c>
      <c r="P802" s="111">
        <f>IF($R$796="Summer",INDEX('Maximum Demand Forecast'!$Q$4:$Q$50,MATCH(Information!$C$802,'Maximum Demand Forecast'!$D$4:$D$50,0)),INDEX('Maximum Demand Forecast'!$AG$4:$AG$50,MATCH(Information!$C$802,'Maximum Demand Forecast'!$T$4:$T$50,0)))</f>
        <v>0.99760260864184902</v>
      </c>
      <c r="Q802" s="104"/>
      <c r="R802" s="105"/>
    </row>
    <row r="803" spans="3:18" x14ac:dyDescent="0.25">
      <c r="C803" s="71" t="s">
        <v>71</v>
      </c>
      <c r="D803" s="77" t="s">
        <v>178</v>
      </c>
      <c r="E803" s="108">
        <f>IF($R$796="Summer",INDEX('Maximum Demand Forecast'!U$4:U$50,MATCH(Information!$C$796,'Maximum Demand Forecast'!$T$4:$T$50,0)),INDEX('Maximum Demand Forecast'!E$4:E$50,MATCH(Information!$C$796,'Maximum Demand Forecast'!$T$4:$T$50,0)))</f>
        <v>30.924066202397501</v>
      </c>
      <c r="F803" s="111">
        <f>IF($R$796="Summer",INDEX('Maximum Demand Forecast'!V$4:V$50,MATCH(Information!$C$796,'Maximum Demand Forecast'!$T$4:$T$50,0)),INDEX('Maximum Demand Forecast'!F$4:F$50,MATCH(Information!$C$796,'Maximum Demand Forecast'!$T$4:$T$50,0)))</f>
        <v>32.151504969839799</v>
      </c>
      <c r="G803" s="111">
        <f>IF($R$796="Summer",INDEX('Maximum Demand Forecast'!W$4:W$50,MATCH(Information!$C$796,'Maximum Demand Forecast'!$T$4:$T$50,0)),INDEX('Maximum Demand Forecast'!G$4:G$50,MATCH(Information!$C$796,'Maximum Demand Forecast'!$T$4:$T$50,0)))</f>
        <v>31.042444342887613</v>
      </c>
      <c r="H803" s="111">
        <f>IF($R$796="Summer",INDEX('Maximum Demand Forecast'!X$4:X$50,MATCH(Information!$C$796,'Maximum Demand Forecast'!$T$4:$T$50,0)),INDEX('Maximum Demand Forecast'!H$4:H$50,MATCH(Information!$C$796,'Maximum Demand Forecast'!$T$4:$T$50,0)))</f>
        <v>31.29130558109291</v>
      </c>
      <c r="I803" s="111">
        <f>IF($R$796="Summer",INDEX('Maximum Demand Forecast'!Y$4:Y$50,MATCH(Information!$C$796,'Maximum Demand Forecast'!$T$4:$T$50,0)),INDEX('Maximum Demand Forecast'!I$4:I$50,MATCH(Information!$C$796,'Maximum Demand Forecast'!$T$4:$T$50,0)))</f>
        <v>30.781301575650545</v>
      </c>
      <c r="J803" s="111">
        <f>IF($R$796="Summer",INDEX('Maximum Demand Forecast'!Z$4:Z$50,MATCH(Information!$C$796,'Maximum Demand Forecast'!$T$4:$T$50,0)),INDEX('Maximum Demand Forecast'!J$4:J$50,MATCH(Information!$C$796,'Maximum Demand Forecast'!$T$4:$T$50,0)))</f>
        <v>30.761758828998648</v>
      </c>
      <c r="K803" s="111">
        <f>IF($R$796="Summer",INDEX('Maximum Demand Forecast'!AA$4:AA$50,MATCH(Information!$C$796,'Maximum Demand Forecast'!$T$4:$T$50,0)),INDEX('Maximum Demand Forecast'!K$4:K$50,MATCH(Information!$C$796,'Maximum Demand Forecast'!$T$4:$T$50,0)))</f>
        <v>30.80713097750872</v>
      </c>
      <c r="L803" s="111">
        <f>IF($R$796="Summer",INDEX('Maximum Demand Forecast'!AB$4:AB$50,MATCH(Information!$C$796,'Maximum Demand Forecast'!$T$4:$T$50,0)),INDEX('Maximum Demand Forecast'!L$4:L$50,MATCH(Information!$C$796,'Maximum Demand Forecast'!$T$4:$T$50,0)))</f>
        <v>30.944825066459504</v>
      </c>
      <c r="M803" s="111">
        <f>IF($R$796="Summer",INDEX('Maximum Demand Forecast'!AC$4:AC$50,MATCH(Information!$C$796,'Maximum Demand Forecast'!$T$4:$T$50,0)),INDEX('Maximum Demand Forecast'!M$4:M$50,MATCH(Information!$C$796,'Maximum Demand Forecast'!$T$4:$T$50,0)))</f>
        <v>31.354702650447646</v>
      </c>
      <c r="N803" s="111">
        <f>IF($R$796="Summer",INDEX('Maximum Demand Forecast'!AD$4:AD$50,MATCH(Information!$C$796,'Maximum Demand Forecast'!$T$4:$T$50,0)),INDEX('Maximum Demand Forecast'!N$4:N$50,MATCH(Information!$C$796,'Maximum Demand Forecast'!$T$4:$T$50,0)))</f>
        <v>32.649305636299211</v>
      </c>
      <c r="O803" s="111">
        <f>IF($R$796="Summer",INDEX('Maximum Demand Forecast'!AE$4:AE$50,MATCH(Information!$C$796,'Maximum Demand Forecast'!$T$4:$T$50,0)),INDEX('Maximum Demand Forecast'!O$4:O$50,MATCH(Information!$C$796,'Maximum Demand Forecast'!$T$4:$T$50,0)))</f>
        <v>33.706496047201135</v>
      </c>
      <c r="P803" s="111">
        <f>IF($R$796="Summer",INDEX('Maximum Demand Forecast'!AF$4:AF$50,MATCH(Information!$C$796,'Maximum Demand Forecast'!$T$4:$T$50,0)),INDEX('Maximum Demand Forecast'!P$4:P$50,MATCH(Information!$C$796,'Maximum Demand Forecast'!$T$4:$T$50,0)))</f>
        <v>34.409600245129546</v>
      </c>
      <c r="Q803" s="112"/>
      <c r="R803" s="105">
        <f>IF($R$40="Summer",INDEX('Maximum Demand Forecast'!V$4:V$50,MATCH(Information!$C$40,'Maximum Demand Forecast'!$T$4:$T$50,0)),INDEX('Maximum Demand Forecast'!F$4:F$50,MATCH(Information!$C$40,'Maximum Demand Forecast'!$T$4:$T$50,0)))</f>
        <v>8.2769410649886499</v>
      </c>
    </row>
    <row r="804" spans="3:18" x14ac:dyDescent="0.25">
      <c r="C804" s="71" t="s">
        <v>71</v>
      </c>
      <c r="D804" s="77" t="s">
        <v>179</v>
      </c>
      <c r="E804" s="113">
        <f t="shared" ref="E804:P804" si="110">IF(E805^2-E803^2&gt;0,SQRT(E805^2-E803^2),0)</f>
        <v>0.62488265639185558</v>
      </c>
      <c r="F804" s="113">
        <f t="shared" si="110"/>
        <v>0.64968551357548499</v>
      </c>
      <c r="G804" s="113">
        <f t="shared" si="110"/>
        <v>0.62727472367048009</v>
      </c>
      <c r="H804" s="113">
        <f t="shared" si="110"/>
        <v>0.63230346311860719</v>
      </c>
      <c r="I804" s="113">
        <f t="shared" si="110"/>
        <v>0.62199781134540977</v>
      </c>
      <c r="J804" s="113">
        <f t="shared" si="110"/>
        <v>0.62160291103172527</v>
      </c>
      <c r="K804" s="113">
        <f t="shared" si="110"/>
        <v>0.62251974611109162</v>
      </c>
      <c r="L804" s="113">
        <f t="shared" si="110"/>
        <v>0.62530213079199748</v>
      </c>
      <c r="M804" s="113">
        <f t="shared" si="110"/>
        <v>0.63358452780288765</v>
      </c>
      <c r="N804" s="113">
        <f t="shared" si="110"/>
        <v>0.65974457245807794</v>
      </c>
      <c r="O804" s="113">
        <f t="shared" si="110"/>
        <v>0.68110722082230291</v>
      </c>
      <c r="P804" s="113">
        <f t="shared" si="110"/>
        <v>0.69531484850134617</v>
      </c>
      <c r="Q804" s="112"/>
      <c r="R804" s="105"/>
    </row>
    <row r="805" spans="3:18" x14ac:dyDescent="0.25">
      <c r="C805" s="71" t="s">
        <v>71</v>
      </c>
      <c r="D805" s="77" t="s">
        <v>180</v>
      </c>
      <c r="E805" s="108">
        <f>E803/IF($R$796="Summer",INDEX('Maximum Demand Forecast'!$AG$4:$AG$50, MATCH(Information!$C$805, 'Maximum Demand Forecast'!$T$4:$T$50, 0)),INDEX('Maximum Demand Forecast'!$Q$4:$Q$50, MATCH(Information!$C$805, 'Maximum Demand Forecast'!$D$4:$D$50, 0)))</f>
        <v>30.930379060472614</v>
      </c>
      <c r="F805" s="108">
        <f>F803/IF($R$796="Summer",INDEX('Maximum Demand Forecast'!$AG$4:$AG$50, MATCH(Information!$C$805, 'Maximum Demand Forecast'!$T$4:$T$50, 0)),INDEX('Maximum Demand Forecast'!$Q$4:$Q$50, MATCH(Information!$C$805, 'Maximum Demand Forecast'!$D$4:$D$50, 0)))</f>
        <v>32.158068398027005</v>
      </c>
      <c r="G805" s="108">
        <f>G803/IF($R$796="Summer",INDEX('Maximum Demand Forecast'!$AG$4:$AG$50, MATCH(Information!$C$805, 'Maximum Demand Forecast'!$T$4:$T$50, 0)),INDEX('Maximum Demand Forecast'!$Q$4:$Q$50, MATCH(Information!$C$805, 'Maximum Demand Forecast'!$D$4:$D$50, 0)))</f>
        <v>31.048781366749825</v>
      </c>
      <c r="H805" s="108">
        <f>H803/IF($R$796="Summer",INDEX('Maximum Demand Forecast'!$AG$4:$AG$50, MATCH(Information!$C$805, 'Maximum Demand Forecast'!$T$4:$T$50, 0)),INDEX('Maximum Demand Forecast'!$Q$4:$Q$50, MATCH(Information!$C$805, 'Maximum Demand Forecast'!$D$4:$D$50, 0)))</f>
        <v>31.297693407642807</v>
      </c>
      <c r="I805" s="108">
        <f>I803/IF($R$796="Summer",INDEX('Maximum Demand Forecast'!$AG$4:$AG$50, MATCH(Information!$C$805, 'Maximum Demand Forecast'!$T$4:$T$50, 0)),INDEX('Maximum Demand Forecast'!$Q$4:$Q$50, MATCH(Information!$C$805, 'Maximum Demand Forecast'!$D$4:$D$50, 0)))</f>
        <v>30.787585289666112</v>
      </c>
      <c r="J805" s="108">
        <f>J803/IF($R$796="Summer",INDEX('Maximum Demand Forecast'!$AG$4:$AG$50, MATCH(Information!$C$805, 'Maximum Demand Forecast'!$T$4:$T$50, 0)),INDEX('Maximum Demand Forecast'!$Q$4:$Q$50, MATCH(Information!$C$805, 'Maximum Demand Forecast'!$D$4:$D$50, 0)))</f>
        <v>30.768038553545779</v>
      </c>
      <c r="K805" s="108">
        <f>K803/IF($R$796="Summer",INDEX('Maximum Demand Forecast'!$AG$4:$AG$50, MATCH(Information!$C$805, 'Maximum Demand Forecast'!$T$4:$T$50, 0)),INDEX('Maximum Demand Forecast'!$Q$4:$Q$50, MATCH(Information!$C$805, 'Maximum Demand Forecast'!$D$4:$D$50, 0)))</f>
        <v>30.81341996435442</v>
      </c>
      <c r="L805" s="108">
        <f>L803/IF($R$796="Summer",INDEX('Maximum Demand Forecast'!$AG$4:$AG$50, MATCH(Information!$C$805, 'Maximum Demand Forecast'!$T$4:$T$50, 0)),INDEX('Maximum Demand Forecast'!$Q$4:$Q$50, MATCH(Information!$C$805, 'Maximum Demand Forecast'!$D$4:$D$50, 0)))</f>
        <v>30.951142162262016</v>
      </c>
      <c r="M805" s="108">
        <f>M803/IF($R$796="Summer",INDEX('Maximum Demand Forecast'!$AG$4:$AG$50, MATCH(Information!$C$805, 'Maximum Demand Forecast'!$T$4:$T$50, 0)),INDEX('Maximum Demand Forecast'!$Q$4:$Q$50, MATCH(Information!$C$805, 'Maximum Demand Forecast'!$D$4:$D$50, 0)))</f>
        <v>31.361103418914645</v>
      </c>
      <c r="N805" s="108">
        <f>N803/IF($R$796="Summer",INDEX('Maximum Demand Forecast'!$AG$4:$AG$50, MATCH(Information!$C$805, 'Maximum Demand Forecast'!$T$4:$T$50, 0)),INDEX('Maximum Demand Forecast'!$Q$4:$Q$50, MATCH(Information!$C$805, 'Maximum Demand Forecast'!$D$4:$D$50, 0)))</f>
        <v>32.655970685823554</v>
      </c>
      <c r="O805" s="108">
        <f>O803/IF($R$796="Summer",INDEX('Maximum Demand Forecast'!$AG$4:$AG$50, MATCH(Information!$C$805, 'Maximum Demand Forecast'!$T$4:$T$50, 0)),INDEX('Maximum Demand Forecast'!$Q$4:$Q$50, MATCH(Information!$C$805, 'Maximum Demand Forecast'!$D$4:$D$50, 0)))</f>
        <v>33.713376912232363</v>
      </c>
      <c r="P805" s="108">
        <f>P803/IF($R$796="Summer",INDEX('Maximum Demand Forecast'!$AG$4:$AG$50, MATCH(Information!$C$805, 'Maximum Demand Forecast'!$T$4:$T$50, 0)),INDEX('Maximum Demand Forecast'!$Q$4:$Q$50, MATCH(Information!$C$805, 'Maximum Demand Forecast'!$D$4:$D$50, 0)))</f>
        <v>34.416624642288291</v>
      </c>
      <c r="Q805" s="112"/>
      <c r="R805" s="105"/>
    </row>
    <row r="806" spans="3:18" x14ac:dyDescent="0.25">
      <c r="C806" s="71" t="s">
        <v>71</v>
      </c>
      <c r="D806" s="77" t="s">
        <v>181</v>
      </c>
      <c r="E806" s="114">
        <f>IFERROR(INDEX('Maximum Demand Forecast'!$AK$4:$AK$50,MATCH(Information!C796,'Maximum Demand Forecast'!$AJ$4:$AJ$50,0)),"")</f>
        <v>2</v>
      </c>
      <c r="F806" s="115" t="str">
        <f>IFERROR(INDEX('Maximum Demand Forecast'!$AK$4:$AK$50,MATCH(Information!D796,'Maximum Demand Forecast'!$AJ$4:$AJ$50,0)),"")</f>
        <v/>
      </c>
      <c r="G806" s="115"/>
      <c r="H806" s="115"/>
      <c r="I806" s="115"/>
      <c r="J806" s="115"/>
      <c r="K806" s="115"/>
      <c r="L806" s="115"/>
      <c r="M806" s="115"/>
      <c r="N806" s="115"/>
      <c r="O806" s="115"/>
      <c r="P806" s="115"/>
      <c r="Q806" s="116"/>
      <c r="R806" s="105"/>
    </row>
    <row r="807" spans="3:18" x14ac:dyDescent="0.25">
      <c r="C807" s="71" t="s">
        <v>71</v>
      </c>
      <c r="D807" s="77" t="s">
        <v>182</v>
      </c>
      <c r="E807" s="106">
        <f>INDEX('Maximum Demand Forecast'!AR4:AR50,MATCH(Information!C807,'Maximum Demand Forecast'!$AQ$4:$AQ$50,0))</f>
        <v>0</v>
      </c>
      <c r="F807" s="107">
        <f>INDEX('Maximum Demand Forecast'!AR4:AR50,MATCH(Information!C807,'Maximum Demand Forecast'!$AQ$4:$AQ$50,0))</f>
        <v>0</v>
      </c>
      <c r="G807" s="107">
        <f>INDEX('Maximum Demand Forecast'!AR4:AR50,MATCH(Information!C807,'Maximum Demand Forecast'!$AQ$4:$AQ$50,0))</f>
        <v>0</v>
      </c>
      <c r="H807" s="107">
        <f>INDEX('Maximum Demand Forecast'!AR4:AR50,MATCH(Information!C807,'Maximum Demand Forecast'!$AQ$4:$AQ$50,0))</f>
        <v>0</v>
      </c>
      <c r="I807" s="107">
        <f>INDEX('Maximum Demand Forecast'!AR4:AR50,MATCH(Information!C807,'Maximum Demand Forecast'!$AQ$4:$AQ$50,0))</f>
        <v>0</v>
      </c>
      <c r="J807" s="107">
        <f>INDEX('Maximum Demand Forecast'!AR4:AR50,MATCH(Information!C807,'Maximum Demand Forecast'!$AQ$4:$AQ$50,0))</f>
        <v>0</v>
      </c>
      <c r="K807" s="107">
        <f>INDEX('Maximum Demand Forecast'!AR4:AR50,MATCH(Information!C807,'Maximum Demand Forecast'!$AQ$4:$AQ$50,0))</f>
        <v>0</v>
      </c>
      <c r="L807" s="107">
        <f>INDEX('Maximum Demand Forecast'!AR4:AR50,MATCH(Information!C807,'Maximum Demand Forecast'!$AQ$4:$AQ$50,0))</f>
        <v>0</v>
      </c>
      <c r="M807" s="107">
        <f>INDEX('Maximum Demand Forecast'!AR4:AR50,MATCH(Information!C807,'Maximum Demand Forecast'!$AQ$4:$AQ$50,0))</f>
        <v>0</v>
      </c>
      <c r="N807" s="107">
        <f>INDEX('Maximum Demand Forecast'!AR4:AR50,MATCH(Information!C807,'Maximum Demand Forecast'!$AQ$4:$AQ$50,0))</f>
        <v>0</v>
      </c>
      <c r="O807" s="107">
        <f>INDEX('Maximum Demand Forecast'!AR4:AR50,MATCH(Information!C807,'Maximum Demand Forecast'!$AQ$4:$AQ$50,0))</f>
        <v>0</v>
      </c>
      <c r="P807" s="107">
        <f>INDEX('Maximum Demand Forecast'!AR4:AR50,MATCH(Information!C807,'Maximum Demand Forecast'!$AQ$4:$AQ$50,0))</f>
        <v>0</v>
      </c>
      <c r="Q807" s="104"/>
      <c r="R807" s="105"/>
    </row>
    <row r="808" spans="3:18" x14ac:dyDescent="0.25">
      <c r="C808" s="71" t="s">
        <v>71</v>
      </c>
      <c r="D808" s="77" t="s">
        <v>183</v>
      </c>
      <c r="E808" s="106">
        <f>INDEX('Maximum Demand Forecast'!$AS$4:$AS$50,MATCH(Information!C808,'Maximum Demand Forecast'!$AQ$4:$AQ$50,0))</f>
        <v>0</v>
      </c>
      <c r="F808" s="107">
        <f>INDEX('Maximum Demand Forecast'!$AS$4:$AS$50,MATCH(Information!C808,'Maximum Demand Forecast'!$AQ$4:$AQ$50,0))</f>
        <v>0</v>
      </c>
      <c r="G808" s="107">
        <f>INDEX('Maximum Demand Forecast'!$AS$4:$AS$50,MATCH(Information!C808,'Maximum Demand Forecast'!$AQ$4:$AQ$50,0))</f>
        <v>0</v>
      </c>
      <c r="H808" s="107">
        <f>INDEX('Maximum Demand Forecast'!$AS$4:$AS$50,MATCH(Information!C808,'Maximum Demand Forecast'!$AQ$4:$AQ$50,0))</f>
        <v>0</v>
      </c>
      <c r="I808" s="107">
        <f>INDEX('Maximum Demand Forecast'!$AS$4:$AS$50,MATCH(Information!C808,'Maximum Demand Forecast'!$AQ$4:$AQ$50,0))</f>
        <v>0</v>
      </c>
      <c r="J808" s="107">
        <f>INDEX('Maximum Demand Forecast'!$AS$4:$AS$50,MATCH(Information!C808,'Maximum Demand Forecast'!$AQ$4:$AQ$50,0))</f>
        <v>0</v>
      </c>
      <c r="K808" s="107">
        <f>INDEX('Maximum Demand Forecast'!$AS$4:$AS$50,MATCH(Information!C808,'Maximum Demand Forecast'!$AQ$4:$AQ$50,0))</f>
        <v>0</v>
      </c>
      <c r="L808" s="107">
        <f>INDEX('Maximum Demand Forecast'!$AS$4:$AS$50,MATCH(Information!C808,'Maximum Demand Forecast'!$AQ$4:$AQ$50,0))</f>
        <v>0</v>
      </c>
      <c r="M808" s="107">
        <f>INDEX('Maximum Demand Forecast'!$AS$4:$AS$50,MATCH(Information!C808,'Maximum Demand Forecast'!$AQ$4:$AQ$50,0))</f>
        <v>0</v>
      </c>
      <c r="N808" s="107">
        <f>INDEX('Maximum Demand Forecast'!$AS$4:$AS$50,MATCH(Information!C808,'Maximum Demand Forecast'!$AQ$4:$AQ$50,0))</f>
        <v>0</v>
      </c>
      <c r="O808" s="107">
        <f>INDEX('Maximum Demand Forecast'!$AS$4:$AS$50,MATCH(Information!C808,'Maximum Demand Forecast'!$AQ$4:$AQ$50,0))</f>
        <v>0</v>
      </c>
      <c r="P808" s="107">
        <f>INDEX('Maximum Demand Forecast'!$AS$4:$AS$50,MATCH(Information!C808,'Maximum Demand Forecast'!$AQ$4:$AQ$50,0))</f>
        <v>0</v>
      </c>
      <c r="Q808" s="104"/>
      <c r="R808" s="105"/>
    </row>
    <row r="809" spans="3:18" x14ac:dyDescent="0.25">
      <c r="C809" s="71" t="s">
        <v>71</v>
      </c>
      <c r="D809" s="77" t="s">
        <v>186</v>
      </c>
      <c r="E809" s="117">
        <f>INDEX('Maximum Demand Forecast'!$R$4:$R$50,MATCH(Information!$C$796,'Maximum Demand Forecast'!$D$4:$D$50,0))</f>
        <v>0.96618021774380303</v>
      </c>
      <c r="F809" s="118"/>
      <c r="G809" s="118"/>
      <c r="H809" s="118"/>
      <c r="I809" s="118"/>
      <c r="J809" s="118"/>
      <c r="K809" s="118"/>
      <c r="L809" s="118"/>
      <c r="M809" s="118"/>
      <c r="N809" s="118"/>
      <c r="O809" s="118"/>
      <c r="P809" s="118"/>
      <c r="Q809" s="104"/>
      <c r="R809" s="105"/>
    </row>
    <row r="810" spans="3:18" x14ac:dyDescent="0.25">
      <c r="C810" s="71" t="s">
        <v>71</v>
      </c>
      <c r="D810" s="77" t="s">
        <v>187</v>
      </c>
      <c r="E810" s="117">
        <f>INDEX('Maximum Demand Forecast'!$AH$4:$AH$50,MATCH(Information!$C$796,'Maximum Demand Forecast'!$D$4:$D$50,0))</f>
        <v>0.93577511807439095</v>
      </c>
      <c r="F810" s="118"/>
      <c r="G810" s="118"/>
      <c r="H810" s="118"/>
      <c r="I810" s="118"/>
      <c r="J810" s="118"/>
      <c r="K810" s="118"/>
      <c r="L810" s="118"/>
      <c r="M810" s="118"/>
      <c r="N810" s="118"/>
      <c r="O810" s="118"/>
      <c r="P810" s="118"/>
      <c r="Q810" s="104"/>
      <c r="R810" s="105"/>
    </row>
    <row r="811" spans="3:18" x14ac:dyDescent="0.25">
      <c r="C811" s="71" t="s">
        <v>71</v>
      </c>
      <c r="D811" s="77" t="s">
        <v>130</v>
      </c>
      <c r="E811" s="106">
        <v>3</v>
      </c>
      <c r="F811" s="107"/>
      <c r="G811" s="107"/>
      <c r="H811" s="107"/>
      <c r="I811" s="107"/>
      <c r="J811" s="107"/>
      <c r="K811" s="107"/>
      <c r="L811" s="107"/>
      <c r="M811" s="107"/>
      <c r="N811" s="107"/>
      <c r="O811" s="107"/>
      <c r="P811" s="107"/>
      <c r="Q811" s="104" t="str" cm="1">
        <f t="array" ref="Q811">IF(INDEX('Maximum Demand Forecast'!$AW$4:$AW$248,MATCH(1,('Maximum Demand Forecast'!$AV$4:$AV$248=Information!D811)*('Maximum Demand Forecast'!$AX$4:$AX$248=Information!E811)*('Maximum Demand Forecast'!$AU$4:$AU$248=Information!C811),0))=0,"",INDEX('Maximum Demand Forecast'!$AW$4:$AW$248,MATCH(1,('Maximum Demand Forecast'!$AV$4:$AV$248=Information!D811)*('Maximum Demand Forecast'!$AX$4:$AX$248=Information!E811)*('Maximum Demand Forecast'!$AU$4:$AU$248=Information!C811),0)))</f>
        <v>Trevallyn</v>
      </c>
      <c r="R811" s="105"/>
    </row>
    <row r="812" spans="3:18" x14ac:dyDescent="0.25">
      <c r="C812" s="71" t="s">
        <v>71</v>
      </c>
      <c r="D812" s="77" t="s">
        <v>131</v>
      </c>
      <c r="E812" s="106">
        <v>3</v>
      </c>
      <c r="F812" s="107"/>
      <c r="G812" s="107"/>
      <c r="H812" s="107"/>
      <c r="I812" s="107"/>
      <c r="J812" s="107"/>
      <c r="K812" s="107"/>
      <c r="L812" s="107"/>
      <c r="M812" s="107"/>
      <c r="N812" s="107"/>
      <c r="O812" s="107"/>
      <c r="P812" s="107"/>
      <c r="Q812" s="104" t="str" cm="1">
        <f t="array" ref="Q812">IF(INDEX('Maximum Demand Forecast'!$AW$4:$AW$248,MATCH(1,('Maximum Demand Forecast'!$AV$4:$AV$248=Information!D812)*('Maximum Demand Forecast'!$AX$4:$AX$248=Information!E812)*('Maximum Demand Forecast'!$AU$4:$AU$248=Information!C812),0))=0,"",INDEX('Maximum Demand Forecast'!$AW$4:$AW$248,MATCH(1,('Maximum Demand Forecast'!$AV$4:$AV$248=Information!D812)*('Maximum Demand Forecast'!$AX$4:$AX$248=Information!E812)*('Maximum Demand Forecast'!$AU$4:$AU$248=Information!C812),0)))</f>
        <v>Mowbray</v>
      </c>
      <c r="R812" s="105"/>
    </row>
    <row r="813" spans="3:18" x14ac:dyDescent="0.25">
      <c r="C813" s="71" t="s">
        <v>71</v>
      </c>
      <c r="D813" s="77" t="s">
        <v>132</v>
      </c>
      <c r="E813" s="106">
        <v>10</v>
      </c>
      <c r="F813" s="107"/>
      <c r="G813" s="107"/>
      <c r="H813" s="107"/>
      <c r="I813" s="107"/>
      <c r="J813" s="107"/>
      <c r="K813" s="107"/>
      <c r="L813" s="107"/>
      <c r="M813" s="107"/>
      <c r="N813" s="107"/>
      <c r="O813" s="107"/>
      <c r="P813" s="107"/>
      <c r="Q813" s="104" t="str" cm="1">
        <f t="array" ref="Q813">IF(INDEX('Maximum Demand Forecast'!$AW$4:$AW$248,MATCH(1,('Maximum Demand Forecast'!$AV$4:$AV$248=Information!D813)*('Maximum Demand Forecast'!$AX$4:$AX$248=Information!E813)*('Maximum Demand Forecast'!$AU$4:$AU$248=Information!C813),0))=0,"",INDEX('Maximum Demand Forecast'!$AW$4:$AW$248,MATCH(1,('Maximum Demand Forecast'!$AV$4:$AV$248=Information!D813)*('Maximum Demand Forecast'!$AX$4:$AX$248=Information!E813)*('Maximum Demand Forecast'!$AU$4:$AU$248=Information!C813),0)))</f>
        <v>Norwood</v>
      </c>
      <c r="R813" s="105"/>
    </row>
    <row r="814" spans="3:18" x14ac:dyDescent="0.25">
      <c r="C814" s="71" t="s">
        <v>71</v>
      </c>
      <c r="D814" s="77" t="s">
        <v>133</v>
      </c>
      <c r="E814" s="106"/>
      <c r="F814" s="107"/>
      <c r="G814" s="107"/>
      <c r="H814" s="107"/>
      <c r="I814" s="107"/>
      <c r="J814" s="107"/>
      <c r="K814" s="107"/>
      <c r="L814" s="107"/>
      <c r="M814" s="107"/>
      <c r="N814" s="107"/>
      <c r="O814" s="107"/>
      <c r="P814" s="107"/>
      <c r="Q814" s="104" t="str" cm="1">
        <f t="array" ref="Q814">IF(INDEX('Maximum Demand Forecast'!$AW$4:$AW$248,MATCH(1,('Maximum Demand Forecast'!$AV$4:$AV$248=Information!D814)*('Maximum Demand Forecast'!$AX$4:$AX$248=Information!E814)*('Maximum Demand Forecast'!$AU$4:$AU$248=Information!C814),0))=0,"",INDEX('Maximum Demand Forecast'!$AW$4:$AW$248,MATCH(1,('Maximum Demand Forecast'!$AV$4:$AV$248=Information!D814)*('Maximum Demand Forecast'!$AX$4:$AX$248=Information!E814)*('Maximum Demand Forecast'!$AU$4:$AU$248=Information!C814),0)))</f>
        <v/>
      </c>
      <c r="R814" s="105"/>
    </row>
    <row r="815" spans="3:18" x14ac:dyDescent="0.25">
      <c r="C815" s="71" t="s">
        <v>71</v>
      </c>
      <c r="D815" s="77" t="s">
        <v>134</v>
      </c>
      <c r="E815" s="106"/>
      <c r="F815" s="107"/>
      <c r="G815" s="107"/>
      <c r="H815" s="107"/>
      <c r="I815" s="107"/>
      <c r="J815" s="107"/>
      <c r="K815" s="107"/>
      <c r="L815" s="107"/>
      <c r="M815" s="107"/>
      <c r="N815" s="107"/>
      <c r="O815" s="107"/>
      <c r="P815" s="107"/>
      <c r="Q815" s="104" t="str" cm="1">
        <f t="array" ref="Q815">IF(INDEX('Maximum Demand Forecast'!$AW$4:$AW$248,MATCH(1,('Maximum Demand Forecast'!$AV$4:$AV$248=Information!D815)*('Maximum Demand Forecast'!$AX$4:$AX$248=Information!E815)*('Maximum Demand Forecast'!$AU$4:$AU$248=Information!C815),0))=0,"",INDEX('Maximum Demand Forecast'!$AW$4:$AW$248,MATCH(1,('Maximum Demand Forecast'!$AV$4:$AV$248=Information!D815)*('Maximum Demand Forecast'!$AX$4:$AX$248=Information!E815)*('Maximum Demand Forecast'!$AU$4:$AU$248=Information!C815),0)))</f>
        <v/>
      </c>
      <c r="R815" s="105"/>
    </row>
    <row r="816" spans="3:18" x14ac:dyDescent="0.25">
      <c r="C816" s="71" t="s">
        <v>71</v>
      </c>
      <c r="D816" s="77" t="s">
        <v>184</v>
      </c>
      <c r="E816" s="124">
        <f>INDEX('Distribution feeder max. demand'!$AS$5:$AS$64,MATCH(Information!$C816,'Distribution feeder max. demand'!$AR$5:$AR$64,0))</f>
        <v>15.206</v>
      </c>
      <c r="F816" s="115"/>
      <c r="G816" s="115"/>
      <c r="H816" s="115"/>
      <c r="I816" s="115"/>
      <c r="J816" s="115"/>
      <c r="K816" s="115"/>
      <c r="L816" s="115"/>
      <c r="M816" s="115"/>
      <c r="N816" s="115"/>
      <c r="O816" s="115"/>
      <c r="P816" s="115"/>
      <c r="Q816" s="104"/>
      <c r="R816" s="105"/>
    </row>
    <row r="817" spans="3:18" ht="15.75" thickBot="1" x14ac:dyDescent="0.3">
      <c r="C817" s="73" t="s">
        <v>71</v>
      </c>
      <c r="D817" s="78" t="s">
        <v>185</v>
      </c>
      <c r="E817" s="123">
        <f>INDEX('Distribution feeder max. demand'!$AT$5:$AT$64,MATCH(Information!$C816,'Distribution feeder max. demand'!$AR$5:$AR$64,0))</f>
        <v>1.2E-2</v>
      </c>
      <c r="F817" s="119"/>
      <c r="G817" s="119"/>
      <c r="H817" s="119"/>
      <c r="I817" s="119"/>
      <c r="J817" s="119"/>
      <c r="K817" s="119"/>
      <c r="L817" s="119"/>
      <c r="M817" s="119"/>
      <c r="N817" s="119"/>
      <c r="O817" s="119"/>
      <c r="P817" s="119"/>
      <c r="Q817" s="120"/>
      <c r="R817" s="121"/>
    </row>
    <row r="818" spans="3:18" ht="15.75" thickTop="1" x14ac:dyDescent="0.25">
      <c r="C818" s="71" t="s">
        <v>84</v>
      </c>
      <c r="D818" s="77" t="s">
        <v>171</v>
      </c>
      <c r="E818" s="102">
        <f>INDEX('Maximum Demand Forecast'!$BA$4:$BA$50,MATCH($C$818,'Maximum Demand Forecast'!$AZ$4:$AZ$50,0))</f>
        <v>20</v>
      </c>
      <c r="F818" s="103">
        <f>INDEX('Maximum Demand Forecast'!$BA$4:$BA$50,MATCH($C$818,'Maximum Demand Forecast'!$AZ$4:$AZ$50,0))</f>
        <v>20</v>
      </c>
      <c r="G818" s="103">
        <f>INDEX('Maximum Demand Forecast'!$BA$4:$BA$50,MATCH($C$818,'Maximum Demand Forecast'!$AZ$4:$AZ$50,0))</f>
        <v>20</v>
      </c>
      <c r="H818" s="103">
        <f>INDEX('Maximum Demand Forecast'!$BA$4:$BA$50,MATCH($C$818,'Maximum Demand Forecast'!$AZ$4:$AZ$50,0))</f>
        <v>20</v>
      </c>
      <c r="I818" s="103">
        <f>INDEX('Maximum Demand Forecast'!$BA$4:$BA$50,MATCH($C$818,'Maximum Demand Forecast'!$AZ$4:$AZ$50,0))</f>
        <v>20</v>
      </c>
      <c r="J818" s="103">
        <f>INDEX('Maximum Demand Forecast'!$BA$4:$BA$50,MATCH($C$818,'Maximum Demand Forecast'!$AZ$4:$AZ$50,0))</f>
        <v>20</v>
      </c>
      <c r="K818" s="103">
        <f>INDEX('Maximum Demand Forecast'!$BA$4:$BA$50,MATCH($C$818,'Maximum Demand Forecast'!$AZ$4:$AZ$50,0))</f>
        <v>20</v>
      </c>
      <c r="L818" s="103">
        <f>INDEX('Maximum Demand Forecast'!$BA$4:$BA$50,MATCH($C$818,'Maximum Demand Forecast'!$AZ$4:$AZ$50,0))</f>
        <v>20</v>
      </c>
      <c r="M818" s="103">
        <f>INDEX('Maximum Demand Forecast'!$BA$4:$BA$50,MATCH($C$818,'Maximum Demand Forecast'!$AZ$4:$AZ$50,0))</f>
        <v>20</v>
      </c>
      <c r="N818" s="103">
        <f>INDEX('Maximum Demand Forecast'!$BA$4:$BA$50,MATCH($C$818,'Maximum Demand Forecast'!$AZ$4:$AZ$50,0))</f>
        <v>20</v>
      </c>
      <c r="O818" s="103">
        <f>INDEX('Maximum Demand Forecast'!$BA$4:$BA$50,MATCH($C$818,'Maximum Demand Forecast'!$AZ$4:$AZ$50,0))</f>
        <v>20</v>
      </c>
      <c r="P818" s="103">
        <f>INDEX('Maximum Demand Forecast'!$BA$4:$BA$50,MATCH($C$818,'Maximum Demand Forecast'!$AZ$4:$AZ$50,0))</f>
        <v>20</v>
      </c>
      <c r="Q818" s="104"/>
      <c r="R818" s="122" t="str">
        <f>IF('Maximum Demand Forecast'!F41&gt;'Maximum Demand Forecast'!V41,"Summer","Winter")</f>
        <v>Summer</v>
      </c>
    </row>
    <row r="819" spans="3:18" x14ac:dyDescent="0.25">
      <c r="C819" s="71" t="s">
        <v>84</v>
      </c>
      <c r="D819" s="77" t="s">
        <v>172</v>
      </c>
      <c r="E819" s="106">
        <f>INDEX('Maximum Demand Forecast'!$AN$4:$AN$50,MATCH(Information!C818,'Maximum Demand Forecast'!$AM$4:$AM$50,0))</f>
        <v>10</v>
      </c>
      <c r="F819" s="107">
        <f>INDEX('Maximum Demand Forecast'!$AN$4:$AN$50,MATCH(Information!C818,'Maximum Demand Forecast'!$AM$4:$AM$50,0))</f>
        <v>10</v>
      </c>
      <c r="G819" s="107">
        <f>INDEX('Maximum Demand Forecast'!$AN$4:$AN$50,MATCH(Information!C818,'Maximum Demand Forecast'!$AM$4:$AM$50,0))</f>
        <v>10</v>
      </c>
      <c r="H819" s="107">
        <f>INDEX('Maximum Demand Forecast'!$AN$4:$AN$50,MATCH(Information!C818,'Maximum Demand Forecast'!$AM$4:$AM$50,0))</f>
        <v>10</v>
      </c>
      <c r="I819" s="107">
        <f>INDEX('Maximum Demand Forecast'!$AN$4:$AN$50,MATCH(Information!C818,'Maximum Demand Forecast'!$AM$4:$AM$50,0))</f>
        <v>10</v>
      </c>
      <c r="J819" s="107">
        <f>INDEX('Maximum Demand Forecast'!$AN$4:$AN$50,MATCH(Information!C818,'Maximum Demand Forecast'!$AM$4:$AM$50,0))</f>
        <v>10</v>
      </c>
      <c r="K819" s="107">
        <f>INDEX('Maximum Demand Forecast'!$AN$4:$AN$50,MATCH(Information!C818,'Maximum Demand Forecast'!$AM$4:$AM$50,0))</f>
        <v>10</v>
      </c>
      <c r="L819" s="107">
        <f>INDEX('Maximum Demand Forecast'!$AN$4:$AN$50,MATCH(Information!C818,'Maximum Demand Forecast'!$AM$4:$AM$50,0))</f>
        <v>10</v>
      </c>
      <c r="M819" s="107">
        <f>INDEX('Maximum Demand Forecast'!$AN$4:$AN$50,MATCH(Information!C818,'Maximum Demand Forecast'!$AM$4:$AM$50,0))</f>
        <v>10</v>
      </c>
      <c r="N819" s="107">
        <f>INDEX('Maximum Demand Forecast'!$AN$4:$AN$50,MATCH(Information!C818,'Maximum Demand Forecast'!$AM$4:$AM$50,0))</f>
        <v>10</v>
      </c>
      <c r="O819" s="107">
        <f>INDEX('Maximum Demand Forecast'!$AN$4:$AN$50,MATCH(Information!C818,'Maximum Demand Forecast'!$AM$4:$AM$50,0))</f>
        <v>10</v>
      </c>
      <c r="P819" s="107">
        <f>INDEX('Maximum Demand Forecast'!$AN$4:$AN$50,MATCH(Information!C818,'Maximum Demand Forecast'!$AM$4:$AM$50,0))</f>
        <v>10</v>
      </c>
      <c r="Q819" s="104"/>
      <c r="R819" s="105"/>
    </row>
    <row r="820" spans="3:18" x14ac:dyDescent="0.25">
      <c r="C820" s="71" t="s">
        <v>84</v>
      </c>
      <c r="D820" s="77" t="s">
        <v>173</v>
      </c>
      <c r="E820" s="106">
        <f>INDEX('Maximum Demand Forecast'!$AO$4:$AO$50,MATCH(Information!C820,'Maximum Demand Forecast'!$AM$4:$AM$50,0))</f>
        <v>12</v>
      </c>
      <c r="F820" s="107">
        <f>INDEX('Maximum Demand Forecast'!$AO$4:$AO$50,MATCH(Information!C820,'Maximum Demand Forecast'!$AM$4:$AM$50,0))</f>
        <v>12</v>
      </c>
      <c r="G820" s="107">
        <f>INDEX('Maximum Demand Forecast'!$AO$4:$AO$50,MATCH(Information!C820,'Maximum Demand Forecast'!$AM$4:$AM$50,0))</f>
        <v>12</v>
      </c>
      <c r="H820" s="107">
        <f>INDEX('Maximum Demand Forecast'!$AO$4:$AO$50,MATCH(Information!C820,'Maximum Demand Forecast'!$AM$4:$AM$50,0))</f>
        <v>12</v>
      </c>
      <c r="I820" s="107">
        <f>INDEX('Maximum Demand Forecast'!$AO$4:$AO$50,MATCH(Information!C820,'Maximum Demand Forecast'!$AM$4:$AM$50,0))</f>
        <v>12</v>
      </c>
      <c r="J820" s="107">
        <f>INDEX('Maximum Demand Forecast'!$AO$4:$AO$50,MATCH(Information!C820,'Maximum Demand Forecast'!$AM$4:$AM$50,0))</f>
        <v>12</v>
      </c>
      <c r="K820" s="107">
        <f>INDEX('Maximum Demand Forecast'!$AO$4:$AO$50,MATCH(Information!C820,'Maximum Demand Forecast'!$AM$4:$AM$50,0))</f>
        <v>12</v>
      </c>
      <c r="L820" s="107">
        <f>INDEX('Maximum Demand Forecast'!$AO$4:$AO$50,MATCH(Information!C820,'Maximum Demand Forecast'!$AM$4:$AM$50,0))</f>
        <v>12</v>
      </c>
      <c r="M820" s="107">
        <f>INDEX('Maximum Demand Forecast'!$AO$4:$AO$50,MATCH(Information!C820,'Maximum Demand Forecast'!$AM$4:$AM$50,0))</f>
        <v>12</v>
      </c>
      <c r="N820" s="107">
        <f>INDEX('Maximum Demand Forecast'!$AO$4:$AO$50,MATCH(Information!C820,'Maximum Demand Forecast'!$AM$4:$AM$50,0))</f>
        <v>12</v>
      </c>
      <c r="O820" s="107">
        <f>INDEX('Maximum Demand Forecast'!$AO$4:$AO$50,MATCH(Information!C820,'Maximum Demand Forecast'!$AM$4:$AM$50,0))</f>
        <v>12</v>
      </c>
      <c r="P820" s="107">
        <f>INDEX('Maximum Demand Forecast'!$AO$4:$AO$50,MATCH(Information!C820,'Maximum Demand Forecast'!$AM$4:$AM$50,0))</f>
        <v>12</v>
      </c>
      <c r="Q820" s="104"/>
      <c r="R820" s="105"/>
    </row>
    <row r="821" spans="3:18" x14ac:dyDescent="0.25">
      <c r="C821" s="71" t="s">
        <v>84</v>
      </c>
      <c r="D821" s="77" t="s">
        <v>174</v>
      </c>
      <c r="E821" s="108">
        <f>IF($R$818="Summer",INDEX('Maximum Demand Forecast'!E$4:E$50,MATCH(Information!$C$821,'Maximum Demand Forecast'!$D$4:$D$50,0)),INDEX('Maximum Demand Forecast'!U$4:U$50,MATCH(Information!$C$821,'Maximum Demand Forecast'!$T$4:$T$50,0)))</f>
        <v>11.7755145732571</v>
      </c>
      <c r="F821" s="111">
        <f>IF($R$818="Summer",INDEX('Maximum Demand Forecast'!F$4:F$50,MATCH(Information!$C$821,'Maximum Demand Forecast'!$D$4:$D$50,0)),INDEX('Maximum Demand Forecast'!V$4:V$50,MATCH(Information!$C$821,'Maximum Demand Forecast'!$T$4:$T$50,0)))</f>
        <v>10.349399999999999</v>
      </c>
      <c r="G821" s="111">
        <f>IF($R$818="Summer",INDEX('Maximum Demand Forecast'!G$4:G$50,MATCH(Information!$C$821,'Maximum Demand Forecast'!$D$4:$D$50,0)),INDEX('Maximum Demand Forecast'!W$4:W$50,MATCH(Information!$C$821,'Maximum Demand Forecast'!$T$4:$T$50,0)))</f>
        <v>10.642373485137044</v>
      </c>
      <c r="H821" s="111">
        <f>IF($R$818="Summer",INDEX('Maximum Demand Forecast'!H$4:H$50,MATCH(Information!$C$821,'Maximum Demand Forecast'!$D$4:$D$50,0)),INDEX('Maximum Demand Forecast'!X$4:X$50,MATCH(Information!$C$821,'Maximum Demand Forecast'!$T$4:$T$50,0)))</f>
        <v>10.609663013633501</v>
      </c>
      <c r="I821" s="111">
        <f>IF($R$818="Summer",INDEX('Maximum Demand Forecast'!I$4:I$50,MATCH(Information!$C$821,'Maximum Demand Forecast'!$D$4:$D$50,0)),INDEX('Maximum Demand Forecast'!Y$4:Y$50,MATCH(Information!$C$821,'Maximum Demand Forecast'!$T$4:$T$50,0)))</f>
        <v>10.430954289909494</v>
      </c>
      <c r="J821" s="111">
        <f>IF($R$818="Summer",INDEX('Maximum Demand Forecast'!J$4:J$50,MATCH(Information!$C$821,'Maximum Demand Forecast'!$D$4:$D$50,0)),INDEX('Maximum Demand Forecast'!Z$4:Z$50,MATCH(Information!$C$821,'Maximum Demand Forecast'!$T$4:$T$50,0)))</f>
        <v>10.304163637428644</v>
      </c>
      <c r="K821" s="111">
        <f>IF($R$818="Summer",INDEX('Maximum Demand Forecast'!K$4:K$50,MATCH(Information!$C$821,'Maximum Demand Forecast'!$D$4:$D$50,0)),INDEX('Maximum Demand Forecast'!AA$4:AA$50,MATCH(Information!$C$821,'Maximum Demand Forecast'!$T$4:$T$50,0)))</f>
        <v>10.311051686921903</v>
      </c>
      <c r="L821" s="111">
        <f>IF($R$818="Summer",INDEX('Maximum Demand Forecast'!L$4:L$50,MATCH(Information!$C$821,'Maximum Demand Forecast'!$D$4:$D$50,0)),INDEX('Maximum Demand Forecast'!AB$4:AB$50,MATCH(Information!$C$821,'Maximum Demand Forecast'!$T$4:$T$50,0)))</f>
        <v>10.291103740588635</v>
      </c>
      <c r="M821" s="111">
        <f>IF($R$818="Summer",INDEX('Maximum Demand Forecast'!M$4:M$50,MATCH(Information!$C$821,'Maximum Demand Forecast'!$D$4:$D$50,0)),INDEX('Maximum Demand Forecast'!AC$4:AC$50,MATCH(Information!$C$821,'Maximum Demand Forecast'!$T$4:$T$50,0)))</f>
        <v>10.525474644687487</v>
      </c>
      <c r="N821" s="111">
        <f>IF($R$818="Summer",INDEX('Maximum Demand Forecast'!N$4:N$50,MATCH(Information!$C$821,'Maximum Demand Forecast'!$D$4:$D$50,0)),INDEX('Maximum Demand Forecast'!AD$4:AD$50,MATCH(Information!$C$821,'Maximum Demand Forecast'!$T$4:$T$50,0)))</f>
        <v>11.159634840508971</v>
      </c>
      <c r="O821" s="111">
        <f>IF($R$818="Summer",INDEX('Maximum Demand Forecast'!O$4:O$50,MATCH(Information!$C$821,'Maximum Demand Forecast'!$D$4:$D$50,0)),INDEX('Maximum Demand Forecast'!AE$4:AE$50,MATCH(Information!$C$821,'Maximum Demand Forecast'!$T$4:$T$50,0)))</f>
        <v>11.721957365769875</v>
      </c>
      <c r="P821" s="111">
        <f>IF($R$818="Summer",INDEX('Maximum Demand Forecast'!P$4:P$50,MATCH(Information!$C$821,'Maximum Demand Forecast'!$D$4:$D$50,0)),INDEX('Maximum Demand Forecast'!AF$4:AF$50,MATCH(Information!$C$821,'Maximum Demand Forecast'!$T$4:$T$50,0)))</f>
        <v>12.025009560077912</v>
      </c>
      <c r="Q821" s="104"/>
      <c r="R821" s="105"/>
    </row>
    <row r="822" spans="3:18" x14ac:dyDescent="0.25">
      <c r="C822" s="71" t="s">
        <v>84</v>
      </c>
      <c r="D822" s="77" t="s">
        <v>175</v>
      </c>
      <c r="E822" s="109">
        <f t="shared" ref="E822:P822" si="111">SQRT(E823^2-E821^2)</f>
        <v>3.3223667609271389E-2</v>
      </c>
      <c r="F822" s="110">
        <f t="shared" si="111"/>
        <v>2.920000000179012E-2</v>
      </c>
      <c r="G822" s="110">
        <f t="shared" si="111"/>
        <v>3.0026601134745767E-2</v>
      </c>
      <c r="H822" s="110">
        <f t="shared" si="111"/>
        <v>2.9934311169480629E-2</v>
      </c>
      <c r="I822" s="110">
        <f t="shared" si="111"/>
        <v>2.9430098873677264E-2</v>
      </c>
      <c r="J822" s="110">
        <f t="shared" si="111"/>
        <v>2.9072369241660376E-2</v>
      </c>
      <c r="K822" s="110">
        <f t="shared" si="111"/>
        <v>2.9091803319191506E-2</v>
      </c>
      <c r="L822" s="110">
        <f t="shared" si="111"/>
        <v>2.9035521792639608E-2</v>
      </c>
      <c r="M822" s="110">
        <f t="shared" si="111"/>
        <v>2.9696780455005883E-2</v>
      </c>
      <c r="N822" s="110">
        <f t="shared" si="111"/>
        <v>3.1486012460741605E-2</v>
      </c>
      <c r="O822" s="110">
        <f t="shared" si="111"/>
        <v>3.3072560255069577E-2</v>
      </c>
      <c r="P822" s="110">
        <f t="shared" si="111"/>
        <v>3.3927597655207926E-2</v>
      </c>
      <c r="Q822" s="104"/>
      <c r="R822" s="105"/>
    </row>
    <row r="823" spans="3:18" x14ac:dyDescent="0.25">
      <c r="C823" s="71" t="s">
        <v>84</v>
      </c>
      <c r="D823" s="77" t="s">
        <v>176</v>
      </c>
      <c r="E823" s="108">
        <f t="shared" ref="E823:P823" si="112">E821/$E$824</f>
        <v>11.775561442117304</v>
      </c>
      <c r="F823" s="111">
        <f t="shared" si="112"/>
        <v>10.349441192644175</v>
      </c>
      <c r="G823" s="111">
        <f t="shared" si="112"/>
        <v>10.642415843873218</v>
      </c>
      <c r="H823" s="111">
        <f t="shared" si="112"/>
        <v>10.609705242175576</v>
      </c>
      <c r="I823" s="111">
        <f t="shared" si="112"/>
        <v>10.430995807155757</v>
      </c>
      <c r="J823" s="111">
        <f t="shared" si="112"/>
        <v>10.304204650023214</v>
      </c>
      <c r="K823" s="111">
        <f t="shared" si="112"/>
        <v>10.311092726932262</v>
      </c>
      <c r="L823" s="111">
        <f t="shared" si="112"/>
        <v>10.291144701202251</v>
      </c>
      <c r="M823" s="111">
        <f t="shared" si="112"/>
        <v>10.525516538143322</v>
      </c>
      <c r="N823" s="111">
        <f t="shared" si="112"/>
        <v>11.159679258046907</v>
      </c>
      <c r="O823" s="111">
        <f t="shared" si="112"/>
        <v>11.722004021461878</v>
      </c>
      <c r="P823" s="111">
        <f t="shared" si="112"/>
        <v>12.025057421977154</v>
      </c>
      <c r="Q823" s="104"/>
      <c r="R823" s="105"/>
    </row>
    <row r="824" spans="3:18" x14ac:dyDescent="0.25">
      <c r="C824" s="71" t="s">
        <v>84</v>
      </c>
      <c r="D824" s="77" t="s">
        <v>177</v>
      </c>
      <c r="E824" s="108">
        <f>IF($R$818="Summer",INDEX('Maximum Demand Forecast'!$Q$4:$Q$50,MATCH(Information!$C$824,'Maximum Demand Forecast'!$D$4:$D$50,0)),INDEX('Maximum Demand Forecast'!$AG$4:$AG$50,MATCH(Information!$C$824,'Maximum Demand Forecast'!$T$4:$T$50,0)))</f>
        <v>0.99999601981948505</v>
      </c>
      <c r="F824" s="111">
        <f>IF($R$818="Summer",INDEX('Maximum Demand Forecast'!$Q$4:$Q$50,MATCH(Information!$C$824,'Maximum Demand Forecast'!$D$4:$D$50,0)),INDEX('Maximum Demand Forecast'!$AG$4:$AG$50,MATCH(Information!$C$824,'Maximum Demand Forecast'!$T$4:$T$50,0)))</f>
        <v>0.99999601981948505</v>
      </c>
      <c r="G824" s="111">
        <f>IF($R$818="Summer",INDEX('Maximum Demand Forecast'!$Q$4:$Q$50,MATCH(Information!$C$824,'Maximum Demand Forecast'!$D$4:$D$50,0)),INDEX('Maximum Demand Forecast'!$AG$4:$AG$50,MATCH(Information!$C$824,'Maximum Demand Forecast'!$T$4:$T$50,0)))</f>
        <v>0.99999601981948505</v>
      </c>
      <c r="H824" s="111">
        <f>IF($R$818="Summer",INDEX('Maximum Demand Forecast'!$Q$4:$Q$50,MATCH(Information!$C$824,'Maximum Demand Forecast'!$D$4:$D$50,0)),INDEX('Maximum Demand Forecast'!$AG$4:$AG$50,MATCH(Information!$C$824,'Maximum Demand Forecast'!$T$4:$T$50,0)))</f>
        <v>0.99999601981948505</v>
      </c>
      <c r="I824" s="111">
        <f>IF($R$818="Summer",INDEX('Maximum Demand Forecast'!$Q$4:$Q$50,MATCH(Information!$C$824,'Maximum Demand Forecast'!$D$4:$D$50,0)),INDEX('Maximum Demand Forecast'!$AG$4:$AG$50,MATCH(Information!$C$824,'Maximum Demand Forecast'!$T$4:$T$50,0)))</f>
        <v>0.99999601981948505</v>
      </c>
      <c r="J824" s="111">
        <f>IF($R$818="Summer",INDEX('Maximum Demand Forecast'!$Q$4:$Q$50,MATCH(Information!$C$824,'Maximum Demand Forecast'!$D$4:$D$50,0)),INDEX('Maximum Demand Forecast'!$AG$4:$AG$50,MATCH(Information!$C$824,'Maximum Demand Forecast'!$T$4:$T$50,0)))</f>
        <v>0.99999601981948505</v>
      </c>
      <c r="K824" s="111">
        <f>IF($R$818="Summer",INDEX('Maximum Demand Forecast'!$Q$4:$Q$50,MATCH(Information!$C$824,'Maximum Demand Forecast'!$D$4:$D$50,0)),INDEX('Maximum Demand Forecast'!$AG$4:$AG$50,MATCH(Information!$C$824,'Maximum Demand Forecast'!$T$4:$T$50,0)))</f>
        <v>0.99999601981948505</v>
      </c>
      <c r="L824" s="111">
        <f>IF($R$818="Summer",INDEX('Maximum Demand Forecast'!$Q$4:$Q$50,MATCH(Information!$C$824,'Maximum Demand Forecast'!$D$4:$D$50,0)),INDEX('Maximum Demand Forecast'!$AG$4:$AG$50,MATCH(Information!$C$824,'Maximum Demand Forecast'!$T$4:$T$50,0)))</f>
        <v>0.99999601981948505</v>
      </c>
      <c r="M824" s="111">
        <f>IF($R$818="Summer",INDEX('Maximum Demand Forecast'!$Q$4:$Q$50,MATCH(Information!$C$824,'Maximum Demand Forecast'!$D$4:$D$50,0)),INDEX('Maximum Demand Forecast'!$AG$4:$AG$50,MATCH(Information!$C$824,'Maximum Demand Forecast'!$T$4:$T$50,0)))</f>
        <v>0.99999601981948505</v>
      </c>
      <c r="N824" s="111">
        <f>IF($R$818="Summer",INDEX('Maximum Demand Forecast'!$Q$4:$Q$50,MATCH(Information!$C$824,'Maximum Demand Forecast'!$D$4:$D$50,0)),INDEX('Maximum Demand Forecast'!$AG$4:$AG$50,MATCH(Information!$C$824,'Maximum Demand Forecast'!$T$4:$T$50,0)))</f>
        <v>0.99999601981948505</v>
      </c>
      <c r="O824" s="111">
        <f>IF($R$818="Summer",INDEX('Maximum Demand Forecast'!$Q$4:$Q$50,MATCH(Information!$C$824,'Maximum Demand Forecast'!$D$4:$D$50,0)),INDEX('Maximum Demand Forecast'!$AG$4:$AG$50,MATCH(Information!$C$824,'Maximum Demand Forecast'!$T$4:$T$50,0)))</f>
        <v>0.99999601981948505</v>
      </c>
      <c r="P824" s="111">
        <f>IF($R$818="Summer",INDEX('Maximum Demand Forecast'!$Q$4:$Q$50,MATCH(Information!$C$824,'Maximum Demand Forecast'!$D$4:$D$50,0)),INDEX('Maximum Demand Forecast'!$AG$4:$AG$50,MATCH(Information!$C$824,'Maximum Demand Forecast'!$T$4:$T$50,0)))</f>
        <v>0.99999601981948505</v>
      </c>
      <c r="Q824" s="104"/>
      <c r="R824" s="105"/>
    </row>
    <row r="825" spans="3:18" x14ac:dyDescent="0.25">
      <c r="C825" s="71" t="s">
        <v>84</v>
      </c>
      <c r="D825" s="77" t="s">
        <v>178</v>
      </c>
      <c r="E825" s="108">
        <f>IF($R$818="Summer",INDEX('Maximum Demand Forecast'!U$4:U$50,MATCH(Information!$C$818,'Maximum Demand Forecast'!$T$4:$T$50,0)),INDEX('Maximum Demand Forecast'!E$4:E$50,MATCH(Information!$C$818,'Maximum Demand Forecast'!$T$4:$T$50,0)))</f>
        <v>16.994000686042799</v>
      </c>
      <c r="F825" s="111">
        <f>IF($R$818="Summer",INDEX('Maximum Demand Forecast'!V$4:V$50,MATCH(Information!$C$818,'Maximum Demand Forecast'!$T$4:$T$50,0)),INDEX('Maximum Demand Forecast'!F$4:F$50,MATCH(Information!$C$818,'Maximum Demand Forecast'!$T$4:$T$50,0)))</f>
        <v>15.0282811287888</v>
      </c>
      <c r="G825" s="111">
        <f>IF($R$818="Summer",INDEX('Maximum Demand Forecast'!W$4:W$50,MATCH(Information!$C$818,'Maximum Demand Forecast'!$T$4:$T$50,0)),INDEX('Maximum Demand Forecast'!G$4:G$50,MATCH(Information!$C$818,'Maximum Demand Forecast'!$T$4:$T$50,0)))</f>
        <v>14.509883159351812</v>
      </c>
      <c r="H825" s="111">
        <f>IF($R$818="Summer",INDEX('Maximum Demand Forecast'!X$4:X$50,MATCH(Information!$C$818,'Maximum Demand Forecast'!$T$4:$T$50,0)),INDEX('Maximum Demand Forecast'!H$4:H$50,MATCH(Information!$C$818,'Maximum Demand Forecast'!$T$4:$T$50,0)))</f>
        <v>14.626206070310909</v>
      </c>
      <c r="I825" s="111">
        <f>IF($R$818="Summer",INDEX('Maximum Demand Forecast'!Y$4:Y$50,MATCH(Information!$C$818,'Maximum Demand Forecast'!$T$4:$T$50,0)),INDEX('Maximum Demand Forecast'!I$4:I$50,MATCH(Information!$C$818,'Maximum Demand Forecast'!$T$4:$T$50,0)))</f>
        <v>14.387819606666797</v>
      </c>
      <c r="J825" s="111">
        <f>IF($R$818="Summer",INDEX('Maximum Demand Forecast'!Z$4:Z$50,MATCH(Information!$C$818,'Maximum Demand Forecast'!$T$4:$T$50,0)),INDEX('Maximum Demand Forecast'!J$4:J$50,MATCH(Information!$C$818,'Maximum Demand Forecast'!$T$4:$T$50,0)))</f>
        <v>14.378684921028009</v>
      </c>
      <c r="K825" s="111">
        <f>IF($R$818="Summer",INDEX('Maximum Demand Forecast'!AA$4:AA$50,MATCH(Information!$C$818,'Maximum Demand Forecast'!$T$4:$T$50,0)),INDEX('Maximum Demand Forecast'!K$4:K$50,MATCH(Information!$C$818,'Maximum Demand Forecast'!$T$4:$T$50,0)))</f>
        <v>14.399892805507015</v>
      </c>
      <c r="L825" s="111">
        <f>IF($R$818="Summer",INDEX('Maximum Demand Forecast'!AB$4:AB$50,MATCH(Information!$C$818,'Maximum Demand Forecast'!$T$4:$T$50,0)),INDEX('Maximum Demand Forecast'!L$4:L$50,MATCH(Information!$C$818,'Maximum Demand Forecast'!$T$4:$T$50,0)))</f>
        <v>14.464253882242488</v>
      </c>
      <c r="M825" s="111">
        <f>IF($R$818="Summer",INDEX('Maximum Demand Forecast'!AC$4:AC$50,MATCH(Information!$C$818,'Maximum Demand Forecast'!$T$4:$T$50,0)),INDEX('Maximum Demand Forecast'!M$4:M$50,MATCH(Information!$C$818,'Maximum Demand Forecast'!$T$4:$T$50,0)))</f>
        <v>14.655839177124976</v>
      </c>
      <c r="N825" s="111">
        <f>IF($R$818="Summer",INDEX('Maximum Demand Forecast'!AD$4:AD$50,MATCH(Information!$C$818,'Maximum Demand Forecast'!$T$4:$T$50,0)),INDEX('Maximum Demand Forecast'!N$4:N$50,MATCH(Information!$C$818,'Maximum Demand Forecast'!$T$4:$T$50,0)))</f>
        <v>15.260963498359626</v>
      </c>
      <c r="O825" s="111">
        <f>IF($R$818="Summer",INDEX('Maximum Demand Forecast'!AE$4:AE$50,MATCH(Information!$C$818,'Maximum Demand Forecast'!$T$4:$T$50,0)),INDEX('Maximum Demand Forecast'!O$4:O$50,MATCH(Information!$C$818,'Maximum Demand Forecast'!$T$4:$T$50,0)))</f>
        <v>15.755116251600805</v>
      </c>
      <c r="P825" s="111">
        <f>IF($R$818="Summer",INDEX('Maximum Demand Forecast'!AF$4:AF$50,MATCH(Information!$C$818,'Maximum Demand Forecast'!$T$4:$T$50,0)),INDEX('Maximum Demand Forecast'!P$4:P$50,MATCH(Information!$C$818,'Maximum Demand Forecast'!$T$4:$T$50,0)))</f>
        <v>16.083761755418177</v>
      </c>
      <c r="Q825" s="112"/>
      <c r="R825" s="105">
        <f>IF($R$41="Summer",INDEX('Maximum Demand Forecast'!V$4:V$50,MATCH(Information!$C$41,'Maximum Demand Forecast'!$T$4:$T$50,0)),INDEX('Maximum Demand Forecast'!F$4:F$50,MATCH(Information!$C$41,'Maximum Demand Forecast'!$T$4:$T$50,0)))</f>
        <v>8.2769410649886499</v>
      </c>
    </row>
    <row r="826" spans="3:18" x14ac:dyDescent="0.25">
      <c r="C826" s="71" t="s">
        <v>84</v>
      </c>
      <c r="D826" s="77" t="s">
        <v>179</v>
      </c>
      <c r="E826" s="113">
        <f t="shared" ref="E826:P826" si="113">IF(E827^2-E825^2&gt;0,SQRT(E827^2-E825^2),0)</f>
        <v>0.67101065123817327</v>
      </c>
      <c r="F826" s="113">
        <f t="shared" si="113"/>
        <v>0.59339392139140379</v>
      </c>
      <c r="G826" s="113">
        <f t="shared" si="113"/>
        <v>0.5729249002645288</v>
      </c>
      <c r="H826" s="113">
        <f t="shared" si="113"/>
        <v>0.57751792774984523</v>
      </c>
      <c r="I826" s="113">
        <f t="shared" si="113"/>
        <v>0.5681052026846467</v>
      </c>
      <c r="J826" s="113">
        <f t="shared" si="113"/>
        <v>0.56774451826000727</v>
      </c>
      <c r="K826" s="113">
        <f t="shared" si="113"/>
        <v>0.56858191474119213</v>
      </c>
      <c r="L826" s="113">
        <f t="shared" si="113"/>
        <v>0.57112322145363359</v>
      </c>
      <c r="M826" s="113">
        <f t="shared" si="113"/>
        <v>0.578687995391299</v>
      </c>
      <c r="N826" s="113">
        <f t="shared" si="113"/>
        <v>0.60258141945159804</v>
      </c>
      <c r="O826" s="113">
        <f t="shared" si="113"/>
        <v>0.62209311460148531</v>
      </c>
      <c r="P826" s="113">
        <f t="shared" si="113"/>
        <v>0.6350697313273761</v>
      </c>
      <c r="Q826" s="112"/>
      <c r="R826" s="105"/>
    </row>
    <row r="827" spans="3:18" x14ac:dyDescent="0.25">
      <c r="C827" s="71" t="s">
        <v>84</v>
      </c>
      <c r="D827" s="77" t="s">
        <v>180</v>
      </c>
      <c r="E827" s="108">
        <f>E825/IF($R$818="Summer",INDEX('Maximum Demand Forecast'!$AG$4:$AG$50, MATCH(Information!$C$827, 'Maximum Demand Forecast'!$T$4:$T$50, 0)),INDEX('Maximum Demand Forecast'!$Q$4:$Q$50, MATCH(Information!$C$827, 'Maximum Demand Forecast'!$D$4:$D$50, 0)))</f>
        <v>17.007243004417212</v>
      </c>
      <c r="F827" s="108">
        <f>F825/IF($R$818="Summer",INDEX('Maximum Demand Forecast'!$AG$4:$AG$50, MATCH(Information!$C$827, 'Maximum Demand Forecast'!$T$4:$T$50, 0)),INDEX('Maximum Demand Forecast'!$Q$4:$Q$50, MATCH(Information!$C$827, 'Maximum Demand Forecast'!$D$4:$D$50, 0)))</f>
        <v>15.039991689886461</v>
      </c>
      <c r="G827" s="108">
        <f>G825/IF($R$818="Summer",INDEX('Maximum Demand Forecast'!$AG$4:$AG$50, MATCH(Information!$C$827, 'Maximum Demand Forecast'!$T$4:$T$50, 0)),INDEX('Maximum Demand Forecast'!$Q$4:$Q$50, MATCH(Information!$C$827, 'Maximum Demand Forecast'!$D$4:$D$50, 0)))</f>
        <v>14.521189766661148</v>
      </c>
      <c r="H827" s="108">
        <f>H825/IF($R$818="Summer",INDEX('Maximum Demand Forecast'!$AG$4:$AG$50, MATCH(Information!$C$827, 'Maximum Demand Forecast'!$T$4:$T$50, 0)),INDEX('Maximum Demand Forecast'!$Q$4:$Q$50, MATCH(Information!$C$827, 'Maximum Demand Forecast'!$D$4:$D$50, 0)))</f>
        <v>14.637603320491786</v>
      </c>
      <c r="I827" s="108">
        <f>I825/IF($R$818="Summer",INDEX('Maximum Demand Forecast'!$AG$4:$AG$50, MATCH(Information!$C$827, 'Maximum Demand Forecast'!$T$4:$T$50, 0)),INDEX('Maximum Demand Forecast'!$Q$4:$Q$50, MATCH(Information!$C$827, 'Maximum Demand Forecast'!$D$4:$D$50, 0)))</f>
        <v>14.399031097796229</v>
      </c>
      <c r="J827" s="108">
        <f>J825/IF($R$818="Summer",INDEX('Maximum Demand Forecast'!$AG$4:$AG$50, MATCH(Information!$C$827, 'Maximum Demand Forecast'!$T$4:$T$50, 0)),INDEX('Maximum Demand Forecast'!$Q$4:$Q$50, MATCH(Information!$C$827, 'Maximum Demand Forecast'!$D$4:$D$50, 0)))</f>
        <v>14.389889294091617</v>
      </c>
      <c r="K827" s="108">
        <f>K825/IF($R$818="Summer",INDEX('Maximum Demand Forecast'!$AG$4:$AG$50, MATCH(Information!$C$827, 'Maximum Demand Forecast'!$T$4:$T$50, 0)),INDEX('Maximum Demand Forecast'!$Q$4:$Q$50, MATCH(Information!$C$827, 'Maximum Demand Forecast'!$D$4:$D$50, 0)))</f>
        <v>14.411113704494301</v>
      </c>
      <c r="L827" s="108">
        <f>L825/IF($R$818="Summer",INDEX('Maximum Demand Forecast'!$AG$4:$AG$50, MATCH(Information!$C$827, 'Maximum Demand Forecast'!$T$4:$T$50, 0)),INDEX('Maximum Demand Forecast'!$Q$4:$Q$50, MATCH(Information!$C$827, 'Maximum Demand Forecast'!$D$4:$D$50, 0)))</f>
        <v>14.475524933626776</v>
      </c>
      <c r="M827" s="108">
        <f>M825/IF($R$818="Summer",INDEX('Maximum Demand Forecast'!$AG$4:$AG$50, MATCH(Information!$C$827, 'Maximum Demand Forecast'!$T$4:$T$50, 0)),INDEX('Maximum Demand Forecast'!$Q$4:$Q$50, MATCH(Information!$C$827, 'Maximum Demand Forecast'!$D$4:$D$50, 0)))</f>
        <v>14.66725951845679</v>
      </c>
      <c r="N827" s="108">
        <f>N825/IF($R$818="Summer",INDEX('Maximum Demand Forecast'!$AG$4:$AG$50, MATCH(Information!$C$827, 'Maximum Demand Forecast'!$T$4:$T$50, 0)),INDEX('Maximum Demand Forecast'!$Q$4:$Q$50, MATCH(Information!$C$827, 'Maximum Demand Forecast'!$D$4:$D$50, 0)))</f>
        <v>15.272855373679578</v>
      </c>
      <c r="O827" s="108">
        <f>O825/IF($R$818="Summer",INDEX('Maximum Demand Forecast'!$AG$4:$AG$50, MATCH(Information!$C$827, 'Maximum Demand Forecast'!$T$4:$T$50, 0)),INDEX('Maximum Demand Forecast'!$Q$4:$Q$50, MATCH(Information!$C$827, 'Maximum Demand Forecast'!$D$4:$D$50, 0)))</f>
        <v>15.767393187990537</v>
      </c>
      <c r="P827" s="108">
        <f>P825/IF($R$818="Summer",INDEX('Maximum Demand Forecast'!$AG$4:$AG$50, MATCH(Information!$C$827, 'Maximum Demand Forecast'!$T$4:$T$50, 0)),INDEX('Maximum Demand Forecast'!$Q$4:$Q$50, MATCH(Information!$C$827, 'Maximum Demand Forecast'!$D$4:$D$50, 0)))</f>
        <v>16.096294783853228</v>
      </c>
      <c r="Q827" s="112"/>
      <c r="R827" s="105"/>
    </row>
    <row r="828" spans="3:18" x14ac:dyDescent="0.25">
      <c r="C828" s="71" t="s">
        <v>84</v>
      </c>
      <c r="D828" s="77" t="s">
        <v>181</v>
      </c>
      <c r="E828" s="114">
        <f>IFERROR(INDEX('Maximum Demand Forecast'!$AK$4:$AK$50,MATCH(Information!C818,'Maximum Demand Forecast'!$AJ$4:$AJ$50,0)),"")</f>
        <v>2</v>
      </c>
      <c r="F828" s="115" t="str">
        <f>IFERROR(INDEX('Maximum Demand Forecast'!$AK$4:$AK$50,MATCH(Information!D818,'Maximum Demand Forecast'!$AJ$4:$AJ$50,0)),"")</f>
        <v/>
      </c>
      <c r="G828" s="115"/>
      <c r="H828" s="115"/>
      <c r="I828" s="115"/>
      <c r="J828" s="115"/>
      <c r="K828" s="115"/>
      <c r="L828" s="115"/>
      <c r="M828" s="115"/>
      <c r="N828" s="115"/>
      <c r="O828" s="115"/>
      <c r="P828" s="115"/>
      <c r="Q828" s="116"/>
      <c r="R828" s="105"/>
    </row>
    <row r="829" spans="3:18" x14ac:dyDescent="0.25">
      <c r="C829" s="71" t="s">
        <v>84</v>
      </c>
      <c r="D829" s="77" t="s">
        <v>182</v>
      </c>
      <c r="E829" s="106">
        <f>INDEX('Maximum Demand Forecast'!AR4:AR50,MATCH(Information!C829,'Maximum Demand Forecast'!$AQ$4:$AQ$50,0))</f>
        <v>0</v>
      </c>
      <c r="F829" s="107">
        <f>INDEX('Maximum Demand Forecast'!AR4:AR50,MATCH(Information!C829,'Maximum Demand Forecast'!$AQ$4:$AQ$50,0))</f>
        <v>0</v>
      </c>
      <c r="G829" s="107">
        <f>INDEX('Maximum Demand Forecast'!AR4:AR50,MATCH(Information!C829,'Maximum Demand Forecast'!$AQ$4:$AQ$50,0))</f>
        <v>0</v>
      </c>
      <c r="H829" s="107">
        <f>INDEX('Maximum Demand Forecast'!AR4:AR50,MATCH(Information!C829,'Maximum Demand Forecast'!$AQ$4:$AQ$50,0))</f>
        <v>0</v>
      </c>
      <c r="I829" s="107">
        <f>INDEX('Maximum Demand Forecast'!AR4:AR50,MATCH(Information!C829,'Maximum Demand Forecast'!$AQ$4:$AQ$50,0))</f>
        <v>0</v>
      </c>
      <c r="J829" s="107">
        <f>INDEX('Maximum Demand Forecast'!AR4:AR50,MATCH(Information!C829,'Maximum Demand Forecast'!$AQ$4:$AQ$50,0))</f>
        <v>0</v>
      </c>
      <c r="K829" s="107">
        <f>INDEX('Maximum Demand Forecast'!AR4:AR50,MATCH(Information!C829,'Maximum Demand Forecast'!$AQ$4:$AQ$50,0))</f>
        <v>0</v>
      </c>
      <c r="L829" s="107">
        <f>INDEX('Maximum Demand Forecast'!AR4:AR50,MATCH(Information!C829,'Maximum Demand Forecast'!$AQ$4:$AQ$50,0))</f>
        <v>0</v>
      </c>
      <c r="M829" s="107">
        <f>INDEX('Maximum Demand Forecast'!AR4:AR50,MATCH(Information!C829,'Maximum Demand Forecast'!$AQ$4:$AQ$50,0))</f>
        <v>0</v>
      </c>
      <c r="N829" s="107">
        <f>INDEX('Maximum Demand Forecast'!AR4:AR50,MATCH(Information!C829,'Maximum Demand Forecast'!$AQ$4:$AQ$50,0))</f>
        <v>0</v>
      </c>
      <c r="O829" s="107">
        <f>INDEX('Maximum Demand Forecast'!AR4:AR50,MATCH(Information!C829,'Maximum Demand Forecast'!$AQ$4:$AQ$50,0))</f>
        <v>0</v>
      </c>
      <c r="P829" s="107">
        <f>INDEX('Maximum Demand Forecast'!AR4:AR50,MATCH(Information!C829,'Maximum Demand Forecast'!$AQ$4:$AQ$50,0))</f>
        <v>0</v>
      </c>
      <c r="Q829" s="104"/>
      <c r="R829" s="105"/>
    </row>
    <row r="830" spans="3:18" x14ac:dyDescent="0.25">
      <c r="C830" s="71" t="s">
        <v>84</v>
      </c>
      <c r="D830" s="77" t="s">
        <v>183</v>
      </c>
      <c r="E830" s="106">
        <f>INDEX('Maximum Demand Forecast'!$AS$4:$AS$50,MATCH(Information!C830,'Maximum Demand Forecast'!$AQ$4:$AQ$50,0))</f>
        <v>0</v>
      </c>
      <c r="F830" s="107">
        <f>INDEX('Maximum Demand Forecast'!$AS$4:$AS$50,MATCH(Information!C830,'Maximum Demand Forecast'!$AQ$4:$AQ$50,0))</f>
        <v>0</v>
      </c>
      <c r="G830" s="107">
        <f>INDEX('Maximum Demand Forecast'!$AS$4:$AS$50,MATCH(Information!C830,'Maximum Demand Forecast'!$AQ$4:$AQ$50,0))</f>
        <v>0</v>
      </c>
      <c r="H830" s="107">
        <f>INDEX('Maximum Demand Forecast'!$AS$4:$AS$50,MATCH(Information!C830,'Maximum Demand Forecast'!$AQ$4:$AQ$50,0))</f>
        <v>0</v>
      </c>
      <c r="I830" s="107">
        <f>INDEX('Maximum Demand Forecast'!$AS$4:$AS$50,MATCH(Information!C830,'Maximum Demand Forecast'!$AQ$4:$AQ$50,0))</f>
        <v>0</v>
      </c>
      <c r="J830" s="107">
        <f>INDEX('Maximum Demand Forecast'!$AS$4:$AS$50,MATCH(Information!C830,'Maximum Demand Forecast'!$AQ$4:$AQ$50,0))</f>
        <v>0</v>
      </c>
      <c r="K830" s="107">
        <f>INDEX('Maximum Demand Forecast'!$AS$4:$AS$50,MATCH(Information!C830,'Maximum Demand Forecast'!$AQ$4:$AQ$50,0))</f>
        <v>0</v>
      </c>
      <c r="L830" s="107">
        <f>INDEX('Maximum Demand Forecast'!$AS$4:$AS$50,MATCH(Information!C830,'Maximum Demand Forecast'!$AQ$4:$AQ$50,0))</f>
        <v>0</v>
      </c>
      <c r="M830" s="107">
        <f>INDEX('Maximum Demand Forecast'!$AS$4:$AS$50,MATCH(Information!C830,'Maximum Demand Forecast'!$AQ$4:$AQ$50,0))</f>
        <v>0</v>
      </c>
      <c r="N830" s="107">
        <f>INDEX('Maximum Demand Forecast'!$AS$4:$AS$50,MATCH(Information!C830,'Maximum Demand Forecast'!$AQ$4:$AQ$50,0))</f>
        <v>0</v>
      </c>
      <c r="O830" s="107">
        <f>INDEX('Maximum Demand Forecast'!$AS$4:$AS$50,MATCH(Information!C830,'Maximum Demand Forecast'!$AQ$4:$AQ$50,0))</f>
        <v>0</v>
      </c>
      <c r="P830" s="107">
        <f>INDEX('Maximum Demand Forecast'!$AS$4:$AS$50,MATCH(Information!C830,'Maximum Demand Forecast'!$AQ$4:$AQ$50,0))</f>
        <v>0</v>
      </c>
      <c r="Q830" s="104"/>
      <c r="R830" s="105"/>
    </row>
    <row r="831" spans="3:18" x14ac:dyDescent="0.25">
      <c r="C831" s="71" t="s">
        <v>84</v>
      </c>
      <c r="D831" s="77" t="s">
        <v>186</v>
      </c>
      <c r="E831" s="117">
        <f>INDEX('Maximum Demand Forecast'!$R$4:$R$50,MATCH(Information!$C$818,'Maximum Demand Forecast'!$D$4:$D$50,0))</f>
        <v>0.785166289833227</v>
      </c>
      <c r="F831" s="118"/>
      <c r="G831" s="118"/>
      <c r="H831" s="118"/>
      <c r="I831" s="118"/>
      <c r="J831" s="118"/>
      <c r="K831" s="118"/>
      <c r="L831" s="118"/>
      <c r="M831" s="118"/>
      <c r="N831" s="118"/>
      <c r="O831" s="118"/>
      <c r="P831" s="118"/>
      <c r="Q831" s="104"/>
      <c r="R831" s="105"/>
    </row>
    <row r="832" spans="3:18" x14ac:dyDescent="0.25">
      <c r="C832" s="71" t="s">
        <v>84</v>
      </c>
      <c r="D832" s="77" t="s">
        <v>187</v>
      </c>
      <c r="E832" s="117">
        <f>INDEX('Maximum Demand Forecast'!$AH$4:$AH$50,MATCH(Information!$C$818,'Maximum Demand Forecast'!$D$4:$D$50,0))</f>
        <v>0.98603620808188797</v>
      </c>
      <c r="F832" s="118"/>
      <c r="G832" s="118"/>
      <c r="H832" s="118"/>
      <c r="I832" s="118"/>
      <c r="J832" s="118"/>
      <c r="K832" s="118"/>
      <c r="L832" s="118"/>
      <c r="M832" s="118"/>
      <c r="N832" s="118"/>
      <c r="O832" s="118"/>
      <c r="P832" s="118"/>
      <c r="Q832" s="104"/>
      <c r="R832" s="105"/>
    </row>
    <row r="833" spans="3:18" x14ac:dyDescent="0.25">
      <c r="C833" s="71" t="s">
        <v>84</v>
      </c>
      <c r="D833" s="77" t="s">
        <v>130</v>
      </c>
      <c r="E833" s="106">
        <v>2.8</v>
      </c>
      <c r="F833" s="107"/>
      <c r="G833" s="107"/>
      <c r="H833" s="107"/>
      <c r="I833" s="107"/>
      <c r="J833" s="107"/>
      <c r="K833" s="107"/>
      <c r="L833" s="107"/>
      <c r="M833" s="107"/>
      <c r="N833" s="107"/>
      <c r="O833" s="107"/>
      <c r="P833" s="107"/>
      <c r="Q833" s="104" t="str" cm="1">
        <f t="array" ref="Q833">IF(INDEX('Maximum Demand Forecast'!$AW$4:$AW$248,MATCH(1,('Maximum Demand Forecast'!$AV$4:$AV$248=Information!D833)*('Maximum Demand Forecast'!$AX$4:$AX$248=Information!E833)*('Maximum Demand Forecast'!$AU$4:$AU$248=Information!C833),0))=0,"",INDEX('Maximum Demand Forecast'!$AW$4:$AW$248,MATCH(1,('Maximum Demand Forecast'!$AV$4:$AV$248=Information!D833)*('Maximum Demand Forecast'!$AX$4:$AX$248=Information!E833)*('Maximum Demand Forecast'!$AU$4:$AU$248=Information!C833),0)))</f>
        <v>Avoca</v>
      </c>
      <c r="R833" s="105"/>
    </row>
    <row r="834" spans="3:18" x14ac:dyDescent="0.25">
      <c r="C834" s="71" t="s">
        <v>84</v>
      </c>
      <c r="D834" s="77" t="s">
        <v>131</v>
      </c>
      <c r="E834" s="106">
        <v>4.5</v>
      </c>
      <c r="F834" s="107"/>
      <c r="G834" s="107"/>
      <c r="H834" s="107"/>
      <c r="I834" s="107"/>
      <c r="J834" s="107"/>
      <c r="K834" s="107"/>
      <c r="L834" s="107"/>
      <c r="M834" s="107"/>
      <c r="N834" s="107"/>
      <c r="O834" s="107"/>
      <c r="P834" s="107"/>
      <c r="Q834" s="104" t="str" cm="1">
        <f t="array" ref="Q834">IF(INDEX('Maximum Demand Forecast'!$AW$4:$AW$248,MATCH(1,('Maximum Demand Forecast'!$AV$4:$AV$248=Information!D834)*('Maximum Demand Forecast'!$AX$4:$AX$248=Information!E834)*('Maximum Demand Forecast'!$AU$4:$AU$248=Information!C834),0))=0,"",INDEX('Maximum Demand Forecast'!$AW$4:$AW$248,MATCH(1,('Maximum Demand Forecast'!$AV$4:$AV$248=Information!D834)*('Maximum Demand Forecast'!$AX$4:$AX$248=Information!E834)*('Maximum Demand Forecast'!$AU$4:$AU$248=Information!C834),0)))</f>
        <v>Triabunna</v>
      </c>
      <c r="R834" s="105"/>
    </row>
    <row r="835" spans="3:18" x14ac:dyDescent="0.25">
      <c r="C835" s="71" t="s">
        <v>84</v>
      </c>
      <c r="D835" s="77" t="s">
        <v>132</v>
      </c>
      <c r="E835" s="106">
        <v>4</v>
      </c>
      <c r="F835" s="107"/>
      <c r="G835" s="107"/>
      <c r="H835" s="107"/>
      <c r="I835" s="107"/>
      <c r="J835" s="107"/>
      <c r="K835" s="107"/>
      <c r="L835" s="107"/>
      <c r="M835" s="107"/>
      <c r="N835" s="107"/>
      <c r="O835" s="107"/>
      <c r="P835" s="107"/>
      <c r="Q835" s="104" t="str" cm="1">
        <f t="array" ref="Q835">IF(INDEX('Maximum Demand Forecast'!$AW$4:$AW$248,MATCH(1,('Maximum Demand Forecast'!$AV$4:$AV$248=Information!D835)*('Maximum Demand Forecast'!$AX$4:$AX$248=Information!E835)*('Maximum Demand Forecast'!$AU$4:$AU$248=Information!C835),0))=0,"",INDEX('Maximum Demand Forecast'!$AW$4:$AW$248,MATCH(1,('Maximum Demand Forecast'!$AV$4:$AV$248=Information!D835)*('Maximum Demand Forecast'!$AX$4:$AX$248=Information!E835)*('Maximum Demand Forecast'!$AU$4:$AU$248=Information!C835),0)))</f>
        <v>Derby</v>
      </c>
      <c r="R835" s="105"/>
    </row>
    <row r="836" spans="3:18" x14ac:dyDescent="0.25">
      <c r="C836" s="71" t="s">
        <v>84</v>
      </c>
      <c r="D836" s="77" t="s">
        <v>133</v>
      </c>
      <c r="E836" s="106"/>
      <c r="F836" s="107"/>
      <c r="G836" s="107"/>
      <c r="H836" s="107"/>
      <c r="I836" s="107"/>
      <c r="J836" s="107"/>
      <c r="K836" s="107"/>
      <c r="L836" s="107"/>
      <c r="M836" s="107"/>
      <c r="N836" s="107"/>
      <c r="O836" s="107"/>
      <c r="P836" s="107"/>
      <c r="Q836" s="104" t="str" cm="1">
        <f t="array" ref="Q836">IF(INDEX('Maximum Demand Forecast'!$AW$4:$AW$248,MATCH(1,('Maximum Demand Forecast'!$AV$4:$AV$248=Information!D836)*('Maximum Demand Forecast'!$AX$4:$AX$248=Information!E836)*('Maximum Demand Forecast'!$AU$4:$AU$248=Information!C836),0))=0,"",INDEX('Maximum Demand Forecast'!$AW$4:$AW$248,MATCH(1,('Maximum Demand Forecast'!$AV$4:$AV$248=Information!D836)*('Maximum Demand Forecast'!$AX$4:$AX$248=Information!E836)*('Maximum Demand Forecast'!$AU$4:$AU$248=Information!C836),0)))</f>
        <v/>
      </c>
      <c r="R836" s="105"/>
    </row>
    <row r="837" spans="3:18" x14ac:dyDescent="0.25">
      <c r="C837" s="71" t="s">
        <v>84</v>
      </c>
      <c r="D837" s="77" t="s">
        <v>134</v>
      </c>
      <c r="E837" s="106"/>
      <c r="F837" s="107"/>
      <c r="G837" s="107"/>
      <c r="H837" s="107"/>
      <c r="I837" s="107"/>
      <c r="J837" s="107"/>
      <c r="K837" s="107"/>
      <c r="L837" s="107"/>
      <c r="M837" s="107"/>
      <c r="N837" s="107"/>
      <c r="O837" s="107"/>
      <c r="P837" s="107"/>
      <c r="Q837" s="104" t="str" cm="1">
        <f t="array" ref="Q837">IF(INDEX('Maximum Demand Forecast'!$AW$4:$AW$248,MATCH(1,('Maximum Demand Forecast'!$AV$4:$AV$248=Information!D837)*('Maximum Demand Forecast'!$AX$4:$AX$248=Information!E837)*('Maximum Demand Forecast'!$AU$4:$AU$248=Information!C837),0))=0,"",INDEX('Maximum Demand Forecast'!$AW$4:$AW$248,MATCH(1,('Maximum Demand Forecast'!$AV$4:$AV$248=Information!D837)*('Maximum Demand Forecast'!$AX$4:$AX$248=Information!E837)*('Maximum Demand Forecast'!$AU$4:$AU$248=Information!C837),0)))</f>
        <v/>
      </c>
      <c r="R837" s="105"/>
    </row>
    <row r="838" spans="3:18" x14ac:dyDescent="0.25">
      <c r="C838" s="71" t="s">
        <v>84</v>
      </c>
      <c r="D838" s="77" t="s">
        <v>184</v>
      </c>
      <c r="E838" s="124">
        <f>INDEX('Distribution feeder max. demand'!$AS$5:$AS$64,MATCH(Information!$C838,'Distribution feeder max. demand'!$AR$5:$AR$64,0))</f>
        <v>15.462999999999999</v>
      </c>
      <c r="F838" s="115"/>
      <c r="G838" s="115"/>
      <c r="H838" s="115"/>
      <c r="I838" s="115"/>
      <c r="J838" s="115"/>
      <c r="K838" s="115"/>
      <c r="L838" s="115"/>
      <c r="M838" s="115"/>
      <c r="N838" s="115"/>
      <c r="O838" s="115"/>
      <c r="P838" s="115"/>
      <c r="Q838" s="104"/>
      <c r="R838" s="105"/>
    </row>
    <row r="839" spans="3:18" ht="15.75" thickBot="1" x14ac:dyDescent="0.3">
      <c r="C839" s="73" t="s">
        <v>84</v>
      </c>
      <c r="D839" s="78" t="s">
        <v>185</v>
      </c>
      <c r="E839" s="123">
        <f>INDEX('Distribution feeder max. demand'!$AT$5:$AT$64,MATCH(Information!$C838,'Distribution feeder max. demand'!$AR$5:$AR$64,0))</f>
        <v>0</v>
      </c>
      <c r="F839" s="119"/>
      <c r="G839" s="119"/>
      <c r="H839" s="119"/>
      <c r="I839" s="119"/>
      <c r="J839" s="119"/>
      <c r="K839" s="119"/>
      <c r="L839" s="119"/>
      <c r="M839" s="119"/>
      <c r="N839" s="119"/>
      <c r="O839" s="119"/>
      <c r="P839" s="119"/>
      <c r="Q839" s="120"/>
      <c r="R839" s="121"/>
    </row>
    <row r="840" spans="3:18" ht="15.75" thickTop="1" x14ac:dyDescent="0.25">
      <c r="C840" s="71" t="s">
        <v>81</v>
      </c>
      <c r="D840" s="77" t="s">
        <v>171</v>
      </c>
      <c r="E840" s="102">
        <f>INDEX('Maximum Demand Forecast'!$BA$4:$BA$50,MATCH($C$840,'Maximum Demand Forecast'!$AZ$4:$AZ$50,0))</f>
        <v>120</v>
      </c>
      <c r="F840" s="103">
        <f>INDEX('Maximum Demand Forecast'!$BA$4:$BA$50,MATCH($C$840,'Maximum Demand Forecast'!$AZ$4:$AZ$50,0))</f>
        <v>120</v>
      </c>
      <c r="G840" s="103">
        <f>INDEX('Maximum Demand Forecast'!$BA$4:$BA$50,MATCH($C$840,'Maximum Demand Forecast'!$AZ$4:$AZ$50,0))</f>
        <v>120</v>
      </c>
      <c r="H840" s="103">
        <f>INDEX('Maximum Demand Forecast'!$BA$4:$BA$50,MATCH($C$840,'Maximum Demand Forecast'!$AZ$4:$AZ$50,0))</f>
        <v>120</v>
      </c>
      <c r="I840" s="103">
        <f>INDEX('Maximum Demand Forecast'!$BA$4:$BA$50,MATCH($C$840,'Maximum Demand Forecast'!$AZ$4:$AZ$50,0))</f>
        <v>120</v>
      </c>
      <c r="J840" s="103">
        <f>INDEX('Maximum Demand Forecast'!$BA$4:$BA$50,MATCH($C$840,'Maximum Demand Forecast'!$AZ$4:$AZ$50,0))</f>
        <v>120</v>
      </c>
      <c r="K840" s="103">
        <f>INDEX('Maximum Demand Forecast'!$BA$4:$BA$50,MATCH($C$840,'Maximum Demand Forecast'!$AZ$4:$AZ$50,0))</f>
        <v>120</v>
      </c>
      <c r="L840" s="103">
        <f>INDEX('Maximum Demand Forecast'!$BA$4:$BA$50,MATCH($C$840,'Maximum Demand Forecast'!$AZ$4:$AZ$50,0))</f>
        <v>120</v>
      </c>
      <c r="M840" s="103">
        <f>INDEX('Maximum Demand Forecast'!$BA$4:$BA$50,MATCH($C$840,'Maximum Demand Forecast'!$AZ$4:$AZ$50,0))</f>
        <v>120</v>
      </c>
      <c r="N840" s="103">
        <f>INDEX('Maximum Demand Forecast'!$BA$4:$BA$50,MATCH($C$840,'Maximum Demand Forecast'!$AZ$4:$AZ$50,0))</f>
        <v>120</v>
      </c>
      <c r="O840" s="103">
        <f>INDEX('Maximum Demand Forecast'!$BA$4:$BA$50,MATCH($C$840,'Maximum Demand Forecast'!$AZ$4:$AZ$50,0))</f>
        <v>120</v>
      </c>
      <c r="P840" s="103">
        <f>INDEX('Maximum Demand Forecast'!$BA$4:$BA$50,MATCH($C$840,'Maximum Demand Forecast'!$AZ$4:$AZ$50,0))</f>
        <v>120</v>
      </c>
      <c r="Q840" s="104"/>
      <c r="R840" s="122" t="str">
        <f>IF('Maximum Demand Forecast'!F42&gt;'Maximum Demand Forecast'!V42,"Summer","Winter")</f>
        <v>Winter</v>
      </c>
    </row>
    <row r="841" spans="3:18" x14ac:dyDescent="0.25">
      <c r="C841" s="71" t="s">
        <v>81</v>
      </c>
      <c r="D841" s="77" t="s">
        <v>172</v>
      </c>
      <c r="E841" s="106">
        <f>INDEX('Maximum Demand Forecast'!$AN$4:$AN$50,MATCH(Information!C840,'Maximum Demand Forecast'!$AM$4:$AM$50,0))</f>
        <v>60</v>
      </c>
      <c r="F841" s="107">
        <f>INDEX('Maximum Demand Forecast'!$AN$4:$AN$50,MATCH(Information!C840,'Maximum Demand Forecast'!$AM$4:$AM$50,0))</f>
        <v>60</v>
      </c>
      <c r="G841" s="107">
        <f>INDEX('Maximum Demand Forecast'!$AN$4:$AN$50,MATCH(Information!C840,'Maximum Demand Forecast'!$AM$4:$AM$50,0))</f>
        <v>60</v>
      </c>
      <c r="H841" s="107">
        <f>INDEX('Maximum Demand Forecast'!$AN$4:$AN$50,MATCH(Information!C840,'Maximum Demand Forecast'!$AM$4:$AM$50,0))</f>
        <v>60</v>
      </c>
      <c r="I841" s="107">
        <f>INDEX('Maximum Demand Forecast'!$AN$4:$AN$50,MATCH(Information!C840,'Maximum Demand Forecast'!$AM$4:$AM$50,0))</f>
        <v>60</v>
      </c>
      <c r="J841" s="107">
        <f>INDEX('Maximum Demand Forecast'!$AN$4:$AN$50,MATCH(Information!C840,'Maximum Demand Forecast'!$AM$4:$AM$50,0))</f>
        <v>60</v>
      </c>
      <c r="K841" s="107">
        <f>INDEX('Maximum Demand Forecast'!$AN$4:$AN$50,MATCH(Information!C840,'Maximum Demand Forecast'!$AM$4:$AM$50,0))</f>
        <v>60</v>
      </c>
      <c r="L841" s="107">
        <f>INDEX('Maximum Demand Forecast'!$AN$4:$AN$50,MATCH(Information!C840,'Maximum Demand Forecast'!$AM$4:$AM$50,0))</f>
        <v>60</v>
      </c>
      <c r="M841" s="107">
        <f>INDEX('Maximum Demand Forecast'!$AN$4:$AN$50,MATCH(Information!C840,'Maximum Demand Forecast'!$AM$4:$AM$50,0))</f>
        <v>60</v>
      </c>
      <c r="N841" s="107">
        <f>INDEX('Maximum Demand Forecast'!$AN$4:$AN$50,MATCH(Information!C840,'Maximum Demand Forecast'!$AM$4:$AM$50,0))</f>
        <v>60</v>
      </c>
      <c r="O841" s="107">
        <f>INDEX('Maximum Demand Forecast'!$AN$4:$AN$50,MATCH(Information!C840,'Maximum Demand Forecast'!$AM$4:$AM$50,0))</f>
        <v>60</v>
      </c>
      <c r="P841" s="107">
        <f>INDEX('Maximum Demand Forecast'!$AN$4:$AN$50,MATCH(Information!C840,'Maximum Demand Forecast'!$AM$4:$AM$50,0))</f>
        <v>60</v>
      </c>
      <c r="Q841" s="104"/>
      <c r="R841" s="105"/>
    </row>
    <row r="842" spans="3:18" x14ac:dyDescent="0.25">
      <c r="C842" s="71" t="s">
        <v>81</v>
      </c>
      <c r="D842" s="77" t="s">
        <v>173</v>
      </c>
      <c r="E842" s="106">
        <f>INDEX('Maximum Demand Forecast'!$AO$4:$AO$50,MATCH(Information!C842,'Maximum Demand Forecast'!$AM$4:$AM$50,0))</f>
        <v>78</v>
      </c>
      <c r="F842" s="107">
        <f>INDEX('Maximum Demand Forecast'!$AO$4:$AO$50,MATCH(Information!C842,'Maximum Demand Forecast'!$AM$4:$AM$50,0))</f>
        <v>78</v>
      </c>
      <c r="G842" s="107">
        <f>INDEX('Maximum Demand Forecast'!$AO$4:$AO$50,MATCH(Information!C842,'Maximum Demand Forecast'!$AM$4:$AM$50,0))</f>
        <v>78</v>
      </c>
      <c r="H842" s="107">
        <f>INDEX('Maximum Demand Forecast'!$AO$4:$AO$50,MATCH(Information!C842,'Maximum Demand Forecast'!$AM$4:$AM$50,0))</f>
        <v>78</v>
      </c>
      <c r="I842" s="107">
        <f>INDEX('Maximum Demand Forecast'!$AO$4:$AO$50,MATCH(Information!C842,'Maximum Demand Forecast'!$AM$4:$AM$50,0))</f>
        <v>78</v>
      </c>
      <c r="J842" s="107">
        <f>INDEX('Maximum Demand Forecast'!$AO$4:$AO$50,MATCH(Information!C842,'Maximum Demand Forecast'!$AM$4:$AM$50,0))</f>
        <v>78</v>
      </c>
      <c r="K842" s="107">
        <f>INDEX('Maximum Demand Forecast'!$AO$4:$AO$50,MATCH(Information!C842,'Maximum Demand Forecast'!$AM$4:$AM$50,0))</f>
        <v>78</v>
      </c>
      <c r="L842" s="107">
        <f>INDEX('Maximum Demand Forecast'!$AO$4:$AO$50,MATCH(Information!C842,'Maximum Demand Forecast'!$AM$4:$AM$50,0))</f>
        <v>78</v>
      </c>
      <c r="M842" s="107">
        <f>INDEX('Maximum Demand Forecast'!$AO$4:$AO$50,MATCH(Information!C842,'Maximum Demand Forecast'!$AM$4:$AM$50,0))</f>
        <v>78</v>
      </c>
      <c r="N842" s="107">
        <f>INDEX('Maximum Demand Forecast'!$AO$4:$AO$50,MATCH(Information!C842,'Maximum Demand Forecast'!$AM$4:$AM$50,0))</f>
        <v>78</v>
      </c>
      <c r="O842" s="107">
        <f>INDEX('Maximum Demand Forecast'!$AO$4:$AO$50,MATCH(Information!C842,'Maximum Demand Forecast'!$AM$4:$AM$50,0))</f>
        <v>78</v>
      </c>
      <c r="P842" s="107">
        <f>INDEX('Maximum Demand Forecast'!$AO$4:$AO$50,MATCH(Information!C842,'Maximum Demand Forecast'!$AM$4:$AM$50,0))</f>
        <v>78</v>
      </c>
      <c r="Q842" s="104"/>
      <c r="R842" s="105"/>
    </row>
    <row r="843" spans="3:18" x14ac:dyDescent="0.25">
      <c r="C843" s="71" t="s">
        <v>81</v>
      </c>
      <c r="D843" s="77" t="s">
        <v>174</v>
      </c>
      <c r="E843" s="108">
        <f>IF($R$840="Summer",INDEX('Maximum Demand Forecast'!E$4:E$50,MATCH(Information!$C$843,'Maximum Demand Forecast'!$D$4:$D$50,0)),INDEX('Maximum Demand Forecast'!U$4:U$50,MATCH(Information!$C$843,'Maximum Demand Forecast'!$T$4:$T$50,0)))</f>
        <v>37.401430970039399</v>
      </c>
      <c r="F843" s="111">
        <f>IF($R$840="Summer",INDEX('Maximum Demand Forecast'!F$4:F$50,MATCH(Information!$C$843,'Maximum Demand Forecast'!$D$4:$D$50,0)),INDEX('Maximum Demand Forecast'!V$4:V$50,MATCH(Information!$C$843,'Maximum Demand Forecast'!$T$4:$T$50,0)))</f>
        <v>34.420958712805103</v>
      </c>
      <c r="G843" s="111">
        <f>IF($R$840="Summer",INDEX('Maximum Demand Forecast'!G$4:G$50,MATCH(Information!$C$843,'Maximum Demand Forecast'!$D$4:$D$50,0)),INDEX('Maximum Demand Forecast'!W$4:W$50,MATCH(Information!$C$843,'Maximum Demand Forecast'!$T$4:$T$50,0)))</f>
        <v>33.233613669824081</v>
      </c>
      <c r="H843" s="111">
        <f>IF($R$840="Summer",INDEX('Maximum Demand Forecast'!H$4:H$50,MATCH(Information!$C$843,'Maximum Demand Forecast'!$D$4:$D$50,0)),INDEX('Maximum Demand Forecast'!X$4:X$50,MATCH(Information!$C$843,'Maximum Demand Forecast'!$T$4:$T$50,0)))</f>
        <v>33.50004108631726</v>
      </c>
      <c r="I843" s="111">
        <f>IF($R$840="Summer",INDEX('Maximum Demand Forecast'!I$4:I$50,MATCH(Information!$C$843,'Maximum Demand Forecast'!$D$4:$D$50,0)),INDEX('Maximum Demand Forecast'!Y$4:Y$50,MATCH(Information!$C$843,'Maximum Demand Forecast'!$T$4:$T$50,0)))</f>
        <v>32.954037817382748</v>
      </c>
      <c r="J843" s="111">
        <f>IF($R$840="Summer",INDEX('Maximum Demand Forecast'!J$4:J$50,MATCH(Information!$C$843,'Maximum Demand Forecast'!$D$4:$D$50,0)),INDEX('Maximum Demand Forecast'!Z$4:Z$50,MATCH(Information!$C$843,'Maximum Demand Forecast'!$T$4:$T$50,0)))</f>
        <v>32.933115621788147</v>
      </c>
      <c r="K843" s="111">
        <f>IF($R$840="Summer",INDEX('Maximum Demand Forecast'!K$4:K$50,MATCH(Information!$C$843,'Maximum Demand Forecast'!$D$4:$D$50,0)),INDEX('Maximum Demand Forecast'!AA$4:AA$50,MATCH(Information!$C$843,'Maximum Demand Forecast'!$T$4:$T$50,0)))</f>
        <v>32.981690419516639</v>
      </c>
      <c r="L843" s="111">
        <f>IF($R$840="Summer",INDEX('Maximum Demand Forecast'!L$4:L$50,MATCH(Information!$C$843,'Maximum Demand Forecast'!$D$4:$D$50,0)),INDEX('Maximum Demand Forecast'!AB$4:AB$50,MATCH(Information!$C$843,'Maximum Demand Forecast'!$T$4:$T$50,0)))</f>
        <v>33.129103816034721</v>
      </c>
      <c r="M843" s="111">
        <f>IF($R$840="Summer",INDEX('Maximum Demand Forecast'!M$4:M$50,MATCH(Information!$C$843,'Maximum Demand Forecast'!$D$4:$D$50,0)),INDEX('Maximum Demand Forecast'!AC$4:AC$50,MATCH(Information!$C$843,'Maximum Demand Forecast'!$T$4:$T$50,0)))</f>
        <v>33.567913116221284</v>
      </c>
      <c r="N843" s="111">
        <f>IF($R$840="Summer",INDEX('Maximum Demand Forecast'!N$4:N$50,MATCH(Information!$C$843,'Maximum Demand Forecast'!$D$4:$D$50,0)),INDEX('Maximum Demand Forecast'!AD$4:AD$50,MATCH(Information!$C$843,'Maximum Demand Forecast'!$T$4:$T$50,0)))</f>
        <v>34.953897254981584</v>
      </c>
      <c r="O843" s="111">
        <f>IF($R$840="Summer",INDEX('Maximum Demand Forecast'!O$4:O$50,MATCH(Information!$C$843,'Maximum Demand Forecast'!$D$4:$D$50,0)),INDEX('Maximum Demand Forecast'!AE$4:AE$50,MATCH(Information!$C$843,'Maximum Demand Forecast'!$T$4:$T$50,0)))</f>
        <v>36.085710758559856</v>
      </c>
      <c r="P843" s="111">
        <f>IF($R$840="Summer",INDEX('Maximum Demand Forecast'!P$4:P$50,MATCH(Information!$C$843,'Maximum Demand Forecast'!$D$4:$D$50,0)),INDEX('Maximum Demand Forecast'!AF$4:AF$50,MATCH(Information!$C$843,'Maximum Demand Forecast'!$T$4:$T$50,0)))</f>
        <v>36.838444435891482</v>
      </c>
      <c r="Q843" s="104"/>
      <c r="R843" s="105"/>
    </row>
    <row r="844" spans="3:18" x14ac:dyDescent="0.25">
      <c r="C844" s="71" t="s">
        <v>81</v>
      </c>
      <c r="D844" s="77" t="s">
        <v>175</v>
      </c>
      <c r="E844" s="109">
        <f t="shared" ref="E844:P844" si="114">SQRT(E845^2-E843^2)</f>
        <v>0</v>
      </c>
      <c r="F844" s="110">
        <f t="shared" si="114"/>
        <v>0</v>
      </c>
      <c r="G844" s="110">
        <f t="shared" si="114"/>
        <v>0</v>
      </c>
      <c r="H844" s="110">
        <f t="shared" si="114"/>
        <v>0</v>
      </c>
      <c r="I844" s="110">
        <f t="shared" si="114"/>
        <v>0</v>
      </c>
      <c r="J844" s="110">
        <f t="shared" si="114"/>
        <v>0</v>
      </c>
      <c r="K844" s="110">
        <f t="shared" si="114"/>
        <v>0</v>
      </c>
      <c r="L844" s="110">
        <f t="shared" si="114"/>
        <v>0</v>
      </c>
      <c r="M844" s="110">
        <f t="shared" si="114"/>
        <v>0</v>
      </c>
      <c r="N844" s="110">
        <f t="shared" si="114"/>
        <v>0</v>
      </c>
      <c r="O844" s="110">
        <f t="shared" si="114"/>
        <v>0</v>
      </c>
      <c r="P844" s="110">
        <f t="shared" si="114"/>
        <v>0</v>
      </c>
      <c r="Q844" s="104"/>
      <c r="R844" s="105"/>
    </row>
    <row r="845" spans="3:18" x14ac:dyDescent="0.25">
      <c r="C845" s="71" t="s">
        <v>81</v>
      </c>
      <c r="D845" s="77" t="s">
        <v>176</v>
      </c>
      <c r="E845" s="108">
        <f t="shared" ref="E845:P845" si="115">E843/$E$846</f>
        <v>37.401430970039399</v>
      </c>
      <c r="F845" s="111">
        <f t="shared" si="115"/>
        <v>34.420958712805103</v>
      </c>
      <c r="G845" s="111">
        <f t="shared" si="115"/>
        <v>33.233613669824081</v>
      </c>
      <c r="H845" s="111">
        <f t="shared" si="115"/>
        <v>33.50004108631726</v>
      </c>
      <c r="I845" s="111">
        <f t="shared" si="115"/>
        <v>32.954037817382748</v>
      </c>
      <c r="J845" s="111">
        <f t="shared" si="115"/>
        <v>32.933115621788147</v>
      </c>
      <c r="K845" s="111">
        <f t="shared" si="115"/>
        <v>32.981690419516639</v>
      </c>
      <c r="L845" s="111">
        <f t="shared" si="115"/>
        <v>33.129103816034721</v>
      </c>
      <c r="M845" s="111">
        <f t="shared" si="115"/>
        <v>33.567913116221284</v>
      </c>
      <c r="N845" s="111">
        <f t="shared" si="115"/>
        <v>34.953897254981584</v>
      </c>
      <c r="O845" s="111">
        <f t="shared" si="115"/>
        <v>36.085710758559856</v>
      </c>
      <c r="P845" s="111">
        <f t="shared" si="115"/>
        <v>36.838444435891482</v>
      </c>
      <c r="Q845" s="104"/>
      <c r="R845" s="105"/>
    </row>
    <row r="846" spans="3:18" x14ac:dyDescent="0.25">
      <c r="C846" s="71" t="s">
        <v>81</v>
      </c>
      <c r="D846" s="77" t="s">
        <v>177</v>
      </c>
      <c r="E846" s="108">
        <f>IF($R$840="Summer",INDEX('Maximum Demand Forecast'!$Q$4:$Q$50,MATCH(Information!$C$846,'Maximum Demand Forecast'!$D$4:$D$50,0)),INDEX('Maximum Demand Forecast'!$AG$4:$AG$50,MATCH(Information!$C$846,'Maximum Demand Forecast'!$T$4:$T$50,0)))</f>
        <v>1</v>
      </c>
      <c r="F846" s="111">
        <f>IF($R$840="Summer",INDEX('Maximum Demand Forecast'!$Q$4:$Q$50,MATCH(Information!$C$846,'Maximum Demand Forecast'!$D$4:$D$50,0)),INDEX('Maximum Demand Forecast'!$AG$4:$AG$50,MATCH(Information!$C$846,'Maximum Demand Forecast'!$T$4:$T$50,0)))</f>
        <v>1</v>
      </c>
      <c r="G846" s="111">
        <f>IF($R$840="Summer",INDEX('Maximum Demand Forecast'!$Q$4:$Q$50,MATCH(Information!$C$846,'Maximum Demand Forecast'!$D$4:$D$50,0)),INDEX('Maximum Demand Forecast'!$AG$4:$AG$50,MATCH(Information!$C$846,'Maximum Demand Forecast'!$T$4:$T$50,0)))</f>
        <v>1</v>
      </c>
      <c r="H846" s="111">
        <f>IF($R$840="Summer",INDEX('Maximum Demand Forecast'!$Q$4:$Q$50,MATCH(Information!$C$846,'Maximum Demand Forecast'!$D$4:$D$50,0)),INDEX('Maximum Demand Forecast'!$AG$4:$AG$50,MATCH(Information!$C$846,'Maximum Demand Forecast'!$T$4:$T$50,0)))</f>
        <v>1</v>
      </c>
      <c r="I846" s="111">
        <f>IF($R$840="Summer",INDEX('Maximum Demand Forecast'!$Q$4:$Q$50,MATCH(Information!$C$846,'Maximum Demand Forecast'!$D$4:$D$50,0)),INDEX('Maximum Demand Forecast'!$AG$4:$AG$50,MATCH(Information!$C$846,'Maximum Demand Forecast'!$T$4:$T$50,0)))</f>
        <v>1</v>
      </c>
      <c r="J846" s="111">
        <f>IF($R$840="Summer",INDEX('Maximum Demand Forecast'!$Q$4:$Q$50,MATCH(Information!$C$846,'Maximum Demand Forecast'!$D$4:$D$50,0)),INDEX('Maximum Demand Forecast'!$AG$4:$AG$50,MATCH(Information!$C$846,'Maximum Demand Forecast'!$T$4:$T$50,0)))</f>
        <v>1</v>
      </c>
      <c r="K846" s="111">
        <f>IF($R$840="Summer",INDEX('Maximum Demand Forecast'!$Q$4:$Q$50,MATCH(Information!$C$846,'Maximum Demand Forecast'!$D$4:$D$50,0)),INDEX('Maximum Demand Forecast'!$AG$4:$AG$50,MATCH(Information!$C$846,'Maximum Demand Forecast'!$T$4:$T$50,0)))</f>
        <v>1</v>
      </c>
      <c r="L846" s="111">
        <f>IF($R$840="Summer",INDEX('Maximum Demand Forecast'!$Q$4:$Q$50,MATCH(Information!$C$846,'Maximum Demand Forecast'!$D$4:$D$50,0)),INDEX('Maximum Demand Forecast'!$AG$4:$AG$50,MATCH(Information!$C$846,'Maximum Demand Forecast'!$T$4:$T$50,0)))</f>
        <v>1</v>
      </c>
      <c r="M846" s="111">
        <f>IF($R$840="Summer",INDEX('Maximum Demand Forecast'!$Q$4:$Q$50,MATCH(Information!$C$846,'Maximum Demand Forecast'!$D$4:$D$50,0)),INDEX('Maximum Demand Forecast'!$AG$4:$AG$50,MATCH(Information!$C$846,'Maximum Demand Forecast'!$T$4:$T$50,0)))</f>
        <v>1</v>
      </c>
      <c r="N846" s="111">
        <f>IF($R$840="Summer",INDEX('Maximum Demand Forecast'!$Q$4:$Q$50,MATCH(Information!$C$846,'Maximum Demand Forecast'!$D$4:$D$50,0)),INDEX('Maximum Demand Forecast'!$AG$4:$AG$50,MATCH(Information!$C$846,'Maximum Demand Forecast'!$T$4:$T$50,0)))</f>
        <v>1</v>
      </c>
      <c r="O846" s="111">
        <f>IF($R$840="Summer",INDEX('Maximum Demand Forecast'!$Q$4:$Q$50,MATCH(Information!$C$846,'Maximum Demand Forecast'!$D$4:$D$50,0)),INDEX('Maximum Demand Forecast'!$AG$4:$AG$50,MATCH(Information!$C$846,'Maximum Demand Forecast'!$T$4:$T$50,0)))</f>
        <v>1</v>
      </c>
      <c r="P846" s="111">
        <f>IF($R$840="Summer",INDEX('Maximum Demand Forecast'!$Q$4:$Q$50,MATCH(Information!$C$846,'Maximum Demand Forecast'!$D$4:$D$50,0)),INDEX('Maximum Demand Forecast'!$AG$4:$AG$50,MATCH(Information!$C$846,'Maximum Demand Forecast'!$T$4:$T$50,0)))</f>
        <v>1</v>
      </c>
      <c r="Q846" s="104"/>
      <c r="R846" s="105"/>
    </row>
    <row r="847" spans="3:18" x14ac:dyDescent="0.25">
      <c r="C847" s="71" t="s">
        <v>81</v>
      </c>
      <c r="D847" s="77" t="s">
        <v>178</v>
      </c>
      <c r="E847" s="108">
        <f>IF($R$840="Summer",INDEX('Maximum Demand Forecast'!U$4:U$50,MATCH(Information!$C$840,'Maximum Demand Forecast'!$T$4:$T$50,0)),INDEX('Maximum Demand Forecast'!E$4:E$50,MATCH(Information!$C$840,'Maximum Demand Forecast'!$T$4:$T$50,0)))</f>
        <v>24.572673123794502</v>
      </c>
      <c r="F847" s="111">
        <f>IF($R$840="Summer",INDEX('Maximum Demand Forecast'!V$4:V$50,MATCH(Information!$C$840,'Maximum Demand Forecast'!$T$4:$T$50,0)),INDEX('Maximum Demand Forecast'!F$4:F$50,MATCH(Information!$C$840,'Maximum Demand Forecast'!$T$4:$T$50,0)))</f>
        <v>24.837800000000001</v>
      </c>
      <c r="G847" s="111">
        <f>IF($R$840="Summer",INDEX('Maximum Demand Forecast'!W$4:W$50,MATCH(Information!$C$840,'Maximum Demand Forecast'!$T$4:$T$50,0)),INDEX('Maximum Demand Forecast'!G$4:G$50,MATCH(Information!$C$840,'Maximum Demand Forecast'!$T$4:$T$50,0)))</f>
        <v>25.540914850052843</v>
      </c>
      <c r="H847" s="111">
        <f>IF($R$840="Summer",INDEX('Maximum Demand Forecast'!X$4:X$50,MATCH(Information!$C$840,'Maximum Demand Forecast'!$T$4:$T$50,0)),INDEX('Maximum Demand Forecast'!H$4:H$50,MATCH(Information!$C$840,'Maximum Demand Forecast'!$T$4:$T$50,0)))</f>
        <v>25.462412120511935</v>
      </c>
      <c r="I847" s="111">
        <f>IF($R$840="Summer",INDEX('Maximum Demand Forecast'!Y$4:Y$50,MATCH(Information!$C$840,'Maximum Demand Forecast'!$T$4:$T$50,0)),INDEX('Maximum Demand Forecast'!I$4:I$50,MATCH(Information!$C$840,'Maximum Demand Forecast'!$T$4:$T$50,0)))</f>
        <v>25.033524306908038</v>
      </c>
      <c r="J847" s="111">
        <f>IF($R$840="Summer",INDEX('Maximum Demand Forecast'!Z$4:Z$50,MATCH(Information!$C$840,'Maximum Demand Forecast'!$T$4:$T$50,0)),INDEX('Maximum Demand Forecast'!J$4:J$50,MATCH(Information!$C$840,'Maximum Demand Forecast'!$T$4:$T$50,0)))</f>
        <v>24.729236051725241</v>
      </c>
      <c r="K847" s="111">
        <f>IF($R$840="Summer",INDEX('Maximum Demand Forecast'!AA$4:AA$50,MATCH(Information!$C$840,'Maximum Demand Forecast'!$T$4:$T$50,0)),INDEX('Maximum Demand Forecast'!K$4:K$50,MATCH(Information!$C$840,'Maximum Demand Forecast'!$T$4:$T$50,0)))</f>
        <v>24.745766864690598</v>
      </c>
      <c r="L847" s="111">
        <f>IF($R$840="Summer",INDEX('Maximum Demand Forecast'!AB$4:AB$50,MATCH(Information!$C$840,'Maximum Demand Forecast'!$T$4:$T$50,0)),INDEX('Maximum Demand Forecast'!L$4:L$50,MATCH(Information!$C$840,'Maximum Demand Forecast'!$T$4:$T$50,0)))</f>
        <v>24.697893258352412</v>
      </c>
      <c r="M847" s="111">
        <f>IF($R$840="Summer",INDEX('Maximum Demand Forecast'!AC$4:AC$50,MATCH(Information!$C$840,'Maximum Demand Forecast'!$T$4:$T$50,0)),INDEX('Maximum Demand Forecast'!M$4:M$50,MATCH(Information!$C$840,'Maximum Demand Forecast'!$T$4:$T$50,0)))</f>
        <v>25.260366217347759</v>
      </c>
      <c r="N847" s="111">
        <f>IF($R$840="Summer",INDEX('Maximum Demand Forecast'!AD$4:AD$50,MATCH(Information!$C$840,'Maximum Demand Forecast'!$T$4:$T$50,0)),INDEX('Maximum Demand Forecast'!N$4:N$50,MATCH(Information!$C$840,'Maximum Demand Forecast'!$T$4:$T$50,0)))</f>
        <v>26.782304118267124</v>
      </c>
      <c r="O847" s="111">
        <f>IF($R$840="Summer",INDEX('Maximum Demand Forecast'!AE$4:AE$50,MATCH(Information!$C$840,'Maximum Demand Forecast'!$T$4:$T$50,0)),INDEX('Maximum Demand Forecast'!O$4:O$50,MATCH(Information!$C$840,'Maximum Demand Forecast'!$T$4:$T$50,0)))</f>
        <v>28.131836885183588</v>
      </c>
      <c r="P847" s="111">
        <f>IF($R$840="Summer",INDEX('Maximum Demand Forecast'!AF$4:AF$50,MATCH(Information!$C$840,'Maximum Demand Forecast'!$T$4:$T$50,0)),INDEX('Maximum Demand Forecast'!P$4:P$50,MATCH(Information!$C$840,'Maximum Demand Forecast'!$T$4:$T$50,0)))</f>
        <v>28.859139897124781</v>
      </c>
      <c r="Q847" s="112"/>
      <c r="R847" s="105">
        <f>IF($R$42="Summer",INDEX('Maximum Demand Forecast'!V$4:V$50,MATCH(Information!$C$42,'Maximum Demand Forecast'!$T$4:$T$50,0)),INDEX('Maximum Demand Forecast'!F$4:F$50,MATCH(Information!$C$42,'Maximum Demand Forecast'!$T$4:$T$50,0)))</f>
        <v>8.2769410649886499</v>
      </c>
    </row>
    <row r="848" spans="3:18" x14ac:dyDescent="0.25">
      <c r="C848" s="71" t="s">
        <v>81</v>
      </c>
      <c r="D848" s="77" t="s">
        <v>179</v>
      </c>
      <c r="E848" s="113">
        <f t="shared" ref="E848:P848" si="116">IF(E849^2-E847^2&gt;0,SQRT(E849^2-E847^2),0)</f>
        <v>0</v>
      </c>
      <c r="F848" s="113">
        <f t="shared" si="116"/>
        <v>0</v>
      </c>
      <c r="G848" s="113">
        <f t="shared" si="116"/>
        <v>0</v>
      </c>
      <c r="H848" s="113">
        <f t="shared" si="116"/>
        <v>0</v>
      </c>
      <c r="I848" s="113">
        <f t="shared" si="116"/>
        <v>0</v>
      </c>
      <c r="J848" s="113">
        <f t="shared" si="116"/>
        <v>0</v>
      </c>
      <c r="K848" s="113">
        <f t="shared" si="116"/>
        <v>0</v>
      </c>
      <c r="L848" s="113">
        <f t="shared" si="116"/>
        <v>0</v>
      </c>
      <c r="M848" s="113">
        <f t="shared" si="116"/>
        <v>0</v>
      </c>
      <c r="N848" s="113">
        <f t="shared" si="116"/>
        <v>0</v>
      </c>
      <c r="O848" s="113">
        <f t="shared" si="116"/>
        <v>0</v>
      </c>
      <c r="P848" s="113">
        <f t="shared" si="116"/>
        <v>0</v>
      </c>
      <c r="Q848" s="112"/>
      <c r="R848" s="105"/>
    </row>
    <row r="849" spans="3:18" x14ac:dyDescent="0.25">
      <c r="C849" s="71" t="s">
        <v>81</v>
      </c>
      <c r="D849" s="77" t="s">
        <v>180</v>
      </c>
      <c r="E849" s="108">
        <f>E847/IF($R$840="Summer",INDEX('Maximum Demand Forecast'!$AG$4:$AG$50, MATCH(Information!$C$849, 'Maximum Demand Forecast'!$T$4:$T$50, 0)),INDEX('Maximum Demand Forecast'!$Q$4:$Q$50, MATCH(Information!$C$849, 'Maximum Demand Forecast'!$D$4:$D$50, 0)))</f>
        <v>24.572673123794502</v>
      </c>
      <c r="F849" s="108">
        <f>F847/IF($R$840="Summer",INDEX('Maximum Demand Forecast'!$AG$4:$AG$50, MATCH(Information!$C$849, 'Maximum Demand Forecast'!$T$4:$T$50, 0)),INDEX('Maximum Demand Forecast'!$Q$4:$Q$50, MATCH(Information!$C$849, 'Maximum Demand Forecast'!$D$4:$D$50, 0)))</f>
        <v>24.837800000000001</v>
      </c>
      <c r="G849" s="108">
        <f>G847/IF($R$840="Summer",INDEX('Maximum Demand Forecast'!$AG$4:$AG$50, MATCH(Information!$C$849, 'Maximum Demand Forecast'!$T$4:$T$50, 0)),INDEX('Maximum Demand Forecast'!$Q$4:$Q$50, MATCH(Information!$C$849, 'Maximum Demand Forecast'!$D$4:$D$50, 0)))</f>
        <v>25.540914850052843</v>
      </c>
      <c r="H849" s="108">
        <f>H847/IF($R$840="Summer",INDEX('Maximum Demand Forecast'!$AG$4:$AG$50, MATCH(Information!$C$849, 'Maximum Demand Forecast'!$T$4:$T$50, 0)),INDEX('Maximum Demand Forecast'!$Q$4:$Q$50, MATCH(Information!$C$849, 'Maximum Demand Forecast'!$D$4:$D$50, 0)))</f>
        <v>25.462412120511935</v>
      </c>
      <c r="I849" s="108">
        <f>I847/IF($R$840="Summer",INDEX('Maximum Demand Forecast'!$AG$4:$AG$50, MATCH(Information!$C$849, 'Maximum Demand Forecast'!$T$4:$T$50, 0)),INDEX('Maximum Demand Forecast'!$Q$4:$Q$50, MATCH(Information!$C$849, 'Maximum Demand Forecast'!$D$4:$D$50, 0)))</f>
        <v>25.033524306908038</v>
      </c>
      <c r="J849" s="108">
        <f>J847/IF($R$840="Summer",INDEX('Maximum Demand Forecast'!$AG$4:$AG$50, MATCH(Information!$C$849, 'Maximum Demand Forecast'!$T$4:$T$50, 0)),INDEX('Maximum Demand Forecast'!$Q$4:$Q$50, MATCH(Information!$C$849, 'Maximum Demand Forecast'!$D$4:$D$50, 0)))</f>
        <v>24.729236051725241</v>
      </c>
      <c r="K849" s="108">
        <f>K847/IF($R$840="Summer",INDEX('Maximum Demand Forecast'!$AG$4:$AG$50, MATCH(Information!$C$849, 'Maximum Demand Forecast'!$T$4:$T$50, 0)),INDEX('Maximum Demand Forecast'!$Q$4:$Q$50, MATCH(Information!$C$849, 'Maximum Demand Forecast'!$D$4:$D$50, 0)))</f>
        <v>24.745766864690598</v>
      </c>
      <c r="L849" s="108">
        <f>L847/IF($R$840="Summer",INDEX('Maximum Demand Forecast'!$AG$4:$AG$50, MATCH(Information!$C$849, 'Maximum Demand Forecast'!$T$4:$T$50, 0)),INDEX('Maximum Demand Forecast'!$Q$4:$Q$50, MATCH(Information!$C$849, 'Maximum Demand Forecast'!$D$4:$D$50, 0)))</f>
        <v>24.697893258352412</v>
      </c>
      <c r="M849" s="108">
        <f>M847/IF($R$840="Summer",INDEX('Maximum Demand Forecast'!$AG$4:$AG$50, MATCH(Information!$C$849, 'Maximum Demand Forecast'!$T$4:$T$50, 0)),INDEX('Maximum Demand Forecast'!$Q$4:$Q$50, MATCH(Information!$C$849, 'Maximum Demand Forecast'!$D$4:$D$50, 0)))</f>
        <v>25.260366217347759</v>
      </c>
      <c r="N849" s="108">
        <f>N847/IF($R$840="Summer",INDEX('Maximum Demand Forecast'!$AG$4:$AG$50, MATCH(Information!$C$849, 'Maximum Demand Forecast'!$T$4:$T$50, 0)),INDEX('Maximum Demand Forecast'!$Q$4:$Q$50, MATCH(Information!$C$849, 'Maximum Demand Forecast'!$D$4:$D$50, 0)))</f>
        <v>26.782304118267124</v>
      </c>
      <c r="O849" s="108">
        <f>O847/IF($R$840="Summer",INDEX('Maximum Demand Forecast'!$AG$4:$AG$50, MATCH(Information!$C$849, 'Maximum Demand Forecast'!$T$4:$T$50, 0)),INDEX('Maximum Demand Forecast'!$Q$4:$Q$50, MATCH(Information!$C$849, 'Maximum Demand Forecast'!$D$4:$D$50, 0)))</f>
        <v>28.131836885183588</v>
      </c>
      <c r="P849" s="108">
        <f>P847/IF($R$840="Summer",INDEX('Maximum Demand Forecast'!$AG$4:$AG$50, MATCH(Information!$C$849, 'Maximum Demand Forecast'!$T$4:$T$50, 0)),INDEX('Maximum Demand Forecast'!$Q$4:$Q$50, MATCH(Information!$C$849, 'Maximum Demand Forecast'!$D$4:$D$50, 0)))</f>
        <v>28.859139897124781</v>
      </c>
      <c r="Q849" s="112"/>
      <c r="R849" s="105"/>
    </row>
    <row r="850" spans="3:18" x14ac:dyDescent="0.25">
      <c r="C850" s="71" t="s">
        <v>81</v>
      </c>
      <c r="D850" s="77" t="s">
        <v>181</v>
      </c>
      <c r="E850" s="114">
        <f>IFERROR(INDEX('Maximum Demand Forecast'!$AK$4:$AK$50,MATCH(Information!C840,'Maximum Demand Forecast'!$AJ$4:$AJ$50,0)),"")</f>
        <v>4</v>
      </c>
      <c r="F850" s="115" t="str">
        <f>IFERROR(INDEX('Maximum Demand Forecast'!$AK$4:$AK$50,MATCH(Information!D840,'Maximum Demand Forecast'!$AJ$4:$AJ$50,0)),"")</f>
        <v/>
      </c>
      <c r="G850" s="115"/>
      <c r="H850" s="115"/>
      <c r="I850" s="115"/>
      <c r="J850" s="115"/>
      <c r="K850" s="115"/>
      <c r="L850" s="115"/>
      <c r="M850" s="115"/>
      <c r="N850" s="115"/>
      <c r="O850" s="115"/>
      <c r="P850" s="115"/>
      <c r="Q850" s="116"/>
      <c r="R850" s="105"/>
    </row>
    <row r="851" spans="3:18" x14ac:dyDescent="0.25">
      <c r="C851" s="71" t="s">
        <v>81</v>
      </c>
      <c r="D851" s="77" t="s">
        <v>182</v>
      </c>
      <c r="E851" s="106">
        <f>INDEX('Maximum Demand Forecast'!AR4:AR50,MATCH(Information!C851,'Maximum Demand Forecast'!$AQ$4:$AQ$50,0))</f>
        <v>632</v>
      </c>
      <c r="F851" s="107">
        <f>INDEX('Maximum Demand Forecast'!AR4:AR50,MATCH(Information!C851,'Maximum Demand Forecast'!$AQ$4:$AQ$50,0))</f>
        <v>632</v>
      </c>
      <c r="G851" s="107">
        <f>INDEX('Maximum Demand Forecast'!AR4:AR50,MATCH(Information!C851,'Maximum Demand Forecast'!$AQ$4:$AQ$50,0))</f>
        <v>632</v>
      </c>
      <c r="H851" s="107">
        <f>INDEX('Maximum Demand Forecast'!AR4:AR50,MATCH(Information!C851,'Maximum Demand Forecast'!$AQ$4:$AQ$50,0))</f>
        <v>632</v>
      </c>
      <c r="I851" s="107">
        <f>INDEX('Maximum Demand Forecast'!AR4:AR50,MATCH(Information!C851,'Maximum Demand Forecast'!$AQ$4:$AQ$50,0))</f>
        <v>632</v>
      </c>
      <c r="J851" s="107">
        <f>INDEX('Maximum Demand Forecast'!AR4:AR50,MATCH(Information!C851,'Maximum Demand Forecast'!$AQ$4:$AQ$50,0))</f>
        <v>632</v>
      </c>
      <c r="K851" s="107">
        <f>INDEX('Maximum Demand Forecast'!AR4:AR50,MATCH(Information!C851,'Maximum Demand Forecast'!$AQ$4:$AQ$50,0))</f>
        <v>632</v>
      </c>
      <c r="L851" s="107">
        <f>INDEX('Maximum Demand Forecast'!AR4:AR50,MATCH(Information!C851,'Maximum Demand Forecast'!$AQ$4:$AQ$50,0))</f>
        <v>632</v>
      </c>
      <c r="M851" s="107">
        <f>INDEX('Maximum Demand Forecast'!AR4:AR50,MATCH(Information!C851,'Maximum Demand Forecast'!$AQ$4:$AQ$50,0))</f>
        <v>632</v>
      </c>
      <c r="N851" s="107">
        <f>INDEX('Maximum Demand Forecast'!AR4:AR50,MATCH(Information!C851,'Maximum Demand Forecast'!$AQ$4:$AQ$50,0))</f>
        <v>632</v>
      </c>
      <c r="O851" s="107">
        <f>INDEX('Maximum Demand Forecast'!AR4:AR50,MATCH(Information!C851,'Maximum Demand Forecast'!$AQ$4:$AQ$50,0))</f>
        <v>632</v>
      </c>
      <c r="P851" s="107">
        <f>INDEX('Maximum Demand Forecast'!AR4:AR50,MATCH(Information!C851,'Maximum Demand Forecast'!$AQ$4:$AQ$50,0))</f>
        <v>632</v>
      </c>
      <c r="Q851" s="104"/>
      <c r="R851" s="105"/>
    </row>
    <row r="852" spans="3:18" x14ac:dyDescent="0.25">
      <c r="C852" s="71" t="s">
        <v>81</v>
      </c>
      <c r="D852" s="77" t="s">
        <v>183</v>
      </c>
      <c r="E852" s="106">
        <f>INDEX('Maximum Demand Forecast'!$AS$4:$AS$50,MATCH(Information!C852,'Maximum Demand Forecast'!$AQ$4:$AQ$50,0))</f>
        <v>88.5</v>
      </c>
      <c r="F852" s="107">
        <f>INDEX('Maximum Demand Forecast'!$AS$4:$AS$50,MATCH(Information!C852,'Maximum Demand Forecast'!$AQ$4:$AQ$50,0))</f>
        <v>88.5</v>
      </c>
      <c r="G852" s="107">
        <f>INDEX('Maximum Demand Forecast'!$AS$4:$AS$50,MATCH(Information!C852,'Maximum Demand Forecast'!$AQ$4:$AQ$50,0))</f>
        <v>88.5</v>
      </c>
      <c r="H852" s="107">
        <f>INDEX('Maximum Demand Forecast'!$AS$4:$AS$50,MATCH(Information!C852,'Maximum Demand Forecast'!$AQ$4:$AQ$50,0))</f>
        <v>88.5</v>
      </c>
      <c r="I852" s="107">
        <f>INDEX('Maximum Demand Forecast'!$AS$4:$AS$50,MATCH(Information!C852,'Maximum Demand Forecast'!$AQ$4:$AQ$50,0))</f>
        <v>88.5</v>
      </c>
      <c r="J852" s="107">
        <f>INDEX('Maximum Demand Forecast'!$AS$4:$AS$50,MATCH(Information!C852,'Maximum Demand Forecast'!$AQ$4:$AQ$50,0))</f>
        <v>88.5</v>
      </c>
      <c r="K852" s="107">
        <f>INDEX('Maximum Demand Forecast'!$AS$4:$AS$50,MATCH(Information!C852,'Maximum Demand Forecast'!$AQ$4:$AQ$50,0))</f>
        <v>88.5</v>
      </c>
      <c r="L852" s="107">
        <f>INDEX('Maximum Demand Forecast'!$AS$4:$AS$50,MATCH(Information!C852,'Maximum Demand Forecast'!$AQ$4:$AQ$50,0))</f>
        <v>88.5</v>
      </c>
      <c r="M852" s="107">
        <f>INDEX('Maximum Demand Forecast'!$AS$4:$AS$50,MATCH(Information!C852,'Maximum Demand Forecast'!$AQ$4:$AQ$50,0))</f>
        <v>88.5</v>
      </c>
      <c r="N852" s="107">
        <f>INDEX('Maximum Demand Forecast'!$AS$4:$AS$50,MATCH(Information!C852,'Maximum Demand Forecast'!$AQ$4:$AQ$50,0))</f>
        <v>88.5</v>
      </c>
      <c r="O852" s="107">
        <f>INDEX('Maximum Demand Forecast'!$AS$4:$AS$50,MATCH(Information!C852,'Maximum Demand Forecast'!$AQ$4:$AQ$50,0))</f>
        <v>88.5</v>
      </c>
      <c r="P852" s="107">
        <f>INDEX('Maximum Demand Forecast'!$AS$4:$AS$50,MATCH(Information!C852,'Maximum Demand Forecast'!$AQ$4:$AQ$50,0))</f>
        <v>88.5</v>
      </c>
      <c r="Q852" s="104"/>
      <c r="R852" s="105"/>
    </row>
    <row r="853" spans="3:18" x14ac:dyDescent="0.25">
      <c r="C853" s="71" t="s">
        <v>81</v>
      </c>
      <c r="D853" s="77" t="s">
        <v>186</v>
      </c>
      <c r="E853" s="117">
        <f>INDEX('Maximum Demand Forecast'!$R$4:$R$50,MATCH(Information!$C$840,'Maximum Demand Forecast'!$D$4:$D$50,0))</f>
        <v>1</v>
      </c>
      <c r="F853" s="118"/>
      <c r="G853" s="118"/>
      <c r="H853" s="118"/>
      <c r="I853" s="118"/>
      <c r="J853" s="118"/>
      <c r="K853" s="118"/>
      <c r="L853" s="118"/>
      <c r="M853" s="118"/>
      <c r="N853" s="118"/>
      <c r="O853" s="118"/>
      <c r="P853" s="118"/>
      <c r="Q853" s="104"/>
      <c r="R853" s="105"/>
    </row>
    <row r="854" spans="3:18" x14ac:dyDescent="0.25">
      <c r="C854" s="71" t="s">
        <v>81</v>
      </c>
      <c r="D854" s="77" t="s">
        <v>187</v>
      </c>
      <c r="E854" s="117">
        <f>INDEX('Maximum Demand Forecast'!$AH$4:$AH$50,MATCH(Information!$C$840,'Maximum Demand Forecast'!$D$4:$D$50,0))</f>
        <v>0.91947863237248295</v>
      </c>
      <c r="F854" s="118"/>
      <c r="G854" s="118"/>
      <c r="H854" s="118"/>
      <c r="I854" s="118"/>
      <c r="J854" s="118"/>
      <c r="K854" s="118"/>
      <c r="L854" s="118"/>
      <c r="M854" s="118"/>
      <c r="N854" s="118"/>
      <c r="O854" s="118"/>
      <c r="P854" s="118"/>
      <c r="Q854" s="104"/>
      <c r="R854" s="105"/>
    </row>
    <row r="855" spans="3:18" x14ac:dyDescent="0.25">
      <c r="C855" s="71" t="s">
        <v>81</v>
      </c>
      <c r="D855" s="77" t="s">
        <v>130</v>
      </c>
      <c r="E855" s="106">
        <v>1.5</v>
      </c>
      <c r="F855" s="107"/>
      <c r="G855" s="107"/>
      <c r="H855" s="107"/>
      <c r="I855" s="107"/>
      <c r="J855" s="107"/>
      <c r="K855" s="107"/>
      <c r="L855" s="107"/>
      <c r="M855" s="107"/>
      <c r="N855" s="107"/>
      <c r="O855" s="107"/>
      <c r="P855" s="107"/>
      <c r="Q855" s="104" t="str" cm="1">
        <f t="array" ref="Q855">IF(INDEX('Maximum Demand Forecast'!$AW$4:$AW$248,MATCH(1,('Maximum Demand Forecast'!$AV$4:$AV$248=Information!D855)*('Maximum Demand Forecast'!$AX$4:$AX$248=Information!E855)*('Maximum Demand Forecast'!$AU$4:$AU$248=Information!C855),0))=0,"",INDEX('Maximum Demand Forecast'!$AW$4:$AW$248,MATCH(1,('Maximum Demand Forecast'!$AV$4:$AV$248=Information!D855)*('Maximum Demand Forecast'!$AX$4:$AX$248=Information!E855)*('Maximum Demand Forecast'!$AU$4:$AU$248=Information!C855),0)))</f>
        <v>Avoca</v>
      </c>
      <c r="R855" s="105"/>
    </row>
    <row r="856" spans="3:18" x14ac:dyDescent="0.25">
      <c r="C856" s="71" t="s">
        <v>81</v>
      </c>
      <c r="D856" s="77" t="s">
        <v>131</v>
      </c>
      <c r="E856" s="106">
        <v>1.5</v>
      </c>
      <c r="F856" s="107"/>
      <c r="G856" s="107"/>
      <c r="H856" s="107"/>
      <c r="I856" s="107"/>
      <c r="J856" s="107"/>
      <c r="K856" s="107"/>
      <c r="L856" s="107"/>
      <c r="M856" s="107"/>
      <c r="N856" s="107"/>
      <c r="O856" s="107"/>
      <c r="P856" s="107"/>
      <c r="Q856" s="104" t="str" cm="1">
        <f t="array" ref="Q856">IF(INDEX('Maximum Demand Forecast'!$AW$4:$AW$248,MATCH(1,('Maximum Demand Forecast'!$AV$4:$AV$248=Information!D856)*('Maximum Demand Forecast'!$AX$4:$AX$248=Information!E856)*('Maximum Demand Forecast'!$AU$4:$AU$248=Information!C856),0))=0,"",INDEX('Maximum Demand Forecast'!$AW$4:$AW$248,MATCH(1,('Maximum Demand Forecast'!$AV$4:$AV$248=Information!D856)*('Maximum Demand Forecast'!$AX$4:$AX$248=Information!E856)*('Maximum Demand Forecast'!$AU$4:$AU$248=Information!C856),0)))</f>
        <v>Triabunna</v>
      </c>
      <c r="R856" s="105"/>
    </row>
    <row r="857" spans="3:18" x14ac:dyDescent="0.25">
      <c r="C857" s="71" t="s">
        <v>81</v>
      </c>
      <c r="D857" s="77" t="s">
        <v>132</v>
      </c>
      <c r="E857" s="106">
        <v>1.5</v>
      </c>
      <c r="F857" s="107"/>
      <c r="G857" s="107"/>
      <c r="H857" s="107"/>
      <c r="I857" s="107"/>
      <c r="J857" s="107"/>
      <c r="K857" s="107"/>
      <c r="L857" s="107"/>
      <c r="M857" s="107"/>
      <c r="N857" s="107"/>
      <c r="O857" s="107"/>
      <c r="P857" s="107"/>
      <c r="Q857" s="104" t="str" cm="1">
        <f t="array" ref="Q857">IF(INDEX('Maximum Demand Forecast'!$AW$4:$AW$248,MATCH(1,('Maximum Demand Forecast'!$AV$4:$AV$248=Information!D857)*('Maximum Demand Forecast'!$AX$4:$AX$248=Information!E857)*('Maximum Demand Forecast'!$AU$4:$AU$248=Information!C857),0))=0,"",INDEX('Maximum Demand Forecast'!$AW$4:$AW$248,MATCH(1,('Maximum Demand Forecast'!$AV$4:$AV$248=Information!D857)*('Maximum Demand Forecast'!$AX$4:$AX$248=Information!E857)*('Maximum Demand Forecast'!$AU$4:$AU$248=Information!C857),0)))</f>
        <v>Meadowbank</v>
      </c>
      <c r="R857" s="105"/>
    </row>
    <row r="858" spans="3:18" x14ac:dyDescent="0.25">
      <c r="C858" s="71" t="s">
        <v>81</v>
      </c>
      <c r="D858" s="77" t="s">
        <v>133</v>
      </c>
      <c r="E858" s="106"/>
      <c r="F858" s="107"/>
      <c r="G858" s="107"/>
      <c r="H858" s="107"/>
      <c r="I858" s="107"/>
      <c r="J858" s="107"/>
      <c r="K858" s="107"/>
      <c r="L858" s="107"/>
      <c r="M858" s="107"/>
      <c r="N858" s="107"/>
      <c r="O858" s="107"/>
      <c r="P858" s="107"/>
      <c r="Q858" s="104" t="str" cm="1">
        <f t="array" ref="Q858">IF(INDEX('Maximum Demand Forecast'!$AW$4:$AW$248,MATCH(1,('Maximum Demand Forecast'!$AV$4:$AV$248=Information!D858)*('Maximum Demand Forecast'!$AX$4:$AX$248=Information!E858)*('Maximum Demand Forecast'!$AU$4:$AU$248=Information!C858),0))=0,"",INDEX('Maximum Demand Forecast'!$AW$4:$AW$248,MATCH(1,('Maximum Demand Forecast'!$AV$4:$AV$248=Information!D858)*('Maximum Demand Forecast'!$AX$4:$AX$248=Information!E858)*('Maximum Demand Forecast'!$AU$4:$AU$248=Information!C858),0)))</f>
        <v/>
      </c>
      <c r="R858" s="105"/>
    </row>
    <row r="859" spans="3:18" x14ac:dyDescent="0.25">
      <c r="C859" s="71" t="s">
        <v>81</v>
      </c>
      <c r="D859" s="77" t="s">
        <v>134</v>
      </c>
      <c r="E859" s="106"/>
      <c r="F859" s="107"/>
      <c r="G859" s="107"/>
      <c r="H859" s="107"/>
      <c r="I859" s="107"/>
      <c r="J859" s="107"/>
      <c r="K859" s="107"/>
      <c r="L859" s="107"/>
      <c r="M859" s="107"/>
      <c r="N859" s="107"/>
      <c r="O859" s="107"/>
      <c r="P859" s="107"/>
      <c r="Q859" s="104" t="str" cm="1">
        <f t="array" ref="Q859">IF(INDEX('Maximum Demand Forecast'!$AW$4:$AW$248,MATCH(1,('Maximum Demand Forecast'!$AV$4:$AV$248=Information!D859)*('Maximum Demand Forecast'!$AX$4:$AX$248=Information!E859)*('Maximum Demand Forecast'!$AU$4:$AU$248=Information!C859),0))=0,"",INDEX('Maximum Demand Forecast'!$AW$4:$AW$248,MATCH(1,('Maximum Demand Forecast'!$AV$4:$AV$248=Information!D859)*('Maximum Demand Forecast'!$AX$4:$AX$248=Information!E859)*('Maximum Demand Forecast'!$AU$4:$AU$248=Information!C859),0)))</f>
        <v/>
      </c>
      <c r="R859" s="105"/>
    </row>
    <row r="860" spans="3:18" x14ac:dyDescent="0.25">
      <c r="C860" s="71" t="s">
        <v>81</v>
      </c>
      <c r="D860" s="77" t="s">
        <v>184</v>
      </c>
      <c r="E860" s="124">
        <f>INDEX('Distribution feeder max. demand'!$AS$5:$AS$64,MATCH(Information!$C860,'Distribution feeder max. demand'!$AR$5:$AR$64,0))</f>
        <v>32.256999999999998</v>
      </c>
      <c r="F860" s="115"/>
      <c r="G860" s="115"/>
      <c r="H860" s="115"/>
      <c r="I860" s="115"/>
      <c r="J860" s="115"/>
      <c r="K860" s="115"/>
      <c r="L860" s="115"/>
      <c r="M860" s="115"/>
      <c r="N860" s="115"/>
      <c r="O860" s="115"/>
      <c r="P860" s="115"/>
      <c r="Q860" s="104"/>
      <c r="R860" s="105"/>
    </row>
    <row r="861" spans="3:18" ht="15.75" thickBot="1" x14ac:dyDescent="0.3">
      <c r="C861" s="73" t="s">
        <v>81</v>
      </c>
      <c r="D861" s="78" t="s">
        <v>185</v>
      </c>
      <c r="E861" s="123">
        <f>INDEX('Distribution feeder max. demand'!$AT$5:$AT$64,MATCH(Information!$C860,'Distribution feeder max. demand'!$AR$5:$AR$64,0))</f>
        <v>2.1999999999999999E-2</v>
      </c>
      <c r="F861" s="119"/>
      <c r="G861" s="119"/>
      <c r="H861" s="119"/>
      <c r="I861" s="119"/>
      <c r="J861" s="119"/>
      <c r="K861" s="119"/>
      <c r="L861" s="119"/>
      <c r="M861" s="119"/>
      <c r="N861" s="119"/>
      <c r="O861" s="119"/>
      <c r="P861" s="119"/>
      <c r="Q861" s="120"/>
      <c r="R861" s="121"/>
    </row>
    <row r="862" spans="3:18" ht="15.75" thickTop="1" x14ac:dyDescent="0.25">
      <c r="C862" s="71" t="s">
        <v>77</v>
      </c>
      <c r="D862" s="77" t="s">
        <v>171</v>
      </c>
      <c r="E862" s="102">
        <f>INDEX('Maximum Demand Forecast'!$BA$4:$BA$50,MATCH($C$862,'Maximum Demand Forecast'!$AZ$4:$AZ$50,0))</f>
        <v>45</v>
      </c>
      <c r="F862" s="103">
        <f>INDEX('Maximum Demand Forecast'!$BA$4:$BA$50,MATCH($C$862,'Maximum Demand Forecast'!$AZ$4:$AZ$50,0))</f>
        <v>45</v>
      </c>
      <c r="G862" s="103">
        <f>INDEX('Maximum Demand Forecast'!$BA$4:$BA$50,MATCH($C$862,'Maximum Demand Forecast'!$AZ$4:$AZ$50,0))</f>
        <v>45</v>
      </c>
      <c r="H862" s="103">
        <f>INDEX('Maximum Demand Forecast'!$BA$4:$BA$50,MATCH($C$862,'Maximum Demand Forecast'!$AZ$4:$AZ$50,0))</f>
        <v>45</v>
      </c>
      <c r="I862" s="103">
        <f>INDEX('Maximum Demand Forecast'!$BA$4:$BA$50,MATCH($C$862,'Maximum Demand Forecast'!$AZ$4:$AZ$50,0))</f>
        <v>45</v>
      </c>
      <c r="J862" s="103">
        <f>INDEX('Maximum Demand Forecast'!$BA$4:$BA$50,MATCH($C$862,'Maximum Demand Forecast'!$AZ$4:$AZ$50,0))</f>
        <v>45</v>
      </c>
      <c r="K862" s="103">
        <f>INDEX('Maximum Demand Forecast'!$BA$4:$BA$50,MATCH($C$862,'Maximum Demand Forecast'!$AZ$4:$AZ$50,0))</f>
        <v>45</v>
      </c>
      <c r="L862" s="103">
        <f>INDEX('Maximum Demand Forecast'!$BA$4:$BA$50,MATCH($C$862,'Maximum Demand Forecast'!$AZ$4:$AZ$50,0))</f>
        <v>45</v>
      </c>
      <c r="M862" s="103">
        <f>INDEX('Maximum Demand Forecast'!$BA$4:$BA$50,MATCH($C$862,'Maximum Demand Forecast'!$AZ$4:$AZ$50,0))</f>
        <v>45</v>
      </c>
      <c r="N862" s="103">
        <f>INDEX('Maximum Demand Forecast'!$BA$4:$BA$50,MATCH($C$862,'Maximum Demand Forecast'!$AZ$4:$AZ$50,0))</f>
        <v>45</v>
      </c>
      <c r="O862" s="103">
        <f>INDEX('Maximum Demand Forecast'!$BA$4:$BA$50,MATCH($C$862,'Maximum Demand Forecast'!$AZ$4:$AZ$50,0))</f>
        <v>45</v>
      </c>
      <c r="P862" s="103">
        <f>INDEX('Maximum Demand Forecast'!$BA$4:$BA$50,MATCH($C$862,'Maximum Demand Forecast'!$AZ$4:$AZ$50,0))</f>
        <v>45</v>
      </c>
      <c r="Q862" s="104"/>
      <c r="R862" s="122" t="str">
        <f>IF('Maximum Demand Forecast'!F43&gt;'Maximum Demand Forecast'!V43,"Summer","Winter")</f>
        <v>Winter</v>
      </c>
    </row>
    <row r="863" spans="3:18" x14ac:dyDescent="0.25">
      <c r="C863" s="71" t="s">
        <v>77</v>
      </c>
      <c r="D863" s="77" t="s">
        <v>172</v>
      </c>
      <c r="E863" s="106">
        <f>INDEX('Maximum Demand Forecast'!$AN$4:$AN$50,MATCH(Information!C862,'Maximum Demand Forecast'!$AM$4:$AM$50,0))</f>
        <v>22.5</v>
      </c>
      <c r="F863" s="107">
        <f>INDEX('Maximum Demand Forecast'!$AN$4:$AN$50,MATCH(Information!C862,'Maximum Demand Forecast'!$AM$4:$AM$50,0))</f>
        <v>22.5</v>
      </c>
      <c r="G863" s="107">
        <f>INDEX('Maximum Demand Forecast'!$AN$4:$AN$50,MATCH(Information!C862,'Maximum Demand Forecast'!$AM$4:$AM$50,0))</f>
        <v>22.5</v>
      </c>
      <c r="H863" s="107">
        <f>INDEX('Maximum Demand Forecast'!$AN$4:$AN$50,MATCH(Information!C862,'Maximum Demand Forecast'!$AM$4:$AM$50,0))</f>
        <v>22.5</v>
      </c>
      <c r="I863" s="107">
        <f>INDEX('Maximum Demand Forecast'!$AN$4:$AN$50,MATCH(Information!C862,'Maximum Demand Forecast'!$AM$4:$AM$50,0))</f>
        <v>22.5</v>
      </c>
      <c r="J863" s="107">
        <f>INDEX('Maximum Demand Forecast'!$AN$4:$AN$50,MATCH(Information!C862,'Maximum Demand Forecast'!$AM$4:$AM$50,0))</f>
        <v>22.5</v>
      </c>
      <c r="K863" s="107">
        <f>INDEX('Maximum Demand Forecast'!$AN$4:$AN$50,MATCH(Information!C862,'Maximum Demand Forecast'!$AM$4:$AM$50,0))</f>
        <v>22.5</v>
      </c>
      <c r="L863" s="107">
        <f>INDEX('Maximum Demand Forecast'!$AN$4:$AN$50,MATCH(Information!C862,'Maximum Demand Forecast'!$AM$4:$AM$50,0))</f>
        <v>22.5</v>
      </c>
      <c r="M863" s="107">
        <f>INDEX('Maximum Demand Forecast'!$AN$4:$AN$50,MATCH(Information!C862,'Maximum Demand Forecast'!$AM$4:$AM$50,0))</f>
        <v>22.5</v>
      </c>
      <c r="N863" s="107">
        <f>INDEX('Maximum Demand Forecast'!$AN$4:$AN$50,MATCH(Information!C862,'Maximum Demand Forecast'!$AM$4:$AM$50,0))</f>
        <v>22.5</v>
      </c>
      <c r="O863" s="107">
        <f>INDEX('Maximum Demand Forecast'!$AN$4:$AN$50,MATCH(Information!C862,'Maximum Demand Forecast'!$AM$4:$AM$50,0))</f>
        <v>22.5</v>
      </c>
      <c r="P863" s="107">
        <f>INDEX('Maximum Demand Forecast'!$AN$4:$AN$50,MATCH(Information!C862,'Maximum Demand Forecast'!$AM$4:$AM$50,0))</f>
        <v>22.5</v>
      </c>
      <c r="Q863" s="104"/>
      <c r="R863" s="105"/>
    </row>
    <row r="864" spans="3:18" x14ac:dyDescent="0.25">
      <c r="C864" s="71" t="s">
        <v>77</v>
      </c>
      <c r="D864" s="77" t="s">
        <v>173</v>
      </c>
      <c r="E864" s="106">
        <f>INDEX('Maximum Demand Forecast'!$AO$4:$AO$50,MATCH(Information!C864,'Maximum Demand Forecast'!$AM$4:$AM$50,0))</f>
        <v>27</v>
      </c>
      <c r="F864" s="107">
        <f>INDEX('Maximum Demand Forecast'!$AO$4:$AO$50,MATCH(Information!C864,'Maximum Demand Forecast'!$AM$4:$AM$50,0))</f>
        <v>27</v>
      </c>
      <c r="G864" s="107">
        <f>INDEX('Maximum Demand Forecast'!$AO$4:$AO$50,MATCH(Information!C864,'Maximum Demand Forecast'!$AM$4:$AM$50,0))</f>
        <v>27</v>
      </c>
      <c r="H864" s="107">
        <f>INDEX('Maximum Demand Forecast'!$AO$4:$AO$50,MATCH(Information!C864,'Maximum Demand Forecast'!$AM$4:$AM$50,0))</f>
        <v>27</v>
      </c>
      <c r="I864" s="107">
        <f>INDEX('Maximum Demand Forecast'!$AO$4:$AO$50,MATCH(Information!C864,'Maximum Demand Forecast'!$AM$4:$AM$50,0))</f>
        <v>27</v>
      </c>
      <c r="J864" s="107">
        <f>INDEX('Maximum Demand Forecast'!$AO$4:$AO$50,MATCH(Information!C864,'Maximum Demand Forecast'!$AM$4:$AM$50,0))</f>
        <v>27</v>
      </c>
      <c r="K864" s="107">
        <f>INDEX('Maximum Demand Forecast'!$AO$4:$AO$50,MATCH(Information!C864,'Maximum Demand Forecast'!$AM$4:$AM$50,0))</f>
        <v>27</v>
      </c>
      <c r="L864" s="107">
        <f>INDEX('Maximum Demand Forecast'!$AO$4:$AO$50,MATCH(Information!C864,'Maximum Demand Forecast'!$AM$4:$AM$50,0))</f>
        <v>27</v>
      </c>
      <c r="M864" s="107">
        <f>INDEX('Maximum Demand Forecast'!$AO$4:$AO$50,MATCH(Information!C864,'Maximum Demand Forecast'!$AM$4:$AM$50,0))</f>
        <v>27</v>
      </c>
      <c r="N864" s="107">
        <f>INDEX('Maximum Demand Forecast'!$AO$4:$AO$50,MATCH(Information!C864,'Maximum Demand Forecast'!$AM$4:$AM$50,0))</f>
        <v>27</v>
      </c>
      <c r="O864" s="107">
        <f>INDEX('Maximum Demand Forecast'!$AO$4:$AO$50,MATCH(Information!C864,'Maximum Demand Forecast'!$AM$4:$AM$50,0))</f>
        <v>27</v>
      </c>
      <c r="P864" s="107">
        <f>INDEX('Maximum Demand Forecast'!$AO$4:$AO$50,MATCH(Information!C864,'Maximum Demand Forecast'!$AM$4:$AM$50,0))</f>
        <v>27</v>
      </c>
      <c r="Q864" s="104"/>
      <c r="R864" s="105"/>
    </row>
    <row r="865" spans="3:18" x14ac:dyDescent="0.25">
      <c r="C865" s="71" t="s">
        <v>77</v>
      </c>
      <c r="D865" s="77" t="s">
        <v>174</v>
      </c>
      <c r="E865" s="108">
        <f>IF($R$862="Summer",INDEX('Maximum Demand Forecast'!E$4:E$50,MATCH(Information!$C$865,'Maximum Demand Forecast'!$D$4:$D$50,0)),INDEX('Maximum Demand Forecast'!U$4:U$50,MATCH(Information!$C$865,'Maximum Demand Forecast'!$T$4:$T$50,0)))</f>
        <v>1.2171420808295501</v>
      </c>
      <c r="F865" s="111">
        <f>IF($R$862="Summer",INDEX('Maximum Demand Forecast'!F$4:F$50,MATCH(Information!$C$865,'Maximum Demand Forecast'!$D$4:$D$50,0)),INDEX('Maximum Demand Forecast'!V$4:V$50,MATCH(Information!$C$865,'Maximum Demand Forecast'!$T$4:$T$50,0)))</f>
        <v>1.5583321311648299</v>
      </c>
      <c r="G865" s="111">
        <f>IF($R$862="Summer",INDEX('Maximum Demand Forecast'!G$4:G$50,MATCH(Information!$C$865,'Maximum Demand Forecast'!$D$4:$D$50,0)),INDEX('Maximum Demand Forecast'!W$4:W$50,MATCH(Information!$C$865,'Maximum Demand Forecast'!$T$4:$T$50,0)))</f>
        <v>1.5045777326690009</v>
      </c>
      <c r="H865" s="111">
        <f>IF($R$862="Summer",INDEX('Maximum Demand Forecast'!H$4:H$50,MATCH(Information!$C$865,'Maximum Demand Forecast'!$D$4:$D$50,0)),INDEX('Maximum Demand Forecast'!X$4:X$50,MATCH(Information!$C$865,'Maximum Demand Forecast'!$T$4:$T$50,0)))</f>
        <v>1.5166396396951436</v>
      </c>
      <c r="I865" s="111">
        <f>IF($R$862="Summer",INDEX('Maximum Demand Forecast'!I$4:I$50,MATCH(Information!$C$865,'Maximum Demand Forecast'!$D$4:$D$50,0)),INDEX('Maximum Demand Forecast'!Y$4:Y$50,MATCH(Information!$C$865,'Maximum Demand Forecast'!$T$4:$T$50,0)))</f>
        <v>1.4919205595323601</v>
      </c>
      <c r="J865" s="111">
        <f>IF($R$862="Summer",INDEX('Maximum Demand Forecast'!J$4:J$50,MATCH(Information!$C$865,'Maximum Demand Forecast'!$D$4:$D$50,0)),INDEX('Maximum Demand Forecast'!Z$4:Z$50,MATCH(Information!$C$865,'Maximum Demand Forecast'!$T$4:$T$50,0)))</f>
        <v>1.4909733537929264</v>
      </c>
      <c r="K865" s="111">
        <f>IF($R$862="Summer",INDEX('Maximum Demand Forecast'!K$4:K$50,MATCH(Information!$C$865,'Maximum Demand Forecast'!$D$4:$D$50,0)),INDEX('Maximum Demand Forecast'!AA$4:AA$50,MATCH(Information!$C$865,'Maximum Demand Forecast'!$T$4:$T$50,0)))</f>
        <v>1.4931724694159605</v>
      </c>
      <c r="L865" s="111">
        <f>IF($R$862="Summer",INDEX('Maximum Demand Forecast'!L$4:L$50,MATCH(Information!$C$865,'Maximum Demand Forecast'!$D$4:$D$50,0)),INDEX('Maximum Demand Forecast'!AB$4:AB$50,MATCH(Information!$C$865,'Maximum Demand Forecast'!$T$4:$T$50,0)))</f>
        <v>1.4998462821436929</v>
      </c>
      <c r="M865" s="111">
        <f>IF($R$862="Summer",INDEX('Maximum Demand Forecast'!M$4:M$50,MATCH(Information!$C$865,'Maximum Demand Forecast'!$D$4:$D$50,0)),INDEX('Maximum Demand Forecast'!AC$4:AC$50,MATCH(Information!$C$865,'Maximum Demand Forecast'!$T$4:$T$50,0)))</f>
        <v>1.5197123944632283</v>
      </c>
      <c r="N865" s="111">
        <f>IF($R$862="Summer",INDEX('Maximum Demand Forecast'!N$4:N$50,MATCH(Information!$C$865,'Maximum Demand Forecast'!$D$4:$D$50,0)),INDEX('Maximum Demand Forecast'!AD$4:AD$50,MATCH(Information!$C$865,'Maximum Demand Forecast'!$T$4:$T$50,0)))</f>
        <v>1.5824597349639884</v>
      </c>
      <c r="O865" s="111">
        <f>IF($R$862="Summer",INDEX('Maximum Demand Forecast'!O$4:O$50,MATCH(Information!$C$865,'Maximum Demand Forecast'!$D$4:$D$50,0)),INDEX('Maximum Demand Forecast'!AE$4:AE$50,MATCH(Information!$C$865,'Maximum Demand Forecast'!$T$4:$T$50,0)))</f>
        <v>1.6337000668742128</v>
      </c>
      <c r="P865" s="111">
        <f>IF($R$862="Summer",INDEX('Maximum Demand Forecast'!P$4:P$50,MATCH(Information!$C$865,'Maximum Demand Forecast'!$D$4:$D$50,0)),INDEX('Maximum Demand Forecast'!AF$4:AF$50,MATCH(Information!$C$865,'Maximum Demand Forecast'!$T$4:$T$50,0)))</f>
        <v>1.6677784051733537</v>
      </c>
      <c r="Q865" s="104"/>
      <c r="R865" s="105"/>
    </row>
    <row r="866" spans="3:18" x14ac:dyDescent="0.25">
      <c r="C866" s="71" t="s">
        <v>77</v>
      </c>
      <c r="D866" s="77" t="s">
        <v>175</v>
      </c>
      <c r="E866" s="109">
        <f t="shared" ref="E866:P866" si="117">SQRT(E867^2-E865^2)</f>
        <v>3.2682994156993224E-2</v>
      </c>
      <c r="F866" s="110">
        <f t="shared" si="117"/>
        <v>4.184471208390745E-2</v>
      </c>
      <c r="G866" s="110">
        <f t="shared" si="117"/>
        <v>4.0401285946870306E-2</v>
      </c>
      <c r="H866" s="110">
        <f t="shared" si="117"/>
        <v>4.0725175197815044E-2</v>
      </c>
      <c r="I866" s="110">
        <f t="shared" si="117"/>
        <v>4.0061412466050862E-2</v>
      </c>
      <c r="J866" s="110">
        <f t="shared" si="117"/>
        <v>4.0035977867952627E-2</v>
      </c>
      <c r="K866" s="110">
        <f t="shared" si="117"/>
        <v>4.0095029053676103E-2</v>
      </c>
      <c r="L866" s="110">
        <f t="shared" si="117"/>
        <v>4.0274235890594548E-2</v>
      </c>
      <c r="M866" s="110">
        <f t="shared" si="117"/>
        <v>4.0807685553605706E-2</v>
      </c>
      <c r="N866" s="110">
        <f t="shared" si="117"/>
        <v>4.2492592348996806E-2</v>
      </c>
      <c r="O866" s="110">
        <f t="shared" si="117"/>
        <v>4.3868510160736854E-2</v>
      </c>
      <c r="P866" s="110">
        <f t="shared" si="117"/>
        <v>4.4783589960419541E-2</v>
      </c>
      <c r="Q866" s="104"/>
      <c r="R866" s="105"/>
    </row>
    <row r="867" spans="3:18" x14ac:dyDescent="0.25">
      <c r="C867" s="71" t="s">
        <v>77</v>
      </c>
      <c r="D867" s="77" t="s">
        <v>176</v>
      </c>
      <c r="E867" s="108">
        <f t="shared" ref="E867:P867" si="118">E865/$E$868</f>
        <v>1.217580807598885</v>
      </c>
      <c r="F867" s="111">
        <f t="shared" si="118"/>
        <v>1.5588938421041074</v>
      </c>
      <c r="G867" s="111">
        <f t="shared" si="118"/>
        <v>1.5051200674861631</v>
      </c>
      <c r="H867" s="111">
        <f t="shared" si="118"/>
        <v>1.517186322305045</v>
      </c>
      <c r="I867" s="111">
        <f t="shared" si="118"/>
        <v>1.492458331989247</v>
      </c>
      <c r="J867" s="111">
        <f t="shared" si="118"/>
        <v>1.4915107848233515</v>
      </c>
      <c r="K867" s="111">
        <f t="shared" si="118"/>
        <v>1.4937106931318971</v>
      </c>
      <c r="L867" s="111">
        <f t="shared" si="118"/>
        <v>1.5003869114787789</v>
      </c>
      <c r="M867" s="111">
        <f t="shared" si="118"/>
        <v>1.5202601846675459</v>
      </c>
      <c r="N867" s="111">
        <f t="shared" si="118"/>
        <v>1.5830301428547831</v>
      </c>
      <c r="O867" s="111">
        <f t="shared" si="118"/>
        <v>1.6342889446754909</v>
      </c>
      <c r="P867" s="111">
        <f t="shared" si="118"/>
        <v>1.6683795667330377</v>
      </c>
      <c r="Q867" s="104"/>
      <c r="R867" s="105"/>
    </row>
    <row r="868" spans="3:18" x14ac:dyDescent="0.25">
      <c r="C868" s="71" t="s">
        <v>77</v>
      </c>
      <c r="D868" s="77" t="s">
        <v>177</v>
      </c>
      <c r="E868" s="108">
        <f>IF($R$862="Summer",INDEX('Maximum Demand Forecast'!$Q$4:$Q$50,MATCH(Information!$C$868,'Maximum Demand Forecast'!$D$4:$D$50,0)),INDEX('Maximum Demand Forecast'!$AG$4:$AG$50,MATCH(Information!$C$868,'Maximum Demand Forecast'!$T$4:$T$50,0)))</f>
        <v>0.99963967338627802</v>
      </c>
      <c r="F868" s="111">
        <f>IF($R$862="Summer",INDEX('Maximum Demand Forecast'!$Q$4:$Q$50,MATCH(Information!$C$868,'Maximum Demand Forecast'!$D$4:$D$50,0)),INDEX('Maximum Demand Forecast'!$AG$4:$AG$50,MATCH(Information!$C$868,'Maximum Demand Forecast'!$T$4:$T$50,0)))</f>
        <v>0.99963967338627802</v>
      </c>
      <c r="G868" s="111">
        <f>IF($R$862="Summer",INDEX('Maximum Demand Forecast'!$Q$4:$Q$50,MATCH(Information!$C$868,'Maximum Demand Forecast'!$D$4:$D$50,0)),INDEX('Maximum Demand Forecast'!$AG$4:$AG$50,MATCH(Information!$C$868,'Maximum Demand Forecast'!$T$4:$T$50,0)))</f>
        <v>0.99963967338627802</v>
      </c>
      <c r="H868" s="111">
        <f>IF($R$862="Summer",INDEX('Maximum Demand Forecast'!$Q$4:$Q$50,MATCH(Information!$C$868,'Maximum Demand Forecast'!$D$4:$D$50,0)),INDEX('Maximum Demand Forecast'!$AG$4:$AG$50,MATCH(Information!$C$868,'Maximum Demand Forecast'!$T$4:$T$50,0)))</f>
        <v>0.99963967338627802</v>
      </c>
      <c r="I868" s="111">
        <f>IF($R$862="Summer",INDEX('Maximum Demand Forecast'!$Q$4:$Q$50,MATCH(Information!$C$868,'Maximum Demand Forecast'!$D$4:$D$50,0)),INDEX('Maximum Demand Forecast'!$AG$4:$AG$50,MATCH(Information!$C$868,'Maximum Demand Forecast'!$T$4:$T$50,0)))</f>
        <v>0.99963967338627802</v>
      </c>
      <c r="J868" s="111">
        <f>IF($R$862="Summer",INDEX('Maximum Demand Forecast'!$Q$4:$Q$50,MATCH(Information!$C$868,'Maximum Demand Forecast'!$D$4:$D$50,0)),INDEX('Maximum Demand Forecast'!$AG$4:$AG$50,MATCH(Information!$C$868,'Maximum Demand Forecast'!$T$4:$T$50,0)))</f>
        <v>0.99963967338627802</v>
      </c>
      <c r="K868" s="111">
        <f>IF($R$862="Summer",INDEX('Maximum Demand Forecast'!$Q$4:$Q$50,MATCH(Information!$C$868,'Maximum Demand Forecast'!$D$4:$D$50,0)),INDEX('Maximum Demand Forecast'!$AG$4:$AG$50,MATCH(Information!$C$868,'Maximum Demand Forecast'!$T$4:$T$50,0)))</f>
        <v>0.99963967338627802</v>
      </c>
      <c r="L868" s="111">
        <f>IF($R$862="Summer",INDEX('Maximum Demand Forecast'!$Q$4:$Q$50,MATCH(Information!$C$868,'Maximum Demand Forecast'!$D$4:$D$50,0)),INDEX('Maximum Demand Forecast'!$AG$4:$AG$50,MATCH(Information!$C$868,'Maximum Demand Forecast'!$T$4:$T$50,0)))</f>
        <v>0.99963967338627802</v>
      </c>
      <c r="M868" s="111">
        <f>IF($R$862="Summer",INDEX('Maximum Demand Forecast'!$Q$4:$Q$50,MATCH(Information!$C$868,'Maximum Demand Forecast'!$D$4:$D$50,0)),INDEX('Maximum Demand Forecast'!$AG$4:$AG$50,MATCH(Information!$C$868,'Maximum Demand Forecast'!$T$4:$T$50,0)))</f>
        <v>0.99963967338627802</v>
      </c>
      <c r="N868" s="111">
        <f>IF($R$862="Summer",INDEX('Maximum Demand Forecast'!$Q$4:$Q$50,MATCH(Information!$C$868,'Maximum Demand Forecast'!$D$4:$D$50,0)),INDEX('Maximum Demand Forecast'!$AG$4:$AG$50,MATCH(Information!$C$868,'Maximum Demand Forecast'!$T$4:$T$50,0)))</f>
        <v>0.99963967338627802</v>
      </c>
      <c r="O868" s="111">
        <f>IF($R$862="Summer",INDEX('Maximum Demand Forecast'!$Q$4:$Q$50,MATCH(Information!$C$868,'Maximum Demand Forecast'!$D$4:$D$50,0)),INDEX('Maximum Demand Forecast'!$AG$4:$AG$50,MATCH(Information!$C$868,'Maximum Demand Forecast'!$T$4:$T$50,0)))</f>
        <v>0.99963967338627802</v>
      </c>
      <c r="P868" s="111">
        <f>IF($R$862="Summer",INDEX('Maximum Demand Forecast'!$Q$4:$Q$50,MATCH(Information!$C$868,'Maximum Demand Forecast'!$D$4:$D$50,0)),INDEX('Maximum Demand Forecast'!$AG$4:$AG$50,MATCH(Information!$C$868,'Maximum Demand Forecast'!$T$4:$T$50,0)))</f>
        <v>0.99963967338627802</v>
      </c>
      <c r="Q868" s="104"/>
      <c r="R868" s="105"/>
    </row>
    <row r="869" spans="3:18" x14ac:dyDescent="0.25">
      <c r="C869" s="71" t="s">
        <v>77</v>
      </c>
      <c r="D869" s="77" t="s">
        <v>178</v>
      </c>
      <c r="E869" s="108">
        <f>IF($R$862="Summer",INDEX('Maximum Demand Forecast'!U$4:U$50,MATCH(Information!$C$862,'Maximum Demand Forecast'!$T$4:$T$50,0)),INDEX('Maximum Demand Forecast'!E$4:E$50,MATCH(Information!$C$862,'Maximum Demand Forecast'!$T$4:$T$50,0)))</f>
        <v>0.92476416696138197</v>
      </c>
      <c r="F869" s="111">
        <f>IF($R$862="Summer",INDEX('Maximum Demand Forecast'!V$4:V$50,MATCH(Information!$C$862,'Maximum Demand Forecast'!$T$4:$T$50,0)),INDEX('Maximum Demand Forecast'!F$4:F$50,MATCH(Information!$C$862,'Maximum Demand Forecast'!$T$4:$T$50,0)))</f>
        <v>0.95467626240790604</v>
      </c>
      <c r="G869" s="111">
        <f>IF($R$862="Summer",INDEX('Maximum Demand Forecast'!W$4:W$50,MATCH(Information!$C$862,'Maximum Demand Forecast'!$T$4:$T$50,0)),INDEX('Maximum Demand Forecast'!G$4:G$50,MATCH(Information!$C$862,'Maximum Demand Forecast'!$T$4:$T$50,0)))</f>
        <v>0.98170148433142357</v>
      </c>
      <c r="H869" s="111">
        <f>IF($R$862="Summer",INDEX('Maximum Demand Forecast'!X$4:X$50,MATCH(Information!$C$862,'Maximum Demand Forecast'!$T$4:$T$50,0)),INDEX('Maximum Demand Forecast'!H$4:H$50,MATCH(Information!$C$862,'Maximum Demand Forecast'!$T$4:$T$50,0)))</f>
        <v>0.97868411997439775</v>
      </c>
      <c r="I869" s="111">
        <f>IF($R$862="Summer",INDEX('Maximum Demand Forecast'!Y$4:Y$50,MATCH(Information!$C$862,'Maximum Demand Forecast'!$T$4:$T$50,0)),INDEX('Maximum Demand Forecast'!I$4:I$50,MATCH(Information!$C$862,'Maximum Demand Forecast'!$T$4:$T$50,0)))</f>
        <v>0.96219920525233438</v>
      </c>
      <c r="J869" s="111">
        <f>IF($R$862="Summer",INDEX('Maximum Demand Forecast'!Z$4:Z$50,MATCH(Information!$C$862,'Maximum Demand Forecast'!$T$4:$T$50,0)),INDEX('Maximum Demand Forecast'!J$4:J$50,MATCH(Information!$C$862,'Maximum Demand Forecast'!$T$4:$T$50,0)))</f>
        <v>0.95050345224069344</v>
      </c>
      <c r="K869" s="111">
        <f>IF($R$862="Summer",INDEX('Maximum Demand Forecast'!AA$4:AA$50,MATCH(Information!$C$862,'Maximum Demand Forecast'!$T$4:$T$50,0)),INDEX('Maximum Demand Forecast'!K$4:K$50,MATCH(Information!$C$862,'Maximum Demand Forecast'!$T$4:$T$50,0)))</f>
        <v>0.9511388376104255</v>
      </c>
      <c r="L869" s="111">
        <f>IF($R$862="Summer",INDEX('Maximum Demand Forecast'!AB$4:AB$50,MATCH(Information!$C$862,'Maximum Demand Forecast'!$T$4:$T$50,0)),INDEX('Maximum Demand Forecast'!L$4:L$50,MATCH(Information!$C$862,'Maximum Demand Forecast'!$T$4:$T$50,0)))</f>
        <v>0.94929874728169561</v>
      </c>
      <c r="M869" s="111">
        <f>IF($R$862="Summer",INDEX('Maximum Demand Forecast'!AC$4:AC$50,MATCH(Information!$C$862,'Maximum Demand Forecast'!$T$4:$T$50,0)),INDEX('Maximum Demand Forecast'!M$4:M$50,MATCH(Information!$C$862,'Maximum Demand Forecast'!$T$4:$T$50,0)))</f>
        <v>0.97091819756308906</v>
      </c>
      <c r="N869" s="111">
        <f>IF($R$862="Summer",INDEX('Maximum Demand Forecast'!AD$4:AD$50,MATCH(Information!$C$862,'Maximum Demand Forecast'!$T$4:$T$50,0)),INDEX('Maximum Demand Forecast'!N$4:N$50,MATCH(Information!$C$862,'Maximum Demand Forecast'!$T$4:$T$50,0)))</f>
        <v>1.0294160511115771</v>
      </c>
      <c r="O869" s="111">
        <f>IF($R$862="Summer",INDEX('Maximum Demand Forecast'!AE$4:AE$50,MATCH(Information!$C$862,'Maximum Demand Forecast'!$T$4:$T$50,0)),INDEX('Maximum Demand Forecast'!O$4:O$50,MATCH(Information!$C$862,'Maximum Demand Forecast'!$T$4:$T$50,0)))</f>
        <v>1.081287267480048</v>
      </c>
      <c r="P869" s="111">
        <f>IF($R$862="Summer",INDEX('Maximum Demand Forecast'!AF$4:AF$50,MATCH(Information!$C$862,'Maximum Demand Forecast'!$T$4:$T$50,0)),INDEX('Maximum Demand Forecast'!P$4:P$50,MATCH(Information!$C$862,'Maximum Demand Forecast'!$T$4:$T$50,0)))</f>
        <v>1.1092421958987497</v>
      </c>
      <c r="Q869" s="112"/>
      <c r="R869" s="105">
        <f>IF($R$43="Summer",INDEX('Maximum Demand Forecast'!V$4:V$50,MATCH(Information!$C$43,'Maximum Demand Forecast'!$T$4:$T$50,0)),INDEX('Maximum Demand Forecast'!F$4:F$50,MATCH(Information!$C$43,'Maximum Demand Forecast'!$T$4:$T$50,0)))</f>
        <v>8.2769410649886499</v>
      </c>
    </row>
    <row r="870" spans="3:18" x14ac:dyDescent="0.25">
      <c r="C870" s="71" t="s">
        <v>77</v>
      </c>
      <c r="D870" s="77" t="s">
        <v>179</v>
      </c>
      <c r="E870" s="113">
        <f t="shared" ref="E870:P870" si="119">IF(E871^2-E869^2&gt;0,SQRT(E871^2-E869^2),0)</f>
        <v>6.0044490977415398E-2</v>
      </c>
      <c r="F870" s="113">
        <f t="shared" si="119"/>
        <v>6.19866688961987E-2</v>
      </c>
      <c r="G870" s="113">
        <f t="shared" si="119"/>
        <v>6.3741403510625627E-2</v>
      </c>
      <c r="H870" s="113">
        <f t="shared" si="119"/>
        <v>6.3545487499405057E-2</v>
      </c>
      <c r="I870" s="113">
        <f t="shared" si="119"/>
        <v>6.2475129943765001E-2</v>
      </c>
      <c r="J870" s="113">
        <f t="shared" si="119"/>
        <v>6.171573034625618E-2</v>
      </c>
      <c r="K870" s="113">
        <f t="shared" si="119"/>
        <v>6.1756985611612275E-2</v>
      </c>
      <c r="L870" s="113">
        <f t="shared" si="119"/>
        <v>6.1637509434778713E-2</v>
      </c>
      <c r="M870" s="113">
        <f t="shared" si="119"/>
        <v>6.3041249905847779E-2</v>
      </c>
      <c r="N870" s="113">
        <f t="shared" si="119"/>
        <v>6.6839487299856642E-2</v>
      </c>
      <c r="O870" s="113">
        <f t="shared" si="119"/>
        <v>7.0207460340436109E-2</v>
      </c>
      <c r="P870" s="113">
        <f t="shared" si="119"/>
        <v>7.2022560348827078E-2</v>
      </c>
      <c r="Q870" s="112"/>
      <c r="R870" s="105"/>
    </row>
    <row r="871" spans="3:18" x14ac:dyDescent="0.25">
      <c r="C871" s="71" t="s">
        <v>77</v>
      </c>
      <c r="D871" s="77" t="s">
        <v>180</v>
      </c>
      <c r="E871" s="108">
        <f>E869/IF($R$862="Summer",INDEX('Maximum Demand Forecast'!$AG$4:$AG$50, MATCH(Information!$C$871, 'Maximum Demand Forecast'!$T$4:$T$50, 0)),INDEX('Maximum Demand Forecast'!$Q$4:$Q$50, MATCH(Information!$C$871, 'Maximum Demand Forecast'!$D$4:$D$50, 0)))</f>
        <v>0.92671144667178662</v>
      </c>
      <c r="F871" s="108">
        <f>F869/IF($R$862="Summer",INDEX('Maximum Demand Forecast'!$AG$4:$AG$50, MATCH(Information!$C$871, 'Maximum Demand Forecast'!$T$4:$T$50, 0)),INDEX('Maximum Demand Forecast'!$Q$4:$Q$50, MATCH(Information!$C$871, 'Maximum Demand Forecast'!$D$4:$D$50, 0)))</f>
        <v>0.9566865281407364</v>
      </c>
      <c r="G871" s="108">
        <f>G869/IF($R$862="Summer",INDEX('Maximum Demand Forecast'!$AG$4:$AG$50, MATCH(Information!$C$871, 'Maximum Demand Forecast'!$T$4:$T$50, 0)),INDEX('Maximum Demand Forecast'!$Q$4:$Q$50, MATCH(Information!$C$871, 'Maximum Demand Forecast'!$D$4:$D$50, 0)))</f>
        <v>0.98376865718522699</v>
      </c>
      <c r="H871" s="108">
        <f>H869/IF($R$862="Summer",INDEX('Maximum Demand Forecast'!$AG$4:$AG$50, MATCH(Information!$C$871, 'Maximum Demand Forecast'!$T$4:$T$50, 0)),INDEX('Maximum Demand Forecast'!$Q$4:$Q$50, MATCH(Information!$C$871, 'Maximum Demand Forecast'!$D$4:$D$50, 0)))</f>
        <v>0.98074493915166261</v>
      </c>
      <c r="I871" s="108">
        <f>I869/IF($R$862="Summer",INDEX('Maximum Demand Forecast'!$AG$4:$AG$50, MATCH(Information!$C$871, 'Maximum Demand Forecast'!$T$4:$T$50, 0)),INDEX('Maximum Demand Forecast'!$Q$4:$Q$50, MATCH(Information!$C$871, 'Maximum Demand Forecast'!$D$4:$D$50, 0)))</f>
        <v>0.96422531207685802</v>
      </c>
      <c r="J871" s="108">
        <f>J869/IF($R$862="Summer",INDEX('Maximum Demand Forecast'!$AG$4:$AG$50, MATCH(Information!$C$871, 'Maximum Demand Forecast'!$T$4:$T$50, 0)),INDEX('Maximum Demand Forecast'!$Q$4:$Q$50, MATCH(Information!$C$871, 'Maximum Demand Forecast'!$D$4:$D$50, 0)))</f>
        <v>0.95250493126998981</v>
      </c>
      <c r="K871" s="108">
        <f>K869/IF($R$862="Summer",INDEX('Maximum Demand Forecast'!$AG$4:$AG$50, MATCH(Information!$C$871, 'Maximum Demand Forecast'!$T$4:$T$50, 0)),INDEX('Maximum Demand Forecast'!$Q$4:$Q$50, MATCH(Information!$C$871, 'Maximum Demand Forecast'!$D$4:$D$50, 0)))</f>
        <v>0.95314165457330857</v>
      </c>
      <c r="L871" s="108">
        <f>L869/IF($R$862="Summer",INDEX('Maximum Demand Forecast'!$AG$4:$AG$50, MATCH(Information!$C$871, 'Maximum Demand Forecast'!$T$4:$T$50, 0)),INDEX('Maximum Demand Forecast'!$Q$4:$Q$50, MATCH(Information!$C$871, 'Maximum Demand Forecast'!$D$4:$D$50, 0)))</f>
        <v>0.95129768955880423</v>
      </c>
      <c r="M871" s="108">
        <f>M869/IF($R$862="Summer",INDEX('Maximum Demand Forecast'!$AG$4:$AG$50, MATCH(Information!$C$871, 'Maximum Demand Forecast'!$T$4:$T$50, 0)),INDEX('Maximum Demand Forecast'!$Q$4:$Q$50, MATCH(Information!$C$871, 'Maximum Demand Forecast'!$D$4:$D$50, 0)))</f>
        <v>0.97296266400558717</v>
      </c>
      <c r="N871" s="108">
        <f>N869/IF($R$862="Summer",INDEX('Maximum Demand Forecast'!$AG$4:$AG$50, MATCH(Information!$C$871, 'Maximum Demand Forecast'!$T$4:$T$50, 0)),INDEX('Maximum Demand Forecast'!$Q$4:$Q$50, MATCH(Information!$C$871, 'Maximum Demand Forecast'!$D$4:$D$50, 0)))</f>
        <v>1.0315836967249243</v>
      </c>
      <c r="O871" s="108">
        <f>O869/IF($R$862="Summer",INDEX('Maximum Demand Forecast'!$AG$4:$AG$50, MATCH(Information!$C$871, 'Maximum Demand Forecast'!$T$4:$T$50, 0)),INDEX('Maximum Demand Forecast'!$Q$4:$Q$50, MATCH(Information!$C$871, 'Maximum Demand Forecast'!$D$4:$D$50, 0)))</f>
        <v>1.0835641385270753</v>
      </c>
      <c r="P871" s="108">
        <f>P869/IF($R$862="Summer",INDEX('Maximum Demand Forecast'!$AG$4:$AG$50, MATCH(Information!$C$871, 'Maximum Demand Forecast'!$T$4:$T$50, 0)),INDEX('Maximum Demand Forecast'!$Q$4:$Q$50, MATCH(Information!$C$871, 'Maximum Demand Forecast'!$D$4:$D$50, 0)))</f>
        <v>1.1115779317535415</v>
      </c>
      <c r="Q871" s="112"/>
      <c r="R871" s="105"/>
    </row>
    <row r="872" spans="3:18" x14ac:dyDescent="0.25">
      <c r="C872" s="71" t="s">
        <v>77</v>
      </c>
      <c r="D872" s="77" t="s">
        <v>181</v>
      </c>
      <c r="E872" s="114">
        <f>IFERROR(INDEX('Maximum Demand Forecast'!$AK$4:$AK$50,MATCH(Information!C862,'Maximum Demand Forecast'!$AJ$4:$AJ$50,0)),"")</f>
        <v>5.5</v>
      </c>
      <c r="F872" s="115" t="str">
        <f>IFERROR(INDEX('Maximum Demand Forecast'!$AK$4:$AK$50,MATCH(Information!D862,'Maximum Demand Forecast'!$AJ$4:$AJ$50,0)),"")</f>
        <v/>
      </c>
      <c r="G872" s="115"/>
      <c r="H872" s="115"/>
      <c r="I872" s="115"/>
      <c r="J872" s="115"/>
      <c r="K872" s="115"/>
      <c r="L872" s="115"/>
      <c r="M872" s="115"/>
      <c r="N872" s="115"/>
      <c r="O872" s="115"/>
      <c r="P872" s="115"/>
      <c r="Q872" s="116"/>
      <c r="R872" s="105"/>
    </row>
    <row r="873" spans="3:18" x14ac:dyDescent="0.25">
      <c r="C873" s="71" t="s">
        <v>77</v>
      </c>
      <c r="D873" s="77" t="s">
        <v>182</v>
      </c>
      <c r="E873" s="106">
        <f>INDEX('Maximum Demand Forecast'!AR4:AR50,MATCH(Information!C873,'Maximum Demand Forecast'!$AQ$4:$AQ$50,0))</f>
        <v>0</v>
      </c>
      <c r="F873" s="107">
        <f>INDEX('Maximum Demand Forecast'!AR4:AR50,MATCH(Information!C873,'Maximum Demand Forecast'!$AQ$4:$AQ$50,0))</f>
        <v>0</v>
      </c>
      <c r="G873" s="107">
        <f>INDEX('Maximum Demand Forecast'!AR4:AR50,MATCH(Information!C873,'Maximum Demand Forecast'!$AQ$4:$AQ$50,0))</f>
        <v>0</v>
      </c>
      <c r="H873" s="107">
        <f>INDEX('Maximum Demand Forecast'!AR4:AR50,MATCH(Information!C873,'Maximum Demand Forecast'!$AQ$4:$AQ$50,0))</f>
        <v>0</v>
      </c>
      <c r="I873" s="107">
        <f>INDEX('Maximum Demand Forecast'!AR4:AR50,MATCH(Information!C873,'Maximum Demand Forecast'!$AQ$4:$AQ$50,0))</f>
        <v>0</v>
      </c>
      <c r="J873" s="107">
        <f>INDEX('Maximum Demand Forecast'!AR4:AR50,MATCH(Information!C873,'Maximum Demand Forecast'!$AQ$4:$AQ$50,0))</f>
        <v>0</v>
      </c>
      <c r="K873" s="107">
        <f>INDEX('Maximum Demand Forecast'!AR4:AR50,MATCH(Information!C873,'Maximum Demand Forecast'!$AQ$4:$AQ$50,0))</f>
        <v>0</v>
      </c>
      <c r="L873" s="107">
        <f>INDEX('Maximum Demand Forecast'!AR4:AR50,MATCH(Information!C873,'Maximum Demand Forecast'!$AQ$4:$AQ$50,0))</f>
        <v>0</v>
      </c>
      <c r="M873" s="107">
        <f>INDEX('Maximum Demand Forecast'!AR4:AR50,MATCH(Information!C873,'Maximum Demand Forecast'!$AQ$4:$AQ$50,0))</f>
        <v>0</v>
      </c>
      <c r="N873" s="107">
        <f>INDEX('Maximum Demand Forecast'!AR4:AR50,MATCH(Information!C873,'Maximum Demand Forecast'!$AQ$4:$AQ$50,0))</f>
        <v>0</v>
      </c>
      <c r="O873" s="107">
        <f>INDEX('Maximum Demand Forecast'!AR4:AR50,MATCH(Information!C873,'Maximum Demand Forecast'!$AQ$4:$AQ$50,0))</f>
        <v>0</v>
      </c>
      <c r="P873" s="107">
        <f>INDEX('Maximum Demand Forecast'!AR4:AR50,MATCH(Information!C873,'Maximum Demand Forecast'!$AQ$4:$AQ$50,0))</f>
        <v>0</v>
      </c>
      <c r="Q873" s="104"/>
      <c r="R873" s="105"/>
    </row>
    <row r="874" spans="3:18" x14ac:dyDescent="0.25">
      <c r="C874" s="71" t="s">
        <v>77</v>
      </c>
      <c r="D874" s="77" t="s">
        <v>183</v>
      </c>
      <c r="E874" s="106">
        <f>INDEX('Maximum Demand Forecast'!$AS$4:$AS$50,MATCH(Information!C874,'Maximum Demand Forecast'!$AQ$4:$AQ$50,0))</f>
        <v>0</v>
      </c>
      <c r="F874" s="107">
        <f>INDEX('Maximum Demand Forecast'!$AS$4:$AS$50,MATCH(Information!C874,'Maximum Demand Forecast'!$AQ$4:$AQ$50,0))</f>
        <v>0</v>
      </c>
      <c r="G874" s="107">
        <f>INDEX('Maximum Demand Forecast'!$AS$4:$AS$50,MATCH(Information!C874,'Maximum Demand Forecast'!$AQ$4:$AQ$50,0))</f>
        <v>0</v>
      </c>
      <c r="H874" s="107">
        <f>INDEX('Maximum Demand Forecast'!$AS$4:$AS$50,MATCH(Information!C874,'Maximum Demand Forecast'!$AQ$4:$AQ$50,0))</f>
        <v>0</v>
      </c>
      <c r="I874" s="107">
        <f>INDEX('Maximum Demand Forecast'!$AS$4:$AS$50,MATCH(Information!C874,'Maximum Demand Forecast'!$AQ$4:$AQ$50,0))</f>
        <v>0</v>
      </c>
      <c r="J874" s="107">
        <f>INDEX('Maximum Demand Forecast'!$AS$4:$AS$50,MATCH(Information!C874,'Maximum Demand Forecast'!$AQ$4:$AQ$50,0))</f>
        <v>0</v>
      </c>
      <c r="K874" s="107">
        <f>INDEX('Maximum Demand Forecast'!$AS$4:$AS$50,MATCH(Information!C874,'Maximum Demand Forecast'!$AQ$4:$AQ$50,0))</f>
        <v>0</v>
      </c>
      <c r="L874" s="107">
        <f>INDEX('Maximum Demand Forecast'!$AS$4:$AS$50,MATCH(Information!C874,'Maximum Demand Forecast'!$AQ$4:$AQ$50,0))</f>
        <v>0</v>
      </c>
      <c r="M874" s="107">
        <f>INDEX('Maximum Demand Forecast'!$AS$4:$AS$50,MATCH(Information!C874,'Maximum Demand Forecast'!$AQ$4:$AQ$50,0))</f>
        <v>0</v>
      </c>
      <c r="N874" s="107">
        <f>INDEX('Maximum Demand Forecast'!$AS$4:$AS$50,MATCH(Information!C874,'Maximum Demand Forecast'!$AQ$4:$AQ$50,0))</f>
        <v>0</v>
      </c>
      <c r="O874" s="107">
        <f>INDEX('Maximum Demand Forecast'!$AS$4:$AS$50,MATCH(Information!C874,'Maximum Demand Forecast'!$AQ$4:$AQ$50,0))</f>
        <v>0</v>
      </c>
      <c r="P874" s="107">
        <f>INDEX('Maximum Demand Forecast'!$AS$4:$AS$50,MATCH(Information!C874,'Maximum Demand Forecast'!$AQ$4:$AQ$50,0))</f>
        <v>0</v>
      </c>
      <c r="Q874" s="104"/>
      <c r="R874" s="105"/>
    </row>
    <row r="875" spans="3:18" x14ac:dyDescent="0.25">
      <c r="C875" s="71" t="s">
        <v>77</v>
      </c>
      <c r="D875" s="77" t="s">
        <v>186</v>
      </c>
      <c r="E875" s="117">
        <f>INDEX('Maximum Demand Forecast'!$R$4:$R$50,MATCH(Information!$C$862,'Maximum Demand Forecast'!$D$4:$D$50,0))</f>
        <v>0.46945749679623999</v>
      </c>
      <c r="F875" s="118"/>
      <c r="G875" s="118"/>
      <c r="H875" s="118"/>
      <c r="I875" s="118"/>
      <c r="J875" s="118"/>
      <c r="K875" s="118"/>
      <c r="L875" s="118"/>
      <c r="M875" s="118"/>
      <c r="N875" s="118"/>
      <c r="O875" s="118"/>
      <c r="P875" s="118"/>
      <c r="Q875" s="104"/>
      <c r="R875" s="105"/>
    </row>
    <row r="876" spans="3:18" x14ac:dyDescent="0.25">
      <c r="C876" s="71" t="s">
        <v>77</v>
      </c>
      <c r="D876" s="77" t="s">
        <v>187</v>
      </c>
      <c r="E876" s="117">
        <f>INDEX('Maximum Demand Forecast'!$AH$4:$AH$50,MATCH(Information!$C$862,'Maximum Demand Forecast'!$D$4:$D$50,0))</f>
        <v>0.66680725432306998</v>
      </c>
      <c r="F876" s="118"/>
      <c r="G876" s="118"/>
      <c r="H876" s="118"/>
      <c r="I876" s="118"/>
      <c r="J876" s="118"/>
      <c r="K876" s="118"/>
      <c r="L876" s="118"/>
      <c r="M876" s="118"/>
      <c r="N876" s="118"/>
      <c r="O876" s="118"/>
      <c r="P876" s="118"/>
      <c r="Q876" s="104"/>
      <c r="R876" s="105"/>
    </row>
    <row r="877" spans="3:18" x14ac:dyDescent="0.25">
      <c r="C877" s="71" t="s">
        <v>77</v>
      </c>
      <c r="D877" s="77" t="s">
        <v>130</v>
      </c>
      <c r="E877" s="106"/>
      <c r="F877" s="107"/>
      <c r="G877" s="107"/>
      <c r="H877" s="107"/>
      <c r="I877" s="107"/>
      <c r="J877" s="107"/>
      <c r="K877" s="107"/>
      <c r="L877" s="107"/>
      <c r="M877" s="107"/>
      <c r="N877" s="107"/>
      <c r="O877" s="107"/>
      <c r="P877" s="107"/>
      <c r="Q877" s="104" t="str" cm="1">
        <f t="array" ref="Q877">IF(INDEX('Maximum Demand Forecast'!$AW$4:$AW$248,MATCH(1,('Maximum Demand Forecast'!$AV$4:$AV$248=Information!D877)*('Maximum Demand Forecast'!$AX$4:$AX$248=Information!E877)*('Maximum Demand Forecast'!$AU$4:$AU$248=Information!C877),0))=0,"",INDEX('Maximum Demand Forecast'!$AW$4:$AW$248,MATCH(1,('Maximum Demand Forecast'!$AV$4:$AV$248=Information!D877)*('Maximum Demand Forecast'!$AX$4:$AX$248=Information!E877)*('Maximum Demand Forecast'!$AU$4:$AU$248=Information!C877),0)))</f>
        <v/>
      </c>
      <c r="R877" s="105"/>
    </row>
    <row r="878" spans="3:18" x14ac:dyDescent="0.25">
      <c r="C878" s="71" t="s">
        <v>77</v>
      </c>
      <c r="D878" s="77" t="s">
        <v>131</v>
      </c>
      <c r="E878" s="106"/>
      <c r="F878" s="107"/>
      <c r="G878" s="107"/>
      <c r="H878" s="107"/>
      <c r="I878" s="107"/>
      <c r="J878" s="107"/>
      <c r="K878" s="107"/>
      <c r="L878" s="107"/>
      <c r="M878" s="107"/>
      <c r="N878" s="107"/>
      <c r="O878" s="107"/>
      <c r="P878" s="107"/>
      <c r="Q878" s="104" t="str" cm="1">
        <f t="array" ref="Q878">IF(INDEX('Maximum Demand Forecast'!$AW$4:$AW$248,MATCH(1,('Maximum Demand Forecast'!$AV$4:$AV$248=Information!D878)*('Maximum Demand Forecast'!$AX$4:$AX$248=Information!E878)*('Maximum Demand Forecast'!$AU$4:$AU$248=Information!C878),0))=0,"",INDEX('Maximum Demand Forecast'!$AW$4:$AW$248,MATCH(1,('Maximum Demand Forecast'!$AV$4:$AV$248=Information!D878)*('Maximum Demand Forecast'!$AX$4:$AX$248=Information!E878)*('Maximum Demand Forecast'!$AU$4:$AU$248=Information!C878),0)))</f>
        <v/>
      </c>
      <c r="R878" s="105"/>
    </row>
    <row r="879" spans="3:18" x14ac:dyDescent="0.25">
      <c r="C879" s="71" t="s">
        <v>77</v>
      </c>
      <c r="D879" s="77" t="s">
        <v>132</v>
      </c>
      <c r="E879" s="106"/>
      <c r="F879" s="107"/>
      <c r="G879" s="107"/>
      <c r="H879" s="107"/>
      <c r="I879" s="107"/>
      <c r="J879" s="107"/>
      <c r="K879" s="107"/>
      <c r="L879" s="107"/>
      <c r="M879" s="107"/>
      <c r="N879" s="107"/>
      <c r="O879" s="107"/>
      <c r="P879" s="107"/>
      <c r="Q879" s="104" t="str" cm="1">
        <f t="array" ref="Q879">IF(INDEX('Maximum Demand Forecast'!$AW$4:$AW$248,MATCH(1,('Maximum Demand Forecast'!$AV$4:$AV$248=Information!D879)*('Maximum Demand Forecast'!$AX$4:$AX$248=Information!E879)*('Maximum Demand Forecast'!$AU$4:$AU$248=Information!C879),0))=0,"",INDEX('Maximum Demand Forecast'!$AW$4:$AW$248,MATCH(1,('Maximum Demand Forecast'!$AV$4:$AV$248=Information!D879)*('Maximum Demand Forecast'!$AX$4:$AX$248=Information!E879)*('Maximum Demand Forecast'!$AU$4:$AU$248=Information!C879),0)))</f>
        <v/>
      </c>
      <c r="R879" s="105"/>
    </row>
    <row r="880" spans="3:18" x14ac:dyDescent="0.25">
      <c r="C880" s="71" t="s">
        <v>77</v>
      </c>
      <c r="D880" s="77" t="s">
        <v>133</v>
      </c>
      <c r="E880" s="106"/>
      <c r="F880" s="107"/>
      <c r="G880" s="107"/>
      <c r="H880" s="107"/>
      <c r="I880" s="107"/>
      <c r="J880" s="107"/>
      <c r="K880" s="107"/>
      <c r="L880" s="107"/>
      <c r="M880" s="107"/>
      <c r="N880" s="107"/>
      <c r="O880" s="107"/>
      <c r="P880" s="107"/>
      <c r="Q880" s="104" t="str" cm="1">
        <f t="array" ref="Q880">IF(INDEX('Maximum Demand Forecast'!$AW$4:$AW$248,MATCH(1,('Maximum Demand Forecast'!$AV$4:$AV$248=Information!D880)*('Maximum Demand Forecast'!$AX$4:$AX$248=Information!E880)*('Maximum Demand Forecast'!$AU$4:$AU$248=Information!C880),0))=0,"",INDEX('Maximum Demand Forecast'!$AW$4:$AW$248,MATCH(1,('Maximum Demand Forecast'!$AV$4:$AV$248=Information!D880)*('Maximum Demand Forecast'!$AX$4:$AX$248=Information!E880)*('Maximum Demand Forecast'!$AU$4:$AU$248=Information!C880),0)))</f>
        <v/>
      </c>
      <c r="R880" s="105"/>
    </row>
    <row r="881" spans="3:18" x14ac:dyDescent="0.25">
      <c r="C881" s="71" t="s">
        <v>77</v>
      </c>
      <c r="D881" s="77" t="s">
        <v>134</v>
      </c>
      <c r="E881" s="106"/>
      <c r="F881" s="107"/>
      <c r="G881" s="107"/>
      <c r="H881" s="107"/>
      <c r="I881" s="107"/>
      <c r="J881" s="107"/>
      <c r="K881" s="107"/>
      <c r="L881" s="107"/>
      <c r="M881" s="107"/>
      <c r="N881" s="107"/>
      <c r="O881" s="107"/>
      <c r="P881" s="107"/>
      <c r="Q881" s="104" t="str" cm="1">
        <f t="array" ref="Q881">IF(INDEX('Maximum Demand Forecast'!$AW$4:$AW$248,MATCH(1,('Maximum Demand Forecast'!$AV$4:$AV$248=Information!D881)*('Maximum Demand Forecast'!$AX$4:$AX$248=Information!E881)*('Maximum Demand Forecast'!$AU$4:$AU$248=Information!C881),0))=0,"",INDEX('Maximum Demand Forecast'!$AW$4:$AW$248,MATCH(1,('Maximum Demand Forecast'!$AV$4:$AV$248=Information!D881)*('Maximum Demand Forecast'!$AX$4:$AX$248=Information!E881)*('Maximum Demand Forecast'!$AU$4:$AU$248=Information!C881),0)))</f>
        <v/>
      </c>
      <c r="R881" s="105"/>
    </row>
    <row r="882" spans="3:18" x14ac:dyDescent="0.25">
      <c r="C882" s="71" t="s">
        <v>77</v>
      </c>
      <c r="D882" s="77" t="s">
        <v>184</v>
      </c>
      <c r="E882" s="124">
        <f>INDEX('Distribution feeder max. demand'!$AS$5:$AS$64,MATCH(Information!$C882,'Distribution feeder max. demand'!$AR$5:$AR$64,0))</f>
        <v>0</v>
      </c>
      <c r="F882" s="115"/>
      <c r="G882" s="115"/>
      <c r="H882" s="115"/>
      <c r="I882" s="115"/>
      <c r="J882" s="115"/>
      <c r="K882" s="115"/>
      <c r="L882" s="115"/>
      <c r="M882" s="115"/>
      <c r="N882" s="115"/>
      <c r="O882" s="115"/>
      <c r="P882" s="115"/>
      <c r="Q882" s="104"/>
      <c r="R882" s="105"/>
    </row>
    <row r="883" spans="3:18" ht="15.75" thickBot="1" x14ac:dyDescent="0.3">
      <c r="C883" s="73" t="s">
        <v>77</v>
      </c>
      <c r="D883" s="78" t="s">
        <v>185</v>
      </c>
      <c r="E883" s="123">
        <f>INDEX('Distribution feeder max. demand'!$AT$5:$AT$64,MATCH(Information!$C882,'Distribution feeder max. demand'!$AR$5:$AR$64,0))</f>
        <v>0</v>
      </c>
      <c r="F883" s="119"/>
      <c r="G883" s="119"/>
      <c r="H883" s="119"/>
      <c r="I883" s="119"/>
      <c r="J883" s="119"/>
      <c r="K883" s="119"/>
      <c r="L883" s="119"/>
      <c r="M883" s="119"/>
      <c r="N883" s="119"/>
      <c r="O883" s="119"/>
      <c r="P883" s="119"/>
      <c r="Q883" s="120"/>
      <c r="R883" s="121"/>
    </row>
    <row r="884" spans="3:18" ht="15.75" thickTop="1" x14ac:dyDescent="0.25">
      <c r="C884" s="71" t="s">
        <v>61</v>
      </c>
      <c r="D884" s="77" t="s">
        <v>171</v>
      </c>
      <c r="E884" s="102">
        <f>INDEX('Maximum Demand Forecast'!$BA$4:$BA$50,MATCH($C$884,'Maximum Demand Forecast'!$AZ$4:$AZ$50,0))</f>
        <v>70</v>
      </c>
      <c r="F884" s="103">
        <f>INDEX('Maximum Demand Forecast'!$BA$4:$BA$50,MATCH($C$884,'Maximum Demand Forecast'!$AZ$4:$AZ$50,0))</f>
        <v>70</v>
      </c>
      <c r="G884" s="103">
        <f>INDEX('Maximum Demand Forecast'!$BA$4:$BA$50,MATCH($C$884,'Maximum Demand Forecast'!$AZ$4:$AZ$50,0))</f>
        <v>70</v>
      </c>
      <c r="H884" s="103">
        <f>INDEX('Maximum Demand Forecast'!$BA$4:$BA$50,MATCH($C$884,'Maximum Demand Forecast'!$AZ$4:$AZ$50,0))</f>
        <v>70</v>
      </c>
      <c r="I884" s="103">
        <f>INDEX('Maximum Demand Forecast'!$BA$4:$BA$50,MATCH($C$884,'Maximum Demand Forecast'!$AZ$4:$AZ$50,0))</f>
        <v>70</v>
      </c>
      <c r="J884" s="103">
        <f>INDEX('Maximum Demand Forecast'!$BA$4:$BA$50,MATCH($C$884,'Maximum Demand Forecast'!$AZ$4:$AZ$50,0))</f>
        <v>70</v>
      </c>
      <c r="K884" s="103">
        <f>INDEX('Maximum Demand Forecast'!$BA$4:$BA$50,MATCH($C$884,'Maximum Demand Forecast'!$AZ$4:$AZ$50,0))</f>
        <v>70</v>
      </c>
      <c r="L884" s="103">
        <f>INDEX('Maximum Demand Forecast'!$BA$4:$BA$50,MATCH($C$884,'Maximum Demand Forecast'!$AZ$4:$AZ$50,0))</f>
        <v>70</v>
      </c>
      <c r="M884" s="103">
        <f>INDEX('Maximum Demand Forecast'!$BA$4:$BA$50,MATCH($C$884,'Maximum Demand Forecast'!$AZ$4:$AZ$50,0))</f>
        <v>70</v>
      </c>
      <c r="N884" s="103">
        <f>INDEX('Maximum Demand Forecast'!$BA$4:$BA$50,MATCH($C$884,'Maximum Demand Forecast'!$AZ$4:$AZ$50,0))</f>
        <v>70</v>
      </c>
      <c r="O884" s="103">
        <f>INDEX('Maximum Demand Forecast'!$BA$4:$BA$50,MATCH($C$884,'Maximum Demand Forecast'!$AZ$4:$AZ$50,0))</f>
        <v>70</v>
      </c>
      <c r="P884" s="103">
        <f>INDEX('Maximum Demand Forecast'!$BA$4:$BA$50,MATCH($C$884,'Maximum Demand Forecast'!$AZ$4:$AZ$50,0))</f>
        <v>70</v>
      </c>
      <c r="Q884" s="104"/>
      <c r="R884" s="122" t="str">
        <f>IF('Maximum Demand Forecast'!F44&gt;'Maximum Demand Forecast'!V44,"Summer","Winter")</f>
        <v>Winter</v>
      </c>
    </row>
    <row r="885" spans="3:18" x14ac:dyDescent="0.25">
      <c r="C885" s="71" t="s">
        <v>61</v>
      </c>
      <c r="D885" s="77" t="s">
        <v>172</v>
      </c>
      <c r="E885" s="106">
        <f>INDEX('Maximum Demand Forecast'!$AN$4:$AN$50,MATCH(Information!C884,'Maximum Demand Forecast'!$AM$4:$AM$50,0))</f>
        <v>35</v>
      </c>
      <c r="F885" s="107">
        <f>INDEX('Maximum Demand Forecast'!$AN$4:$AN$50,MATCH(Information!C884,'Maximum Demand Forecast'!$AM$4:$AM$50,0))</f>
        <v>35</v>
      </c>
      <c r="G885" s="107">
        <f>INDEX('Maximum Demand Forecast'!$AN$4:$AN$50,MATCH(Information!C884,'Maximum Demand Forecast'!$AM$4:$AM$50,0))</f>
        <v>35</v>
      </c>
      <c r="H885" s="107">
        <f>INDEX('Maximum Demand Forecast'!$AN$4:$AN$50,MATCH(Information!C884,'Maximum Demand Forecast'!$AM$4:$AM$50,0))</f>
        <v>35</v>
      </c>
      <c r="I885" s="107">
        <f>INDEX('Maximum Demand Forecast'!$AN$4:$AN$50,MATCH(Information!C884,'Maximum Demand Forecast'!$AM$4:$AM$50,0))</f>
        <v>35</v>
      </c>
      <c r="J885" s="107">
        <f>INDEX('Maximum Demand Forecast'!$AN$4:$AN$50,MATCH(Information!C884,'Maximum Demand Forecast'!$AM$4:$AM$50,0))</f>
        <v>35</v>
      </c>
      <c r="K885" s="107">
        <f>INDEX('Maximum Demand Forecast'!$AN$4:$AN$50,MATCH(Information!C884,'Maximum Demand Forecast'!$AM$4:$AM$50,0))</f>
        <v>35</v>
      </c>
      <c r="L885" s="107">
        <f>INDEX('Maximum Demand Forecast'!$AN$4:$AN$50,MATCH(Information!C884,'Maximum Demand Forecast'!$AM$4:$AM$50,0))</f>
        <v>35</v>
      </c>
      <c r="M885" s="107">
        <f>INDEX('Maximum Demand Forecast'!$AN$4:$AN$50,MATCH(Information!C884,'Maximum Demand Forecast'!$AM$4:$AM$50,0))</f>
        <v>35</v>
      </c>
      <c r="N885" s="107">
        <f>INDEX('Maximum Demand Forecast'!$AN$4:$AN$50,MATCH(Information!C884,'Maximum Demand Forecast'!$AM$4:$AM$50,0))</f>
        <v>35</v>
      </c>
      <c r="O885" s="107">
        <f>INDEX('Maximum Demand Forecast'!$AN$4:$AN$50,MATCH(Information!C884,'Maximum Demand Forecast'!$AM$4:$AM$50,0))</f>
        <v>35</v>
      </c>
      <c r="P885" s="107">
        <f>INDEX('Maximum Demand Forecast'!$AN$4:$AN$50,MATCH(Information!C884,'Maximum Demand Forecast'!$AM$4:$AM$50,0))</f>
        <v>35</v>
      </c>
      <c r="Q885" s="104"/>
      <c r="R885" s="105"/>
    </row>
    <row r="886" spans="3:18" x14ac:dyDescent="0.25">
      <c r="C886" s="71" t="s">
        <v>61</v>
      </c>
      <c r="D886" s="77" t="s">
        <v>173</v>
      </c>
      <c r="E886" s="106">
        <f>INDEX('Maximum Demand Forecast'!$AO$4:$AO$50,MATCH(Information!C886,'Maximum Demand Forecast'!$AM$4:$AM$50,0))</f>
        <v>42</v>
      </c>
      <c r="F886" s="107">
        <f>INDEX('Maximum Demand Forecast'!$AO$4:$AO$50,MATCH(Information!C886,'Maximum Demand Forecast'!$AM$4:$AM$50,0))</f>
        <v>42</v>
      </c>
      <c r="G886" s="107">
        <f>INDEX('Maximum Demand Forecast'!$AO$4:$AO$50,MATCH(Information!C886,'Maximum Demand Forecast'!$AM$4:$AM$50,0))</f>
        <v>42</v>
      </c>
      <c r="H886" s="107">
        <f>INDEX('Maximum Demand Forecast'!$AO$4:$AO$50,MATCH(Information!C886,'Maximum Demand Forecast'!$AM$4:$AM$50,0))</f>
        <v>42</v>
      </c>
      <c r="I886" s="107">
        <f>INDEX('Maximum Demand Forecast'!$AO$4:$AO$50,MATCH(Information!C886,'Maximum Demand Forecast'!$AM$4:$AM$50,0))</f>
        <v>42</v>
      </c>
      <c r="J886" s="107">
        <f>INDEX('Maximum Demand Forecast'!$AO$4:$AO$50,MATCH(Information!C886,'Maximum Demand Forecast'!$AM$4:$AM$50,0))</f>
        <v>42</v>
      </c>
      <c r="K886" s="107">
        <f>INDEX('Maximum Demand Forecast'!$AO$4:$AO$50,MATCH(Information!C886,'Maximum Demand Forecast'!$AM$4:$AM$50,0))</f>
        <v>42</v>
      </c>
      <c r="L886" s="107">
        <f>INDEX('Maximum Demand Forecast'!$AO$4:$AO$50,MATCH(Information!C886,'Maximum Demand Forecast'!$AM$4:$AM$50,0))</f>
        <v>42</v>
      </c>
      <c r="M886" s="107">
        <f>INDEX('Maximum Demand Forecast'!$AO$4:$AO$50,MATCH(Information!C886,'Maximum Demand Forecast'!$AM$4:$AM$50,0))</f>
        <v>42</v>
      </c>
      <c r="N886" s="107">
        <f>INDEX('Maximum Demand Forecast'!$AO$4:$AO$50,MATCH(Information!C886,'Maximum Demand Forecast'!$AM$4:$AM$50,0))</f>
        <v>42</v>
      </c>
      <c r="O886" s="107">
        <f>INDEX('Maximum Demand Forecast'!$AO$4:$AO$50,MATCH(Information!C886,'Maximum Demand Forecast'!$AM$4:$AM$50,0))</f>
        <v>42</v>
      </c>
      <c r="P886" s="107">
        <f>INDEX('Maximum Demand Forecast'!$AO$4:$AO$50,MATCH(Information!C886,'Maximum Demand Forecast'!$AM$4:$AM$50,0))</f>
        <v>42</v>
      </c>
      <c r="Q886" s="104"/>
      <c r="R886" s="105"/>
    </row>
    <row r="887" spans="3:18" x14ac:dyDescent="0.25">
      <c r="C887" s="71" t="s">
        <v>61</v>
      </c>
      <c r="D887" s="77" t="s">
        <v>174</v>
      </c>
      <c r="E887" s="108">
        <f>IF($R$884="Summer",INDEX('Maximum Demand Forecast'!E$4:E$50,MATCH(Information!$C$887,'Maximum Demand Forecast'!$D$4:$D$50,0)),INDEX('Maximum Demand Forecast'!U$4:U$50,MATCH(Information!$C$887,'Maximum Demand Forecast'!$T$4:$T$50,0)))</f>
        <v>22.429824781718501</v>
      </c>
      <c r="F887" s="111">
        <f>IF($R$884="Summer",INDEX('Maximum Demand Forecast'!F$4:F$50,MATCH(Information!$C$887,'Maximum Demand Forecast'!$D$4:$D$50,0)),INDEX('Maximum Demand Forecast'!V$4:V$50,MATCH(Information!$C$887,'Maximum Demand Forecast'!$T$4:$T$50,0)))</f>
        <v>22.1401192368827</v>
      </c>
      <c r="G887" s="111">
        <f>IF($R$884="Summer",INDEX('Maximum Demand Forecast'!G$4:G$50,MATCH(Information!$C$887,'Maximum Demand Forecast'!$D$4:$D$50,0)),INDEX('Maximum Demand Forecast'!W$4:W$50,MATCH(Information!$C$887,'Maximum Demand Forecast'!$T$4:$T$50,0)))</f>
        <v>21.376399636674648</v>
      </c>
      <c r="H887" s="111">
        <f>IF($R$884="Summer",INDEX('Maximum Demand Forecast'!H$4:H$50,MATCH(Information!$C$887,'Maximum Demand Forecast'!$D$4:$D$50,0)),INDEX('Maximum Demand Forecast'!X$4:X$50,MATCH(Information!$C$887,'Maximum Demand Forecast'!$T$4:$T$50,0)))</f>
        <v>21.547770074620619</v>
      </c>
      <c r="I887" s="111">
        <f>IF($R$884="Summer",INDEX('Maximum Demand Forecast'!I$4:I$50,MATCH(Information!$C$887,'Maximum Demand Forecast'!$D$4:$D$50,0)),INDEX('Maximum Demand Forecast'!Y$4:Y$50,MATCH(Information!$C$887,'Maximum Demand Forecast'!$T$4:$T$50,0)))</f>
        <v>21.196571911350379</v>
      </c>
      <c r="J887" s="111">
        <f>IF($R$884="Summer",INDEX('Maximum Demand Forecast'!J$4:J$50,MATCH(Information!$C$887,'Maximum Demand Forecast'!$D$4:$D$50,0)),INDEX('Maximum Demand Forecast'!Z$4:Z$50,MATCH(Information!$C$887,'Maximum Demand Forecast'!$T$4:$T$50,0)))</f>
        <v>21.183114415612774</v>
      </c>
      <c r="K887" s="111">
        <f>IF($R$884="Summer",INDEX('Maximum Demand Forecast'!K$4:K$50,MATCH(Information!$C$887,'Maximum Demand Forecast'!$D$4:$D$50,0)),INDEX('Maximum Demand Forecast'!AA$4:AA$50,MATCH(Information!$C$887,'Maximum Demand Forecast'!$T$4:$T$50,0)))</f>
        <v>21.214358513796949</v>
      </c>
      <c r="L887" s="111">
        <f>IF($R$884="Summer",INDEX('Maximum Demand Forecast'!L$4:L$50,MATCH(Information!$C$887,'Maximum Demand Forecast'!$D$4:$D$50,0)),INDEX('Maximum Demand Forecast'!AB$4:AB$50,MATCH(Information!$C$887,'Maximum Demand Forecast'!$T$4:$T$50,0)))</f>
        <v>21.309177202702614</v>
      </c>
      <c r="M887" s="111">
        <f>IF($R$884="Summer",INDEX('Maximum Demand Forecast'!M$4:M$50,MATCH(Information!$C$887,'Maximum Demand Forecast'!$D$4:$D$50,0)),INDEX('Maximum Demand Forecast'!AC$4:AC$50,MATCH(Information!$C$887,'Maximum Demand Forecast'!$T$4:$T$50,0)))</f>
        <v>21.591426465700895</v>
      </c>
      <c r="N887" s="111">
        <f>IF($R$884="Summer",INDEX('Maximum Demand Forecast'!N$4:N$50,MATCH(Information!$C$887,'Maximum Demand Forecast'!$D$4:$D$50,0)),INDEX('Maximum Demand Forecast'!AD$4:AD$50,MATCH(Information!$C$887,'Maximum Demand Forecast'!$T$4:$T$50,0)))</f>
        <v>22.482913955884186</v>
      </c>
      <c r="O887" s="111">
        <f>IF($R$884="Summer",INDEX('Maximum Demand Forecast'!O$4:O$50,MATCH(Information!$C$887,'Maximum Demand Forecast'!$D$4:$D$50,0)),INDEX('Maximum Demand Forecast'!AE$4:AE$50,MATCH(Information!$C$887,'Maximum Demand Forecast'!$T$4:$T$50,0)))</f>
        <v>23.21091476876726</v>
      </c>
      <c r="P887" s="111">
        <f>IF($R$884="Summer",INDEX('Maximum Demand Forecast'!P$4:P$50,MATCH(Information!$C$887,'Maximum Demand Forecast'!$D$4:$D$50,0)),INDEX('Maximum Demand Forecast'!AF$4:AF$50,MATCH(Information!$C$887,'Maximum Demand Forecast'!$T$4:$T$50,0)))</f>
        <v>23.69508528559658</v>
      </c>
      <c r="Q887" s="104"/>
      <c r="R887" s="105"/>
    </row>
    <row r="888" spans="3:18" x14ac:dyDescent="0.25">
      <c r="C888" s="71" t="s">
        <v>61</v>
      </c>
      <c r="D888" s="77" t="s">
        <v>175</v>
      </c>
      <c r="E888" s="109">
        <f t="shared" ref="E888:P888" si="120">SQRT(E889^2-E887^2)</f>
        <v>4.4404167067079223</v>
      </c>
      <c r="F888" s="110">
        <f t="shared" si="120"/>
        <v>4.3830639028481491</v>
      </c>
      <c r="G888" s="110">
        <f t="shared" si="120"/>
        <v>4.2318708683502493</v>
      </c>
      <c r="H888" s="110">
        <f t="shared" si="120"/>
        <v>4.2657969539571035</v>
      </c>
      <c r="I888" s="110">
        <f t="shared" si="120"/>
        <v>4.1962704994829032</v>
      </c>
      <c r="J888" s="110">
        <f t="shared" si="120"/>
        <v>4.1936063284746545</v>
      </c>
      <c r="K888" s="110">
        <f t="shared" si="120"/>
        <v>4.1997917007150916</v>
      </c>
      <c r="L888" s="110">
        <f t="shared" si="120"/>
        <v>4.2185628901658507</v>
      </c>
      <c r="M888" s="110">
        <f t="shared" si="120"/>
        <v>4.2744395791311298</v>
      </c>
      <c r="N888" s="110">
        <f t="shared" si="120"/>
        <v>4.4509267333445406</v>
      </c>
      <c r="O888" s="110">
        <f t="shared" si="120"/>
        <v>4.5950485445259348</v>
      </c>
      <c r="P888" s="110">
        <f t="shared" si="120"/>
        <v>4.6908994427271962</v>
      </c>
      <c r="Q888" s="104"/>
      <c r="R888" s="105"/>
    </row>
    <row r="889" spans="3:18" x14ac:dyDescent="0.25">
      <c r="C889" s="71" t="s">
        <v>61</v>
      </c>
      <c r="D889" s="77" t="s">
        <v>176</v>
      </c>
      <c r="E889" s="108">
        <f t="shared" ref="E889:P889" si="121">E887/$E$890</f>
        <v>22.865133725124029</v>
      </c>
      <c r="F889" s="111">
        <f t="shared" si="121"/>
        <v>22.56980569255823</v>
      </c>
      <c r="G889" s="111">
        <f t="shared" si="121"/>
        <v>21.791264132060249</v>
      </c>
      <c r="H889" s="111">
        <f t="shared" si="121"/>
        <v>21.965960457970091</v>
      </c>
      <c r="I889" s="111">
        <f t="shared" si="121"/>
        <v>21.607946383168354</v>
      </c>
      <c r="J889" s="111">
        <f t="shared" si="121"/>
        <v>21.594227709810887</v>
      </c>
      <c r="K889" s="111">
        <f t="shared" si="121"/>
        <v>21.626078180782212</v>
      </c>
      <c r="L889" s="111">
        <f t="shared" si="121"/>
        <v>21.722737072350373</v>
      </c>
      <c r="M889" s="111">
        <f t="shared" si="121"/>
        <v>22.010464114584494</v>
      </c>
      <c r="N889" s="111">
        <f t="shared" si="121"/>
        <v>22.919253232452689</v>
      </c>
      <c r="O889" s="111">
        <f t="shared" si="121"/>
        <v>23.661382789886311</v>
      </c>
      <c r="P889" s="111">
        <f t="shared" si="121"/>
        <v>24.154949891760776</v>
      </c>
      <c r="Q889" s="104"/>
      <c r="R889" s="105"/>
    </row>
    <row r="890" spans="3:18" x14ac:dyDescent="0.25">
      <c r="C890" s="71" t="s">
        <v>61</v>
      </c>
      <c r="D890" s="77" t="s">
        <v>177</v>
      </c>
      <c r="E890" s="108">
        <f>IF($R$884="Summer",INDEX('Maximum Demand Forecast'!$Q$4:$Q$50,MATCH(Information!$C$890,'Maximum Demand Forecast'!$D$4:$D$50,0)),INDEX('Maximum Demand Forecast'!$AG$4:$AG$50,MATCH(Information!$C$890,'Maximum Demand Forecast'!$T$4:$T$50,0)))</f>
        <v>0.98096188945848095</v>
      </c>
      <c r="F890" s="111">
        <f>IF($R$884="Summer",INDEX('Maximum Demand Forecast'!$Q$4:$Q$50,MATCH(Information!$C$890,'Maximum Demand Forecast'!$D$4:$D$50,0)),INDEX('Maximum Demand Forecast'!$AG$4:$AG$50,MATCH(Information!$C$890,'Maximum Demand Forecast'!$T$4:$T$50,0)))</f>
        <v>0.98096188945848095</v>
      </c>
      <c r="G890" s="111">
        <f>IF($R$884="Summer",INDEX('Maximum Demand Forecast'!$Q$4:$Q$50,MATCH(Information!$C$890,'Maximum Demand Forecast'!$D$4:$D$50,0)),INDEX('Maximum Demand Forecast'!$AG$4:$AG$50,MATCH(Information!$C$890,'Maximum Demand Forecast'!$T$4:$T$50,0)))</f>
        <v>0.98096188945848095</v>
      </c>
      <c r="H890" s="111">
        <f>IF($R$884="Summer",INDEX('Maximum Demand Forecast'!$Q$4:$Q$50,MATCH(Information!$C$890,'Maximum Demand Forecast'!$D$4:$D$50,0)),INDEX('Maximum Demand Forecast'!$AG$4:$AG$50,MATCH(Information!$C$890,'Maximum Demand Forecast'!$T$4:$T$50,0)))</f>
        <v>0.98096188945848095</v>
      </c>
      <c r="I890" s="111">
        <f>IF($R$884="Summer",INDEX('Maximum Demand Forecast'!$Q$4:$Q$50,MATCH(Information!$C$890,'Maximum Demand Forecast'!$D$4:$D$50,0)),INDEX('Maximum Demand Forecast'!$AG$4:$AG$50,MATCH(Information!$C$890,'Maximum Demand Forecast'!$T$4:$T$50,0)))</f>
        <v>0.98096188945848095</v>
      </c>
      <c r="J890" s="111">
        <f>IF($R$884="Summer",INDEX('Maximum Demand Forecast'!$Q$4:$Q$50,MATCH(Information!$C$890,'Maximum Demand Forecast'!$D$4:$D$50,0)),INDEX('Maximum Demand Forecast'!$AG$4:$AG$50,MATCH(Information!$C$890,'Maximum Demand Forecast'!$T$4:$T$50,0)))</f>
        <v>0.98096188945848095</v>
      </c>
      <c r="K890" s="111">
        <f>IF($R$884="Summer",INDEX('Maximum Demand Forecast'!$Q$4:$Q$50,MATCH(Information!$C$890,'Maximum Demand Forecast'!$D$4:$D$50,0)),INDEX('Maximum Demand Forecast'!$AG$4:$AG$50,MATCH(Information!$C$890,'Maximum Demand Forecast'!$T$4:$T$50,0)))</f>
        <v>0.98096188945848095</v>
      </c>
      <c r="L890" s="111">
        <f>IF($R$884="Summer",INDEX('Maximum Demand Forecast'!$Q$4:$Q$50,MATCH(Information!$C$890,'Maximum Demand Forecast'!$D$4:$D$50,0)),INDEX('Maximum Demand Forecast'!$AG$4:$AG$50,MATCH(Information!$C$890,'Maximum Demand Forecast'!$T$4:$T$50,0)))</f>
        <v>0.98096188945848095</v>
      </c>
      <c r="M890" s="111">
        <f>IF($R$884="Summer",INDEX('Maximum Demand Forecast'!$Q$4:$Q$50,MATCH(Information!$C$890,'Maximum Demand Forecast'!$D$4:$D$50,0)),INDEX('Maximum Demand Forecast'!$AG$4:$AG$50,MATCH(Information!$C$890,'Maximum Demand Forecast'!$T$4:$T$50,0)))</f>
        <v>0.98096188945848095</v>
      </c>
      <c r="N890" s="111">
        <f>IF($R$884="Summer",INDEX('Maximum Demand Forecast'!$Q$4:$Q$50,MATCH(Information!$C$890,'Maximum Demand Forecast'!$D$4:$D$50,0)),INDEX('Maximum Demand Forecast'!$AG$4:$AG$50,MATCH(Information!$C$890,'Maximum Demand Forecast'!$T$4:$T$50,0)))</f>
        <v>0.98096188945848095</v>
      </c>
      <c r="O890" s="111">
        <f>IF($R$884="Summer",INDEX('Maximum Demand Forecast'!$Q$4:$Q$50,MATCH(Information!$C$890,'Maximum Demand Forecast'!$D$4:$D$50,0)),INDEX('Maximum Demand Forecast'!$AG$4:$AG$50,MATCH(Information!$C$890,'Maximum Demand Forecast'!$T$4:$T$50,0)))</f>
        <v>0.98096188945848095</v>
      </c>
      <c r="P890" s="111">
        <f>IF($R$884="Summer",INDEX('Maximum Demand Forecast'!$Q$4:$Q$50,MATCH(Information!$C$890,'Maximum Demand Forecast'!$D$4:$D$50,0)),INDEX('Maximum Demand Forecast'!$AG$4:$AG$50,MATCH(Information!$C$890,'Maximum Demand Forecast'!$T$4:$T$50,0)))</f>
        <v>0.98096188945848095</v>
      </c>
      <c r="Q890" s="104"/>
      <c r="R890" s="105"/>
    </row>
    <row r="891" spans="3:18" x14ac:dyDescent="0.25">
      <c r="C891" s="71" t="s">
        <v>61</v>
      </c>
      <c r="D891" s="77" t="s">
        <v>178</v>
      </c>
      <c r="E891" s="108">
        <f>IF($R$884="Summer",INDEX('Maximum Demand Forecast'!U$4:U$50,MATCH(Information!$C$884,'Maximum Demand Forecast'!$T$4:$T$50,0)),INDEX('Maximum Demand Forecast'!E$4:E$50,MATCH(Information!$C$884,'Maximum Demand Forecast'!$T$4:$T$50,0)))</f>
        <v>22.225274419686102</v>
      </c>
      <c r="F891" s="111">
        <f>IF($R$884="Summer",INDEX('Maximum Demand Forecast'!V$4:V$50,MATCH(Information!$C$884,'Maximum Demand Forecast'!$T$4:$T$50,0)),INDEX('Maximum Demand Forecast'!F$4:F$50,MATCH(Information!$C$884,'Maximum Demand Forecast'!$T$4:$T$50,0)))</f>
        <v>22.395551902769999</v>
      </c>
      <c r="G891" s="111">
        <f>IF($R$884="Summer",INDEX('Maximum Demand Forecast'!W$4:W$50,MATCH(Information!$C$884,'Maximum Demand Forecast'!$T$4:$T$50,0)),INDEX('Maximum Demand Forecast'!G$4:G$50,MATCH(Information!$C$884,'Maximum Demand Forecast'!$T$4:$T$50,0)))</f>
        <v>23.029530963635565</v>
      </c>
      <c r="H891" s="111">
        <f>IF($R$884="Summer",INDEX('Maximum Demand Forecast'!X$4:X$50,MATCH(Information!$C$884,'Maximum Demand Forecast'!$T$4:$T$50,0)),INDEX('Maximum Demand Forecast'!H$4:H$50,MATCH(Information!$C$884,'Maximum Demand Forecast'!$T$4:$T$50,0)))</f>
        <v>22.958747240683348</v>
      </c>
      <c r="I891" s="111">
        <f>IF($R$884="Summer",INDEX('Maximum Demand Forecast'!Y$4:Y$50,MATCH(Information!$C$884,'Maximum Demand Forecast'!$T$4:$T$50,0)),INDEX('Maximum Demand Forecast'!I$4:I$50,MATCH(Information!$C$884,'Maximum Demand Forecast'!$T$4:$T$50,0)))</f>
        <v>22.572031054465906</v>
      </c>
      <c r="J891" s="111">
        <f>IF($R$884="Summer",INDEX('Maximum Demand Forecast'!Z$4:Z$50,MATCH(Information!$C$884,'Maximum Demand Forecast'!$T$4:$T$50,0)),INDEX('Maximum Demand Forecast'!J$4:J$50,MATCH(Information!$C$884,'Maximum Demand Forecast'!$T$4:$T$50,0)))</f>
        <v>22.297662816846241</v>
      </c>
      <c r="K891" s="111">
        <f>IF($R$884="Summer",INDEX('Maximum Demand Forecast'!AA$4:AA$50,MATCH(Information!$C$884,'Maximum Demand Forecast'!$T$4:$T$50,0)),INDEX('Maximum Demand Forecast'!K$4:K$50,MATCH(Information!$C$884,'Maximum Demand Forecast'!$T$4:$T$50,0)))</f>
        <v>22.312568190098329</v>
      </c>
      <c r="L891" s="111">
        <f>IF($R$884="Summer",INDEX('Maximum Demand Forecast'!AB$4:AB$50,MATCH(Information!$C$884,'Maximum Demand Forecast'!$T$4:$T$50,0)),INDEX('Maximum Demand Forecast'!L$4:L$50,MATCH(Information!$C$884,'Maximum Demand Forecast'!$T$4:$T$50,0)))</f>
        <v>22.269401893746814</v>
      </c>
      <c r="M891" s="111">
        <f>IF($R$884="Summer",INDEX('Maximum Demand Forecast'!AC$4:AC$50,MATCH(Information!$C$884,'Maximum Demand Forecast'!$T$4:$T$50,0)),INDEX('Maximum Demand Forecast'!M$4:M$50,MATCH(Information!$C$884,'Maximum Demand Forecast'!$T$4:$T$50,0)))</f>
        <v>22.776568081858681</v>
      </c>
      <c r="N891" s="111">
        <f>IF($R$884="Summer",INDEX('Maximum Demand Forecast'!AD$4:AD$50,MATCH(Information!$C$884,'Maximum Demand Forecast'!$T$4:$T$50,0)),INDEX('Maximum Demand Forecast'!N$4:N$50,MATCH(Information!$C$884,'Maximum Demand Forecast'!$T$4:$T$50,0)))</f>
        <v>24.148857062880854</v>
      </c>
      <c r="O891" s="111">
        <f>IF($R$884="Summer",INDEX('Maximum Demand Forecast'!AE$4:AE$50,MATCH(Information!$C$884,'Maximum Demand Forecast'!$T$4:$T$50,0)),INDEX('Maximum Demand Forecast'!O$4:O$50,MATCH(Information!$C$884,'Maximum Demand Forecast'!$T$4:$T$50,0)))</f>
        <v>25.365693140390391</v>
      </c>
      <c r="P891" s="111">
        <f>IF($R$884="Summer",INDEX('Maximum Demand Forecast'!AF$4:AF$50,MATCH(Information!$C$884,'Maximum Demand Forecast'!$T$4:$T$50,0)),INDEX('Maximum Demand Forecast'!P$4:P$50,MATCH(Information!$C$884,'Maximum Demand Forecast'!$T$4:$T$50,0)))</f>
        <v>26.02148199258221</v>
      </c>
      <c r="Q891" s="112"/>
      <c r="R891" s="105">
        <f>IF($R$44="Summer",INDEX('Maximum Demand Forecast'!V$4:V$50,MATCH(Information!$C$44,'Maximum Demand Forecast'!$T$4:$T$50,0)),INDEX('Maximum Demand Forecast'!F$4:F$50,MATCH(Information!$C$44,'Maximum Demand Forecast'!$T$4:$T$50,0)))</f>
        <v>8.2769410649886499</v>
      </c>
    </row>
    <row r="892" spans="3:18" x14ac:dyDescent="0.25">
      <c r="C892" s="71" t="s">
        <v>61</v>
      </c>
      <c r="D892" s="77" t="s">
        <v>179</v>
      </c>
      <c r="E892" s="113">
        <f t="shared" ref="E892:P892" si="122">IF(E893^2-E891^2&gt;0,SQRT(E893^2-E891^2),0)</f>
        <v>7.8544482396688338</v>
      </c>
      <c r="F892" s="113">
        <f t="shared" si="122"/>
        <v>7.9146245799923882</v>
      </c>
      <c r="G892" s="113">
        <f t="shared" si="122"/>
        <v>8.1386738144167712</v>
      </c>
      <c r="H892" s="113">
        <f t="shared" si="122"/>
        <v>8.1136587312443087</v>
      </c>
      <c r="I892" s="113">
        <f t="shared" si="122"/>
        <v>7.9769926001212434</v>
      </c>
      <c r="J892" s="113">
        <f t="shared" si="122"/>
        <v>7.8800304173243338</v>
      </c>
      <c r="K892" s="113">
        <f t="shared" si="122"/>
        <v>7.8852980005492128</v>
      </c>
      <c r="L892" s="113">
        <f t="shared" si="122"/>
        <v>7.8700429609942955</v>
      </c>
      <c r="M892" s="113">
        <f t="shared" si="122"/>
        <v>8.0492763192967942</v>
      </c>
      <c r="N892" s="113">
        <f t="shared" si="122"/>
        <v>8.5342454840311248</v>
      </c>
      <c r="O892" s="113">
        <f t="shared" si="122"/>
        <v>8.96427733904817</v>
      </c>
      <c r="P892" s="113">
        <f t="shared" si="122"/>
        <v>9.1960341893091488</v>
      </c>
      <c r="Q892" s="112"/>
      <c r="R892" s="105"/>
    </row>
    <row r="893" spans="3:18" x14ac:dyDescent="0.25">
      <c r="C893" s="71" t="s">
        <v>61</v>
      </c>
      <c r="D893" s="77" t="s">
        <v>180</v>
      </c>
      <c r="E893" s="108">
        <f>E891/IF($R$884="Summer",INDEX('Maximum Demand Forecast'!$AG$4:$AG$50, MATCH(Information!$C$893, 'Maximum Demand Forecast'!$T$4:$T$50, 0)),INDEX('Maximum Demand Forecast'!$Q$4:$Q$50, MATCH(Information!$C$893, 'Maximum Demand Forecast'!$D$4:$D$50, 0)))</f>
        <v>23.572339302241307</v>
      </c>
      <c r="F893" s="108">
        <f>F891/IF($R$884="Summer",INDEX('Maximum Demand Forecast'!$AG$4:$AG$50, MATCH(Information!$C$893, 'Maximum Demand Forecast'!$T$4:$T$50, 0)),INDEX('Maximum Demand Forecast'!$Q$4:$Q$50, MATCH(Information!$C$893, 'Maximum Demand Forecast'!$D$4:$D$50, 0)))</f>
        <v>23.752937234621839</v>
      </c>
      <c r="G893" s="108">
        <f>G891/IF($R$884="Summer",INDEX('Maximum Demand Forecast'!$AG$4:$AG$50, MATCH(Information!$C$893, 'Maximum Demand Forecast'!$T$4:$T$50, 0)),INDEX('Maximum Demand Forecast'!$Q$4:$Q$50, MATCH(Information!$C$893, 'Maximum Demand Forecast'!$D$4:$D$50, 0)))</f>
        <v>24.425341509639583</v>
      </c>
      <c r="H893" s="108">
        <f>H891/IF($R$884="Summer",INDEX('Maximum Demand Forecast'!$AG$4:$AG$50, MATCH(Information!$C$893, 'Maximum Demand Forecast'!$T$4:$T$50, 0)),INDEX('Maximum Demand Forecast'!$Q$4:$Q$50, MATCH(Information!$C$893, 'Maximum Demand Forecast'!$D$4:$D$50, 0)))</f>
        <v>24.350267613902773</v>
      </c>
      <c r="I893" s="108">
        <f>I891/IF($R$884="Summer",INDEX('Maximum Demand Forecast'!$AG$4:$AG$50, MATCH(Information!$C$893, 'Maximum Demand Forecast'!$T$4:$T$50, 0)),INDEX('Maximum Demand Forecast'!$Q$4:$Q$50, MATCH(Information!$C$893, 'Maximum Demand Forecast'!$D$4:$D$50, 0)))</f>
        <v>23.940112716237621</v>
      </c>
      <c r="J893" s="108">
        <f>J891/IF($R$884="Summer",INDEX('Maximum Demand Forecast'!$AG$4:$AG$50, MATCH(Information!$C$893, 'Maximum Demand Forecast'!$T$4:$T$50, 0)),INDEX('Maximum Demand Forecast'!$Q$4:$Q$50, MATCH(Information!$C$893, 'Maximum Demand Forecast'!$D$4:$D$50, 0)))</f>
        <v>23.649115130839974</v>
      </c>
      <c r="K893" s="108">
        <f>K891/IF($R$884="Summer",INDEX('Maximum Demand Forecast'!$AG$4:$AG$50, MATCH(Information!$C$893, 'Maximum Demand Forecast'!$T$4:$T$50, 0)),INDEX('Maximum Demand Forecast'!$Q$4:$Q$50, MATCH(Information!$C$893, 'Maximum Demand Forecast'!$D$4:$D$50, 0)))</f>
        <v>23.664923912729009</v>
      </c>
      <c r="L893" s="108">
        <f>L891/IF($R$884="Summer",INDEX('Maximum Demand Forecast'!$AG$4:$AG$50, MATCH(Information!$C$893, 'Maximum Demand Forecast'!$T$4:$T$50, 0)),INDEX('Maximum Demand Forecast'!$Q$4:$Q$50, MATCH(Information!$C$893, 'Maximum Demand Forecast'!$D$4:$D$50, 0)))</f>
        <v>23.619141324635621</v>
      </c>
      <c r="M893" s="108">
        <f>M891/IF($R$884="Summer",INDEX('Maximum Demand Forecast'!$AG$4:$AG$50, MATCH(Information!$C$893, 'Maximum Demand Forecast'!$T$4:$T$50, 0)),INDEX('Maximum Demand Forecast'!$Q$4:$Q$50, MATCH(Information!$C$893, 'Maximum Demand Forecast'!$D$4:$D$50, 0)))</f>
        <v>24.157046650034349</v>
      </c>
      <c r="N893" s="108">
        <f>N891/IF($R$884="Summer",INDEX('Maximum Demand Forecast'!$AG$4:$AG$50, MATCH(Information!$C$893, 'Maximum Demand Forecast'!$T$4:$T$50, 0)),INDEX('Maximum Demand Forecast'!$Q$4:$Q$50, MATCH(Information!$C$893, 'Maximum Demand Forecast'!$D$4:$D$50, 0)))</f>
        <v>25.612509510494206</v>
      </c>
      <c r="O893" s="108">
        <f>O891/IF($R$884="Summer",INDEX('Maximum Demand Forecast'!$AG$4:$AG$50, MATCH(Information!$C$893, 'Maximum Demand Forecast'!$T$4:$T$50, 0)),INDEX('Maximum Demand Forecast'!$Q$4:$Q$50, MATCH(Information!$C$893, 'Maximum Demand Forecast'!$D$4:$D$50, 0)))</f>
        <v>26.903097529909463</v>
      </c>
      <c r="P893" s="108">
        <f>P891/IF($R$884="Summer",INDEX('Maximum Demand Forecast'!$AG$4:$AG$50, MATCH(Information!$C$893, 'Maximum Demand Forecast'!$T$4:$T$50, 0)),INDEX('Maximum Demand Forecast'!$Q$4:$Q$50, MATCH(Information!$C$893, 'Maximum Demand Forecast'!$D$4:$D$50, 0)))</f>
        <v>27.598633478873968</v>
      </c>
      <c r="Q893" s="112"/>
      <c r="R893" s="105"/>
    </row>
    <row r="894" spans="3:18" x14ac:dyDescent="0.25">
      <c r="C894" s="71" t="s">
        <v>61</v>
      </c>
      <c r="D894" s="77" t="s">
        <v>181</v>
      </c>
      <c r="E894" s="114">
        <f>IFERROR(INDEX('Maximum Demand Forecast'!$AK$4:$AK$50,MATCH(Information!C884,'Maximum Demand Forecast'!$AJ$4:$AJ$50,0)),"")</f>
        <v>0.5</v>
      </c>
      <c r="F894" s="115" t="str">
        <f>IFERROR(INDEX('Maximum Demand Forecast'!$AK$4:$AK$50,MATCH(Information!D884,'Maximum Demand Forecast'!$AJ$4:$AJ$50,0)),"")</f>
        <v/>
      </c>
      <c r="G894" s="115"/>
      <c r="H894" s="115"/>
      <c r="I894" s="115"/>
      <c r="J894" s="115"/>
      <c r="K894" s="115"/>
      <c r="L894" s="115"/>
      <c r="M894" s="115"/>
      <c r="N894" s="115"/>
      <c r="O894" s="115"/>
      <c r="P894" s="115"/>
      <c r="Q894" s="116"/>
      <c r="R894" s="105"/>
    </row>
    <row r="895" spans="3:18" x14ac:dyDescent="0.25">
      <c r="C895" s="71" t="s">
        <v>61</v>
      </c>
      <c r="D895" s="77" t="s">
        <v>182</v>
      </c>
      <c r="E895" s="106">
        <f>INDEX('Maximum Demand Forecast'!AR4:AR50,MATCH(Information!C895,'Maximum Demand Forecast'!$AQ$4:$AQ$50,0))</f>
        <v>8784</v>
      </c>
      <c r="F895" s="107">
        <f>INDEX('Maximum Demand Forecast'!AR4:AR50,MATCH(Information!C895,'Maximum Demand Forecast'!$AQ$4:$AQ$50,0))</f>
        <v>8784</v>
      </c>
      <c r="G895" s="107">
        <f>INDEX('Maximum Demand Forecast'!AR4:AR50,MATCH(Information!C895,'Maximum Demand Forecast'!$AQ$4:$AQ$50,0))</f>
        <v>8784</v>
      </c>
      <c r="H895" s="107">
        <f>INDEX('Maximum Demand Forecast'!AR4:AR50,MATCH(Information!C895,'Maximum Demand Forecast'!$AQ$4:$AQ$50,0))</f>
        <v>8784</v>
      </c>
      <c r="I895" s="107">
        <f>INDEX('Maximum Demand Forecast'!AR4:AR50,MATCH(Information!C895,'Maximum Demand Forecast'!$AQ$4:$AQ$50,0))</f>
        <v>8784</v>
      </c>
      <c r="J895" s="107">
        <f>INDEX('Maximum Demand Forecast'!AR4:AR50,MATCH(Information!C895,'Maximum Demand Forecast'!$AQ$4:$AQ$50,0))</f>
        <v>8784</v>
      </c>
      <c r="K895" s="107">
        <f>INDEX('Maximum Demand Forecast'!AR4:AR50,MATCH(Information!C895,'Maximum Demand Forecast'!$AQ$4:$AQ$50,0))</f>
        <v>8784</v>
      </c>
      <c r="L895" s="107">
        <f>INDEX('Maximum Demand Forecast'!AR4:AR50,MATCH(Information!C895,'Maximum Demand Forecast'!$AQ$4:$AQ$50,0))</f>
        <v>8784</v>
      </c>
      <c r="M895" s="107">
        <f>INDEX('Maximum Demand Forecast'!AR4:AR50,MATCH(Information!C895,'Maximum Demand Forecast'!$AQ$4:$AQ$50,0))</f>
        <v>8784</v>
      </c>
      <c r="N895" s="107">
        <f>INDEX('Maximum Demand Forecast'!AR4:AR50,MATCH(Information!C895,'Maximum Demand Forecast'!$AQ$4:$AQ$50,0))</f>
        <v>8784</v>
      </c>
      <c r="O895" s="107">
        <f>INDEX('Maximum Demand Forecast'!AR4:AR50,MATCH(Information!C895,'Maximum Demand Forecast'!$AQ$4:$AQ$50,0))</f>
        <v>8784</v>
      </c>
      <c r="P895" s="107">
        <f>INDEX('Maximum Demand Forecast'!AR4:AR50,MATCH(Information!C895,'Maximum Demand Forecast'!$AQ$4:$AQ$50,0))</f>
        <v>8784</v>
      </c>
      <c r="Q895" s="104"/>
      <c r="R895" s="105"/>
    </row>
    <row r="896" spans="3:18" x14ac:dyDescent="0.25">
      <c r="C896" s="71" t="s">
        <v>61</v>
      </c>
      <c r="D896" s="77" t="s">
        <v>183</v>
      </c>
      <c r="E896" s="106">
        <f>INDEX('Maximum Demand Forecast'!$AS$4:$AS$50,MATCH(Information!C896,'Maximum Demand Forecast'!$AQ$4:$AQ$50,0))</f>
        <v>8784</v>
      </c>
      <c r="F896" s="107">
        <f>INDEX('Maximum Demand Forecast'!$AS$4:$AS$50,MATCH(Information!C896,'Maximum Demand Forecast'!$AQ$4:$AQ$50,0))</f>
        <v>8784</v>
      </c>
      <c r="G896" s="107">
        <f>INDEX('Maximum Demand Forecast'!$AS$4:$AS$50,MATCH(Information!C896,'Maximum Demand Forecast'!$AQ$4:$AQ$50,0))</f>
        <v>8784</v>
      </c>
      <c r="H896" s="107">
        <f>INDEX('Maximum Demand Forecast'!$AS$4:$AS$50,MATCH(Information!C896,'Maximum Demand Forecast'!$AQ$4:$AQ$50,0))</f>
        <v>8784</v>
      </c>
      <c r="I896" s="107">
        <f>INDEX('Maximum Demand Forecast'!$AS$4:$AS$50,MATCH(Information!C896,'Maximum Demand Forecast'!$AQ$4:$AQ$50,0))</f>
        <v>8784</v>
      </c>
      <c r="J896" s="107">
        <f>INDEX('Maximum Demand Forecast'!$AS$4:$AS$50,MATCH(Information!C896,'Maximum Demand Forecast'!$AQ$4:$AQ$50,0))</f>
        <v>8784</v>
      </c>
      <c r="K896" s="107">
        <f>INDEX('Maximum Demand Forecast'!$AS$4:$AS$50,MATCH(Information!C896,'Maximum Demand Forecast'!$AQ$4:$AQ$50,0))</f>
        <v>8784</v>
      </c>
      <c r="L896" s="107">
        <f>INDEX('Maximum Demand Forecast'!$AS$4:$AS$50,MATCH(Information!C896,'Maximum Demand Forecast'!$AQ$4:$AQ$50,0))</f>
        <v>8784</v>
      </c>
      <c r="M896" s="107">
        <f>INDEX('Maximum Demand Forecast'!$AS$4:$AS$50,MATCH(Information!C896,'Maximum Demand Forecast'!$AQ$4:$AQ$50,0))</f>
        <v>8784</v>
      </c>
      <c r="N896" s="107">
        <f>INDEX('Maximum Demand Forecast'!$AS$4:$AS$50,MATCH(Information!C896,'Maximum Demand Forecast'!$AQ$4:$AQ$50,0))</f>
        <v>8784</v>
      </c>
      <c r="O896" s="107">
        <f>INDEX('Maximum Demand Forecast'!$AS$4:$AS$50,MATCH(Information!C896,'Maximum Demand Forecast'!$AQ$4:$AQ$50,0))</f>
        <v>8784</v>
      </c>
      <c r="P896" s="107">
        <f>INDEX('Maximum Demand Forecast'!$AS$4:$AS$50,MATCH(Information!C896,'Maximum Demand Forecast'!$AQ$4:$AQ$50,0))</f>
        <v>8784</v>
      </c>
      <c r="Q896" s="104"/>
      <c r="R896" s="105"/>
    </row>
    <row r="897" spans="3:18" x14ac:dyDescent="0.25">
      <c r="C897" s="71" t="s">
        <v>61</v>
      </c>
      <c r="D897" s="77" t="s">
        <v>186</v>
      </c>
      <c r="E897" s="117">
        <f>INDEX('Maximum Demand Forecast'!$R$4:$R$50,MATCH(Information!$C$884,'Maximum Demand Forecast'!$D$4:$D$50,0))</f>
        <v>0.96080555329885098</v>
      </c>
      <c r="F897" s="118"/>
      <c r="G897" s="118"/>
      <c r="H897" s="118"/>
      <c r="I897" s="118"/>
      <c r="J897" s="118"/>
      <c r="K897" s="118"/>
      <c r="L897" s="118"/>
      <c r="M897" s="118"/>
      <c r="N897" s="118"/>
      <c r="O897" s="118"/>
      <c r="P897" s="118"/>
      <c r="Q897" s="104"/>
      <c r="R897" s="105"/>
    </row>
    <row r="898" spans="3:18" x14ac:dyDescent="0.25">
      <c r="C898" s="71" t="s">
        <v>61</v>
      </c>
      <c r="D898" s="77" t="s">
        <v>187</v>
      </c>
      <c r="E898" s="117">
        <f>INDEX('Maximum Demand Forecast'!$AH$4:$AH$50,MATCH(Information!$C$884,'Maximum Demand Forecast'!$D$4:$D$50,0))</f>
        <v>0.98390205083461901</v>
      </c>
      <c r="F898" s="118"/>
      <c r="G898" s="118"/>
      <c r="H898" s="118"/>
      <c r="I898" s="118"/>
      <c r="J898" s="118"/>
      <c r="K898" s="118"/>
      <c r="L898" s="118"/>
      <c r="M898" s="118"/>
      <c r="N898" s="118"/>
      <c r="O898" s="118"/>
      <c r="P898" s="118"/>
      <c r="Q898" s="104"/>
      <c r="R898" s="105"/>
    </row>
    <row r="899" spans="3:18" x14ac:dyDescent="0.25">
      <c r="C899" s="71" t="s">
        <v>61</v>
      </c>
      <c r="D899" s="77" t="s">
        <v>130</v>
      </c>
      <c r="E899" s="106">
        <v>5.0999999999999996</v>
      </c>
      <c r="F899" s="107"/>
      <c r="G899" s="107"/>
      <c r="H899" s="107"/>
      <c r="I899" s="107"/>
      <c r="J899" s="107"/>
      <c r="K899" s="107"/>
      <c r="L899" s="107"/>
      <c r="M899" s="107"/>
      <c r="N899" s="107"/>
      <c r="O899" s="107"/>
      <c r="P899" s="107"/>
      <c r="Q899" s="104" t="str" cm="1">
        <f t="array" ref="Q899">IF(INDEX('Maximum Demand Forecast'!$AW$4:$AW$248,MATCH(1,('Maximum Demand Forecast'!$AV$4:$AV$248=Information!D899)*('Maximum Demand Forecast'!$AX$4:$AX$248=Information!E899)*('Maximum Demand Forecast'!$AU$4:$AU$248=Information!C899),0))=0,"",INDEX('Maximum Demand Forecast'!$AW$4:$AW$248,MATCH(1,('Maximum Demand Forecast'!$AV$4:$AV$248=Information!D899)*('Maximum Demand Forecast'!$AX$4:$AX$248=Information!E899)*('Maximum Demand Forecast'!$AU$4:$AU$248=Information!C899),0)))</f>
        <v>Port Latta</v>
      </c>
      <c r="R899" s="105"/>
    </row>
    <row r="900" spans="3:18" x14ac:dyDescent="0.25">
      <c r="C900" s="71" t="s">
        <v>61</v>
      </c>
      <c r="D900" s="77" t="s">
        <v>131</v>
      </c>
      <c r="E900" s="106"/>
      <c r="F900" s="107"/>
      <c r="G900" s="107"/>
      <c r="H900" s="107"/>
      <c r="I900" s="107"/>
      <c r="J900" s="107"/>
      <c r="K900" s="107"/>
      <c r="L900" s="107"/>
      <c r="M900" s="107"/>
      <c r="N900" s="107"/>
      <c r="O900" s="107"/>
      <c r="P900" s="107"/>
      <c r="Q900" s="104" t="str" cm="1">
        <f t="array" ref="Q900">IF(INDEX('Maximum Demand Forecast'!$AW$4:$AW$248,MATCH(1,('Maximum Demand Forecast'!$AV$4:$AV$248=Information!D900)*('Maximum Demand Forecast'!$AX$4:$AX$248=Information!E900)*('Maximum Demand Forecast'!$AU$4:$AU$248=Information!C900),0))=0,"",INDEX('Maximum Demand Forecast'!$AW$4:$AW$248,MATCH(1,('Maximum Demand Forecast'!$AV$4:$AV$248=Information!D900)*('Maximum Demand Forecast'!$AX$4:$AX$248=Information!E900)*('Maximum Demand Forecast'!$AU$4:$AU$248=Information!C900),0)))</f>
        <v/>
      </c>
      <c r="R900" s="105"/>
    </row>
    <row r="901" spans="3:18" x14ac:dyDescent="0.25">
      <c r="C901" s="71" t="s">
        <v>61</v>
      </c>
      <c r="D901" s="77" t="s">
        <v>132</v>
      </c>
      <c r="E901" s="106"/>
      <c r="F901" s="107"/>
      <c r="G901" s="107"/>
      <c r="H901" s="107"/>
      <c r="I901" s="107"/>
      <c r="J901" s="107"/>
      <c r="K901" s="107"/>
      <c r="L901" s="107"/>
      <c r="M901" s="107"/>
      <c r="N901" s="107"/>
      <c r="O901" s="107"/>
      <c r="P901" s="107"/>
      <c r="Q901" s="104" t="str" cm="1">
        <f t="array" ref="Q901">IF(INDEX('Maximum Demand Forecast'!$AW$4:$AW$248,MATCH(1,('Maximum Demand Forecast'!$AV$4:$AV$248=Information!D901)*('Maximum Demand Forecast'!$AX$4:$AX$248=Information!E901)*('Maximum Demand Forecast'!$AU$4:$AU$248=Information!C901),0))=0,"",INDEX('Maximum Demand Forecast'!$AW$4:$AW$248,MATCH(1,('Maximum Demand Forecast'!$AV$4:$AV$248=Information!D901)*('Maximum Demand Forecast'!$AX$4:$AX$248=Information!E901)*('Maximum Demand Forecast'!$AU$4:$AU$248=Information!C901),0)))</f>
        <v/>
      </c>
      <c r="R901" s="105"/>
    </row>
    <row r="902" spans="3:18" x14ac:dyDescent="0.25">
      <c r="C902" s="71" t="s">
        <v>61</v>
      </c>
      <c r="D902" s="77" t="s">
        <v>133</v>
      </c>
      <c r="E902" s="106"/>
      <c r="F902" s="107"/>
      <c r="G902" s="107"/>
      <c r="H902" s="107"/>
      <c r="I902" s="107"/>
      <c r="J902" s="107"/>
      <c r="K902" s="107"/>
      <c r="L902" s="107"/>
      <c r="M902" s="107"/>
      <c r="N902" s="107"/>
      <c r="O902" s="107"/>
      <c r="P902" s="107"/>
      <c r="Q902" s="104" t="str" cm="1">
        <f t="array" ref="Q902">IF(INDEX('Maximum Demand Forecast'!$AW$4:$AW$248,MATCH(1,('Maximum Demand Forecast'!$AV$4:$AV$248=Information!D902)*('Maximum Demand Forecast'!$AX$4:$AX$248=Information!E902)*('Maximum Demand Forecast'!$AU$4:$AU$248=Information!C902),0))=0,"",INDEX('Maximum Demand Forecast'!$AW$4:$AW$248,MATCH(1,('Maximum Demand Forecast'!$AV$4:$AV$248=Information!D902)*('Maximum Demand Forecast'!$AX$4:$AX$248=Information!E902)*('Maximum Demand Forecast'!$AU$4:$AU$248=Information!C902),0)))</f>
        <v/>
      </c>
      <c r="R902" s="105"/>
    </row>
    <row r="903" spans="3:18" x14ac:dyDescent="0.25">
      <c r="C903" s="71" t="s">
        <v>61</v>
      </c>
      <c r="D903" s="77" t="s">
        <v>134</v>
      </c>
      <c r="E903" s="106"/>
      <c r="F903" s="107"/>
      <c r="G903" s="107"/>
      <c r="H903" s="107"/>
      <c r="I903" s="107"/>
      <c r="J903" s="107"/>
      <c r="K903" s="107"/>
      <c r="L903" s="107"/>
      <c r="M903" s="107"/>
      <c r="N903" s="107"/>
      <c r="O903" s="107"/>
      <c r="P903" s="107"/>
      <c r="Q903" s="104" t="str" cm="1">
        <f t="array" ref="Q903">IF(INDEX('Maximum Demand Forecast'!$AW$4:$AW$248,MATCH(1,('Maximum Demand Forecast'!$AV$4:$AV$248=Information!D903)*('Maximum Demand Forecast'!$AX$4:$AX$248=Information!E903)*('Maximum Demand Forecast'!$AU$4:$AU$248=Information!C903),0))=0,"",INDEX('Maximum Demand Forecast'!$AW$4:$AW$248,MATCH(1,('Maximum Demand Forecast'!$AV$4:$AV$248=Information!D903)*('Maximum Demand Forecast'!$AX$4:$AX$248=Information!E903)*('Maximum Demand Forecast'!$AU$4:$AU$248=Information!C903),0)))</f>
        <v/>
      </c>
      <c r="R903" s="105"/>
    </row>
    <row r="904" spans="3:18" x14ac:dyDescent="0.25">
      <c r="C904" s="71" t="s">
        <v>61</v>
      </c>
      <c r="D904" s="77" t="s">
        <v>184</v>
      </c>
      <c r="E904" s="124">
        <f>INDEX('Distribution feeder max. demand'!$AS$5:$AS$64,MATCH(Information!$C904,'Distribution feeder max. demand'!$AR$5:$AR$64,0))</f>
        <v>6.1680000000000001</v>
      </c>
      <c r="F904" s="115"/>
      <c r="G904" s="115"/>
      <c r="H904" s="115"/>
      <c r="I904" s="115"/>
      <c r="J904" s="115"/>
      <c r="K904" s="115"/>
      <c r="L904" s="115"/>
      <c r="M904" s="115"/>
      <c r="N904" s="115"/>
      <c r="O904" s="115"/>
      <c r="P904" s="115"/>
      <c r="Q904" s="104"/>
      <c r="R904" s="105"/>
    </row>
    <row r="905" spans="3:18" ht="15.75" thickBot="1" x14ac:dyDescent="0.3">
      <c r="C905" s="73" t="s">
        <v>61</v>
      </c>
      <c r="D905" s="78" t="s">
        <v>185</v>
      </c>
      <c r="E905" s="123">
        <f>INDEX('Distribution feeder max. demand'!$AT$5:$AT$64,MATCH(Information!$C904,'Distribution feeder max. demand'!$AR$5:$AR$64,0))</f>
        <v>2.4E-2</v>
      </c>
      <c r="F905" s="119"/>
      <c r="G905" s="119"/>
      <c r="H905" s="119"/>
      <c r="I905" s="119"/>
      <c r="J905" s="119"/>
      <c r="K905" s="119"/>
      <c r="L905" s="119"/>
      <c r="M905" s="119"/>
      <c r="N905" s="119"/>
      <c r="O905" s="119"/>
      <c r="P905" s="119"/>
      <c r="Q905" s="120"/>
      <c r="R905" s="121"/>
    </row>
    <row r="906" spans="3:18" ht="15.75" thickTop="1" x14ac:dyDescent="0.25">
      <c r="C906" s="71" t="s">
        <v>53</v>
      </c>
      <c r="D906" s="77" t="s">
        <v>171</v>
      </c>
      <c r="E906" s="102">
        <f>INDEX('Maximum Demand Forecast'!$BA$4:$BA$50,MATCH($C$906,'Maximum Demand Forecast'!$AZ$4:$AZ$50,0))</f>
        <v>50</v>
      </c>
      <c r="F906" s="103">
        <f>INDEX('Maximum Demand Forecast'!$BA$4:$BA$50,MATCH($C$906,'Maximum Demand Forecast'!$AZ$4:$AZ$50,0))</f>
        <v>50</v>
      </c>
      <c r="G906" s="103">
        <f>INDEX('Maximum Demand Forecast'!$BA$4:$BA$50,MATCH($C$906,'Maximum Demand Forecast'!$AZ$4:$AZ$50,0))</f>
        <v>50</v>
      </c>
      <c r="H906" s="103">
        <f>INDEX('Maximum Demand Forecast'!$BA$4:$BA$50,MATCH($C$906,'Maximum Demand Forecast'!$AZ$4:$AZ$50,0))</f>
        <v>50</v>
      </c>
      <c r="I906" s="103">
        <f>INDEX('Maximum Demand Forecast'!$BA$4:$BA$50,MATCH($C$906,'Maximum Demand Forecast'!$AZ$4:$AZ$50,0))</f>
        <v>50</v>
      </c>
      <c r="J906" s="103">
        <f>INDEX('Maximum Demand Forecast'!$BA$4:$BA$50,MATCH($C$906,'Maximum Demand Forecast'!$AZ$4:$AZ$50,0))</f>
        <v>50</v>
      </c>
      <c r="K906" s="103">
        <f>INDEX('Maximum Demand Forecast'!$BA$4:$BA$50,MATCH($C$906,'Maximum Demand Forecast'!$AZ$4:$AZ$50,0))</f>
        <v>50</v>
      </c>
      <c r="L906" s="103">
        <f>INDEX('Maximum Demand Forecast'!$BA$4:$BA$50,MATCH($C$906,'Maximum Demand Forecast'!$AZ$4:$AZ$50,0))</f>
        <v>50</v>
      </c>
      <c r="M906" s="103">
        <f>INDEX('Maximum Demand Forecast'!$BA$4:$BA$50,MATCH($C$906,'Maximum Demand Forecast'!$AZ$4:$AZ$50,0))</f>
        <v>50</v>
      </c>
      <c r="N906" s="103">
        <f>INDEX('Maximum Demand Forecast'!$BA$4:$BA$50,MATCH($C$906,'Maximum Demand Forecast'!$AZ$4:$AZ$50,0))</f>
        <v>50</v>
      </c>
      <c r="O906" s="103">
        <f>INDEX('Maximum Demand Forecast'!$BA$4:$BA$50,MATCH($C$906,'Maximum Demand Forecast'!$AZ$4:$AZ$50,0))</f>
        <v>50</v>
      </c>
      <c r="P906" s="103">
        <f>INDEX('Maximum Demand Forecast'!$BA$4:$BA$50,MATCH($C$906,'Maximum Demand Forecast'!$AZ$4:$AZ$50,0))</f>
        <v>50</v>
      </c>
      <c r="Q906" s="104"/>
      <c r="R906" s="122" t="str">
        <f>IF('Maximum Demand Forecast'!F45&gt;'Maximum Demand Forecast'!V45,"Summer","Winter")</f>
        <v>Winter</v>
      </c>
    </row>
    <row r="907" spans="3:18" x14ac:dyDescent="0.25">
      <c r="C907" s="71" t="s">
        <v>53</v>
      </c>
      <c r="D907" s="77" t="s">
        <v>172</v>
      </c>
      <c r="E907" s="106">
        <f>INDEX('Maximum Demand Forecast'!$AN$4:$AN$50,MATCH(Information!C906,'Maximum Demand Forecast'!$AM$4:$AM$50,0))</f>
        <v>25</v>
      </c>
      <c r="F907" s="107">
        <f>INDEX('Maximum Demand Forecast'!$AN$4:$AN$50,MATCH(Information!C906,'Maximum Demand Forecast'!$AM$4:$AM$50,0))</f>
        <v>25</v>
      </c>
      <c r="G907" s="107">
        <f>INDEX('Maximum Demand Forecast'!$AN$4:$AN$50,MATCH(Information!C906,'Maximum Demand Forecast'!$AM$4:$AM$50,0))</f>
        <v>25</v>
      </c>
      <c r="H907" s="107">
        <f>INDEX('Maximum Demand Forecast'!$AN$4:$AN$50,MATCH(Information!C906,'Maximum Demand Forecast'!$AM$4:$AM$50,0))</f>
        <v>25</v>
      </c>
      <c r="I907" s="107">
        <f>INDEX('Maximum Demand Forecast'!$AN$4:$AN$50,MATCH(Information!C906,'Maximum Demand Forecast'!$AM$4:$AM$50,0))</f>
        <v>25</v>
      </c>
      <c r="J907" s="107">
        <f>INDEX('Maximum Demand Forecast'!$AN$4:$AN$50,MATCH(Information!C906,'Maximum Demand Forecast'!$AM$4:$AM$50,0))</f>
        <v>25</v>
      </c>
      <c r="K907" s="107">
        <f>INDEX('Maximum Demand Forecast'!$AN$4:$AN$50,MATCH(Information!C906,'Maximum Demand Forecast'!$AM$4:$AM$50,0))</f>
        <v>25</v>
      </c>
      <c r="L907" s="107">
        <f>INDEX('Maximum Demand Forecast'!$AN$4:$AN$50,MATCH(Information!C906,'Maximum Demand Forecast'!$AM$4:$AM$50,0))</f>
        <v>25</v>
      </c>
      <c r="M907" s="107">
        <f>INDEX('Maximum Demand Forecast'!$AN$4:$AN$50,MATCH(Information!C906,'Maximum Demand Forecast'!$AM$4:$AM$50,0))</f>
        <v>25</v>
      </c>
      <c r="N907" s="107">
        <f>INDEX('Maximum Demand Forecast'!$AN$4:$AN$50,MATCH(Information!C906,'Maximum Demand Forecast'!$AM$4:$AM$50,0))</f>
        <v>25</v>
      </c>
      <c r="O907" s="107">
        <f>INDEX('Maximum Demand Forecast'!$AN$4:$AN$50,MATCH(Information!C906,'Maximum Demand Forecast'!$AM$4:$AM$50,0))</f>
        <v>25</v>
      </c>
      <c r="P907" s="107">
        <f>INDEX('Maximum Demand Forecast'!$AN$4:$AN$50,MATCH(Information!C906,'Maximum Demand Forecast'!$AM$4:$AM$50,0))</f>
        <v>25</v>
      </c>
      <c r="Q907" s="104"/>
      <c r="R907" s="105"/>
    </row>
    <row r="908" spans="3:18" x14ac:dyDescent="0.25">
      <c r="C908" s="71" t="s">
        <v>53</v>
      </c>
      <c r="D908" s="77" t="s">
        <v>173</v>
      </c>
      <c r="E908" s="106">
        <f>INDEX('Maximum Demand Forecast'!$AO$4:$AO$50,MATCH(Information!C908,'Maximum Demand Forecast'!$AM$4:$AM$50,0))</f>
        <v>30</v>
      </c>
      <c r="F908" s="107">
        <f>INDEX('Maximum Demand Forecast'!$AO$4:$AO$50,MATCH(Information!C908,'Maximum Demand Forecast'!$AM$4:$AM$50,0))</f>
        <v>30</v>
      </c>
      <c r="G908" s="107">
        <f>INDEX('Maximum Demand Forecast'!$AO$4:$AO$50,MATCH(Information!C908,'Maximum Demand Forecast'!$AM$4:$AM$50,0))</f>
        <v>30</v>
      </c>
      <c r="H908" s="107">
        <f>INDEX('Maximum Demand Forecast'!$AO$4:$AO$50,MATCH(Information!C908,'Maximum Demand Forecast'!$AM$4:$AM$50,0))</f>
        <v>30</v>
      </c>
      <c r="I908" s="107">
        <f>INDEX('Maximum Demand Forecast'!$AO$4:$AO$50,MATCH(Information!C908,'Maximum Demand Forecast'!$AM$4:$AM$50,0))</f>
        <v>30</v>
      </c>
      <c r="J908" s="107">
        <f>INDEX('Maximum Demand Forecast'!$AO$4:$AO$50,MATCH(Information!C908,'Maximum Demand Forecast'!$AM$4:$AM$50,0))</f>
        <v>30</v>
      </c>
      <c r="K908" s="107">
        <f>INDEX('Maximum Demand Forecast'!$AO$4:$AO$50,MATCH(Information!C908,'Maximum Demand Forecast'!$AM$4:$AM$50,0))</f>
        <v>30</v>
      </c>
      <c r="L908" s="107">
        <f>INDEX('Maximum Demand Forecast'!$AO$4:$AO$50,MATCH(Information!C908,'Maximum Demand Forecast'!$AM$4:$AM$50,0))</f>
        <v>30</v>
      </c>
      <c r="M908" s="107">
        <f>INDEX('Maximum Demand Forecast'!$AO$4:$AO$50,MATCH(Information!C908,'Maximum Demand Forecast'!$AM$4:$AM$50,0))</f>
        <v>30</v>
      </c>
      <c r="N908" s="107">
        <f>INDEX('Maximum Demand Forecast'!$AO$4:$AO$50,MATCH(Information!C908,'Maximum Demand Forecast'!$AM$4:$AM$50,0))</f>
        <v>30</v>
      </c>
      <c r="O908" s="107">
        <f>INDEX('Maximum Demand Forecast'!$AO$4:$AO$50,MATCH(Information!C908,'Maximum Demand Forecast'!$AM$4:$AM$50,0))</f>
        <v>30</v>
      </c>
      <c r="P908" s="107">
        <f>INDEX('Maximum Demand Forecast'!$AO$4:$AO$50,MATCH(Information!C908,'Maximum Demand Forecast'!$AM$4:$AM$50,0))</f>
        <v>30</v>
      </c>
      <c r="Q908" s="104"/>
      <c r="R908" s="105"/>
    </row>
    <row r="909" spans="3:18" x14ac:dyDescent="0.25">
      <c r="C909" s="71" t="s">
        <v>53</v>
      </c>
      <c r="D909" s="77" t="s">
        <v>174</v>
      </c>
      <c r="E909" s="108">
        <f>IF($R$906="Summer",INDEX('Maximum Demand Forecast'!E$4:E$50,MATCH(Information!$C$909,'Maximum Demand Forecast'!$D$4:$D$50,0)),INDEX('Maximum Demand Forecast'!U$4:U$50,MATCH(Information!$C$909,'Maximum Demand Forecast'!$T$4:$T$50,0)))</f>
        <v>6.7857062150257503</v>
      </c>
      <c r="F909" s="111">
        <f>IF($R$906="Summer",INDEX('Maximum Demand Forecast'!F$4:F$50,MATCH(Information!$C$909,'Maximum Demand Forecast'!$D$4:$D$50,0)),INDEX('Maximum Demand Forecast'!V$4:V$50,MATCH(Information!$C$909,'Maximum Demand Forecast'!$T$4:$T$50,0)))</f>
        <v>7.1020959811373103</v>
      </c>
      <c r="G909" s="111">
        <f>IF($R$906="Summer",INDEX('Maximum Demand Forecast'!G$4:G$50,MATCH(Information!$C$909,'Maximum Demand Forecast'!$D$4:$D$50,0)),INDEX('Maximum Demand Forecast'!W$4:W$50,MATCH(Information!$C$909,'Maximum Demand Forecast'!$T$4:$T$50,0)))</f>
        <v>6.8571104033578703</v>
      </c>
      <c r="H909" s="111">
        <f>IF($R$906="Summer",INDEX('Maximum Demand Forecast'!H$4:H$50,MATCH(Information!$C$909,'Maximum Demand Forecast'!$D$4:$D$50,0)),INDEX('Maximum Demand Forecast'!X$4:X$50,MATCH(Information!$C$909,'Maximum Demand Forecast'!$T$4:$T$50,0)))</f>
        <v>6.9120825236793504</v>
      </c>
      <c r="I909" s="111">
        <f>IF($R$906="Summer",INDEX('Maximum Demand Forecast'!I$4:I$50,MATCH(Information!$C$909,'Maximum Demand Forecast'!$D$4:$D$50,0)),INDEX('Maximum Demand Forecast'!Y$4:Y$50,MATCH(Information!$C$909,'Maximum Demand Forecast'!$T$4:$T$50,0)))</f>
        <v>6.7994253587717068</v>
      </c>
      <c r="J909" s="111">
        <f>IF($R$906="Summer",INDEX('Maximum Demand Forecast'!J$4:J$50,MATCH(Information!$C$909,'Maximum Demand Forecast'!$D$4:$D$50,0)),INDEX('Maximum Demand Forecast'!Z$4:Z$50,MATCH(Information!$C$909,'Maximum Demand Forecast'!$T$4:$T$50,0)))</f>
        <v>6.7951084702594269</v>
      </c>
      <c r="K909" s="111">
        <f>IF($R$906="Summer",INDEX('Maximum Demand Forecast'!K$4:K$50,MATCH(Information!$C$909,'Maximum Demand Forecast'!$D$4:$D$50,0)),INDEX('Maximum Demand Forecast'!AA$4:AA$50,MATCH(Information!$C$909,'Maximum Demand Forecast'!$T$4:$T$50,0)))</f>
        <v>6.8051309358917891</v>
      </c>
      <c r="L909" s="111">
        <f>IF($R$906="Summer",INDEX('Maximum Demand Forecast'!L$4:L$50,MATCH(Information!$C$909,'Maximum Demand Forecast'!$D$4:$D$50,0)),INDEX('Maximum Demand Forecast'!AB$4:AB$50,MATCH(Information!$C$909,'Maximum Demand Forecast'!$T$4:$T$50,0)))</f>
        <v>6.835546825806774</v>
      </c>
      <c r="M909" s="111">
        <f>IF($R$906="Summer",INDEX('Maximum Demand Forecast'!M$4:M$50,MATCH(Information!$C$909,'Maximum Demand Forecast'!$D$4:$D$50,0)),INDEX('Maximum Demand Forecast'!AC$4:AC$50,MATCH(Information!$C$909,'Maximum Demand Forecast'!$T$4:$T$50,0)))</f>
        <v>6.9260865981978688</v>
      </c>
      <c r="N909" s="111">
        <f>IF($R$906="Summer",INDEX('Maximum Demand Forecast'!N$4:N$50,MATCH(Information!$C$909,'Maximum Demand Forecast'!$D$4:$D$50,0)),INDEX('Maximum Demand Forecast'!AD$4:AD$50,MATCH(Information!$C$909,'Maximum Demand Forecast'!$T$4:$T$50,0)))</f>
        <v>7.2120574935450605</v>
      </c>
      <c r="O909" s="111">
        <f>IF($R$906="Summer",INDEX('Maximum Demand Forecast'!O$4:O$50,MATCH(Information!$C$909,'Maximum Demand Forecast'!$D$4:$D$50,0)),INDEX('Maximum Demand Forecast'!AE$4:AE$50,MATCH(Information!$C$909,'Maximum Demand Forecast'!$T$4:$T$50,0)))</f>
        <v>7.4455852172272543</v>
      </c>
      <c r="P909" s="111">
        <f>IF($R$906="Summer",INDEX('Maximum Demand Forecast'!P$4:P$50,MATCH(Information!$C$909,'Maximum Demand Forecast'!$D$4:$D$50,0)),INDEX('Maximum Demand Forecast'!AF$4:AF$50,MATCH(Information!$C$909,'Maximum Demand Forecast'!$T$4:$T$50,0)))</f>
        <v>7.6008971848353761</v>
      </c>
      <c r="Q909" s="104"/>
      <c r="R909" s="105"/>
    </row>
    <row r="910" spans="3:18" x14ac:dyDescent="0.25">
      <c r="C910" s="71" t="s">
        <v>53</v>
      </c>
      <c r="D910" s="77" t="s">
        <v>175</v>
      </c>
      <c r="E910" s="109">
        <f t="shared" ref="E910:P910" si="123">SQRT(E911^2-E909^2)</f>
        <v>0.37706277004823158</v>
      </c>
      <c r="F910" s="110">
        <f t="shared" si="123"/>
        <v>0.39464366698726022</v>
      </c>
      <c r="G910" s="110">
        <f t="shared" si="123"/>
        <v>0.38103050165824154</v>
      </c>
      <c r="H910" s="110">
        <f t="shared" si="123"/>
        <v>0.38408514907547187</v>
      </c>
      <c r="I910" s="110">
        <f t="shared" si="123"/>
        <v>0.37782510460554025</v>
      </c>
      <c r="J910" s="110">
        <f t="shared" si="123"/>
        <v>0.37758522715007631</v>
      </c>
      <c r="K910" s="110">
        <f t="shared" si="123"/>
        <v>0.37814214761411197</v>
      </c>
      <c r="L910" s="110">
        <f t="shared" si="123"/>
        <v>0.37983227379131396</v>
      </c>
      <c r="M910" s="110">
        <f t="shared" si="123"/>
        <v>0.38486331644120148</v>
      </c>
      <c r="N910" s="110">
        <f t="shared" si="123"/>
        <v>0.40075392156554196</v>
      </c>
      <c r="O910" s="110">
        <f t="shared" si="123"/>
        <v>0.41373040589662186</v>
      </c>
      <c r="P910" s="110">
        <f t="shared" si="123"/>
        <v>0.42236065879474166</v>
      </c>
      <c r="Q910" s="104"/>
      <c r="R910" s="105"/>
    </row>
    <row r="911" spans="3:18" x14ac:dyDescent="0.25">
      <c r="C911" s="71" t="s">
        <v>53</v>
      </c>
      <c r="D911" s="77" t="s">
        <v>176</v>
      </c>
      <c r="E911" s="108">
        <f t="shared" ref="E911:P911" si="124">E909/$E$912</f>
        <v>6.7961743039150742</v>
      </c>
      <c r="F911" s="111">
        <f t="shared" si="124"/>
        <v>7.113052154256982</v>
      </c>
      <c r="G911" s="111">
        <f t="shared" si="124"/>
        <v>6.8676886451726</v>
      </c>
      <c r="H911" s="111">
        <f t="shared" si="124"/>
        <v>6.9227455692011262</v>
      </c>
      <c r="I911" s="111">
        <f t="shared" si="124"/>
        <v>6.8099146117391181</v>
      </c>
      <c r="J911" s="111">
        <f t="shared" si="124"/>
        <v>6.8055910637029449</v>
      </c>
      <c r="K911" s="111">
        <f t="shared" si="124"/>
        <v>6.8156289906679683</v>
      </c>
      <c r="L911" s="111">
        <f t="shared" si="124"/>
        <v>6.8460918021898118</v>
      </c>
      <c r="M911" s="111">
        <f t="shared" si="124"/>
        <v>6.936771247351194</v>
      </c>
      <c r="N911" s="111">
        <f t="shared" si="124"/>
        <v>7.2231833007234156</v>
      </c>
      <c r="O911" s="111">
        <f t="shared" si="124"/>
        <v>7.4570712800506609</v>
      </c>
      <c r="P911" s="111">
        <f t="shared" si="124"/>
        <v>7.6126228423938009</v>
      </c>
      <c r="Q911" s="104"/>
      <c r="R911" s="105"/>
    </row>
    <row r="912" spans="3:18" x14ac:dyDescent="0.25">
      <c r="C912" s="71" t="s">
        <v>53</v>
      </c>
      <c r="D912" s="77" t="s">
        <v>177</v>
      </c>
      <c r="E912" s="108">
        <f>IF($R$906="Summer",INDEX('Maximum Demand Forecast'!$Q$4:$Q$50,MATCH(Information!$C$912,'Maximum Demand Forecast'!$D$4:$D$50,0)),INDEX('Maximum Demand Forecast'!$AG$4:$AG$50,MATCH(Information!$C$912,'Maximum Demand Forecast'!$T$4:$T$50,0)))</f>
        <v>0.99845970859174504</v>
      </c>
      <c r="F912" s="111">
        <f>IF($R$906="Summer",INDEX('Maximum Demand Forecast'!$Q$4:$Q$50,MATCH(Information!$C$912,'Maximum Demand Forecast'!$D$4:$D$50,0)),INDEX('Maximum Demand Forecast'!$AG$4:$AG$50,MATCH(Information!$C$912,'Maximum Demand Forecast'!$T$4:$T$50,0)))</f>
        <v>0.99845970859174504</v>
      </c>
      <c r="G912" s="111">
        <f>IF($R$906="Summer",INDEX('Maximum Demand Forecast'!$Q$4:$Q$50,MATCH(Information!$C$912,'Maximum Demand Forecast'!$D$4:$D$50,0)),INDEX('Maximum Demand Forecast'!$AG$4:$AG$50,MATCH(Information!$C$912,'Maximum Demand Forecast'!$T$4:$T$50,0)))</f>
        <v>0.99845970859174504</v>
      </c>
      <c r="H912" s="111">
        <f>IF($R$906="Summer",INDEX('Maximum Demand Forecast'!$Q$4:$Q$50,MATCH(Information!$C$912,'Maximum Demand Forecast'!$D$4:$D$50,0)),INDEX('Maximum Demand Forecast'!$AG$4:$AG$50,MATCH(Information!$C$912,'Maximum Demand Forecast'!$T$4:$T$50,0)))</f>
        <v>0.99845970859174504</v>
      </c>
      <c r="I912" s="111">
        <f>IF($R$906="Summer",INDEX('Maximum Demand Forecast'!$Q$4:$Q$50,MATCH(Information!$C$912,'Maximum Demand Forecast'!$D$4:$D$50,0)),INDEX('Maximum Demand Forecast'!$AG$4:$AG$50,MATCH(Information!$C$912,'Maximum Demand Forecast'!$T$4:$T$50,0)))</f>
        <v>0.99845970859174504</v>
      </c>
      <c r="J912" s="111">
        <f>IF($R$906="Summer",INDEX('Maximum Demand Forecast'!$Q$4:$Q$50,MATCH(Information!$C$912,'Maximum Demand Forecast'!$D$4:$D$50,0)),INDEX('Maximum Demand Forecast'!$AG$4:$AG$50,MATCH(Information!$C$912,'Maximum Demand Forecast'!$T$4:$T$50,0)))</f>
        <v>0.99845970859174504</v>
      </c>
      <c r="K912" s="111">
        <f>IF($R$906="Summer",INDEX('Maximum Demand Forecast'!$Q$4:$Q$50,MATCH(Information!$C$912,'Maximum Demand Forecast'!$D$4:$D$50,0)),INDEX('Maximum Demand Forecast'!$AG$4:$AG$50,MATCH(Information!$C$912,'Maximum Demand Forecast'!$T$4:$T$50,0)))</f>
        <v>0.99845970859174504</v>
      </c>
      <c r="L912" s="111">
        <f>IF($R$906="Summer",INDEX('Maximum Demand Forecast'!$Q$4:$Q$50,MATCH(Information!$C$912,'Maximum Demand Forecast'!$D$4:$D$50,0)),INDEX('Maximum Demand Forecast'!$AG$4:$AG$50,MATCH(Information!$C$912,'Maximum Demand Forecast'!$T$4:$T$50,0)))</f>
        <v>0.99845970859174504</v>
      </c>
      <c r="M912" s="111">
        <f>IF($R$906="Summer",INDEX('Maximum Demand Forecast'!$Q$4:$Q$50,MATCH(Information!$C$912,'Maximum Demand Forecast'!$D$4:$D$50,0)),INDEX('Maximum Demand Forecast'!$AG$4:$AG$50,MATCH(Information!$C$912,'Maximum Demand Forecast'!$T$4:$T$50,0)))</f>
        <v>0.99845970859174504</v>
      </c>
      <c r="N912" s="111">
        <f>IF($R$906="Summer",INDEX('Maximum Demand Forecast'!$Q$4:$Q$50,MATCH(Information!$C$912,'Maximum Demand Forecast'!$D$4:$D$50,0)),INDEX('Maximum Demand Forecast'!$AG$4:$AG$50,MATCH(Information!$C$912,'Maximum Demand Forecast'!$T$4:$T$50,0)))</f>
        <v>0.99845970859174504</v>
      </c>
      <c r="O912" s="111">
        <f>IF($R$906="Summer",INDEX('Maximum Demand Forecast'!$Q$4:$Q$50,MATCH(Information!$C$912,'Maximum Demand Forecast'!$D$4:$D$50,0)),INDEX('Maximum Demand Forecast'!$AG$4:$AG$50,MATCH(Information!$C$912,'Maximum Demand Forecast'!$T$4:$T$50,0)))</f>
        <v>0.99845970859174504</v>
      </c>
      <c r="P912" s="111">
        <f>IF($R$906="Summer",INDEX('Maximum Demand Forecast'!$Q$4:$Q$50,MATCH(Information!$C$912,'Maximum Demand Forecast'!$D$4:$D$50,0)),INDEX('Maximum Demand Forecast'!$AG$4:$AG$50,MATCH(Information!$C$912,'Maximum Demand Forecast'!$T$4:$T$50,0)))</f>
        <v>0.99845970859174504</v>
      </c>
      <c r="Q912" s="104"/>
      <c r="R912" s="105"/>
    </row>
    <row r="913" spans="3:18" x14ac:dyDescent="0.25">
      <c r="C913" s="71" t="s">
        <v>53</v>
      </c>
      <c r="D913" s="77" t="s">
        <v>178</v>
      </c>
      <c r="E913" s="108">
        <f>IF($R$906="Summer",INDEX('Maximum Demand Forecast'!U$4:U$50,MATCH(Information!$C$906,'Maximum Demand Forecast'!$T$4:$T$50,0)),INDEX('Maximum Demand Forecast'!E$4:E$50,MATCH(Information!$C$906,'Maximum Demand Forecast'!$T$4:$T$50,0)))</f>
        <v>5.7626994872283799</v>
      </c>
      <c r="F913" s="111">
        <f>IF($R$906="Summer",INDEX('Maximum Demand Forecast'!V$4:V$50,MATCH(Information!$C$906,'Maximum Demand Forecast'!$T$4:$T$50,0)),INDEX('Maximum Demand Forecast'!F$4:F$50,MATCH(Information!$C$906,'Maximum Demand Forecast'!$T$4:$T$50,0)))</f>
        <v>5.2283999999999997</v>
      </c>
      <c r="G913" s="111">
        <f>IF($R$906="Summer",INDEX('Maximum Demand Forecast'!W$4:W$50,MATCH(Information!$C$906,'Maximum Demand Forecast'!$T$4:$T$50,0)),INDEX('Maximum Demand Forecast'!G$4:G$50,MATCH(Information!$C$906,'Maximum Demand Forecast'!$T$4:$T$50,0)))</f>
        <v>5.3764068960220417</v>
      </c>
      <c r="H913" s="111">
        <f>IF($R$906="Summer",INDEX('Maximum Demand Forecast'!X$4:X$50,MATCH(Information!$C$906,'Maximum Demand Forecast'!$T$4:$T$50,0)),INDEX('Maximum Demand Forecast'!H$4:H$50,MATCH(Information!$C$906,'Maximum Demand Forecast'!$T$4:$T$50,0)))</f>
        <v>5.3598819352311633</v>
      </c>
      <c r="I913" s="111">
        <f>IF($R$906="Summer",INDEX('Maximum Demand Forecast'!Y$4:Y$50,MATCH(Information!$C$906,'Maximum Demand Forecast'!$T$4:$T$50,0)),INDEX('Maximum Demand Forecast'!I$4:I$50,MATCH(Information!$C$906,'Maximum Demand Forecast'!$T$4:$T$50,0)))</f>
        <v>5.2696003062363808</v>
      </c>
      <c r="J913" s="111">
        <f>IF($R$906="Summer",INDEX('Maximum Demand Forecast'!Z$4:Z$50,MATCH(Information!$C$906,'Maximum Demand Forecast'!$T$4:$T$50,0)),INDEX('Maximum Demand Forecast'!J$4:J$50,MATCH(Information!$C$906,'Maximum Demand Forecast'!$T$4:$T$50,0)))</f>
        <v>5.205547100501664</v>
      </c>
      <c r="K913" s="111">
        <f>IF($R$906="Summer",INDEX('Maximum Demand Forecast'!AA$4:AA$50,MATCH(Information!$C$906,'Maximum Demand Forecast'!$T$4:$T$50,0)),INDEX('Maximum Demand Forecast'!K$4:K$50,MATCH(Information!$C$906,'Maximum Demand Forecast'!$T$4:$T$50,0)))</f>
        <v>5.2090268653161038</v>
      </c>
      <c r="L913" s="111">
        <f>IF($R$906="Summer",INDEX('Maximum Demand Forecast'!AB$4:AB$50,MATCH(Information!$C$906,'Maximum Demand Forecast'!$T$4:$T$50,0)),INDEX('Maximum Demand Forecast'!L$4:L$50,MATCH(Information!$C$906,'Maximum Demand Forecast'!$T$4:$T$50,0)))</f>
        <v>5.1989493881088391</v>
      </c>
      <c r="M913" s="111">
        <f>IF($R$906="Summer",INDEX('Maximum Demand Forecast'!AC$4:AC$50,MATCH(Information!$C$906,'Maximum Demand Forecast'!$T$4:$T$50,0)),INDEX('Maximum Demand Forecast'!M$4:M$50,MATCH(Information!$C$906,'Maximum Demand Forecast'!$T$4:$T$50,0)))</f>
        <v>5.3173509220132624</v>
      </c>
      <c r="N913" s="111">
        <f>IF($R$906="Summer",INDEX('Maximum Demand Forecast'!AD$4:AD$50,MATCH(Information!$C$906,'Maximum Demand Forecast'!$T$4:$T$50,0)),INDEX('Maximum Demand Forecast'!N$4:N$50,MATCH(Information!$C$906,'Maximum Demand Forecast'!$T$4:$T$50,0)))</f>
        <v>5.6377214911122495</v>
      </c>
      <c r="O913" s="111">
        <f>IF($R$906="Summer",INDEX('Maximum Demand Forecast'!AE$4:AE$50,MATCH(Information!$C$906,'Maximum Demand Forecast'!$T$4:$T$50,0)),INDEX('Maximum Demand Forecast'!O$4:O$50,MATCH(Information!$C$906,'Maximum Demand Forecast'!$T$4:$T$50,0)))</f>
        <v>5.9218004803361755</v>
      </c>
      <c r="P913" s="111">
        <f>IF($R$906="Summer",INDEX('Maximum Demand Forecast'!AF$4:AF$50,MATCH(Information!$C$906,'Maximum Demand Forecast'!$T$4:$T$50,0)),INDEX('Maximum Demand Forecast'!P$4:P$50,MATCH(Information!$C$906,'Maximum Demand Forecast'!$T$4:$T$50,0)))</f>
        <v>6.0748990264084251</v>
      </c>
      <c r="Q913" s="112"/>
      <c r="R913" s="105">
        <f>IF($R$45="Summer",INDEX('Maximum Demand Forecast'!V$4:V$50,MATCH(Information!$C$45,'Maximum Demand Forecast'!$T$4:$T$50,0)),INDEX('Maximum Demand Forecast'!F$4:F$50,MATCH(Information!$C$45,'Maximum Demand Forecast'!$T$4:$T$50,0)))</f>
        <v>8.2769410649886499</v>
      </c>
    </row>
    <row r="914" spans="3:18" x14ac:dyDescent="0.25">
      <c r="C914" s="71" t="s">
        <v>53</v>
      </c>
      <c r="D914" s="77" t="s">
        <v>179</v>
      </c>
      <c r="E914" s="113">
        <f t="shared" ref="E914:P914" si="125">IF(E915^2-E913^2&gt;0,SQRT(E915^2-E913^2),0)</f>
        <v>0.16047912274138415</v>
      </c>
      <c r="F914" s="113">
        <f t="shared" si="125"/>
        <v>0.14560000000011208</v>
      </c>
      <c r="G914" s="113">
        <f t="shared" si="125"/>
        <v>0.14972168236200747</v>
      </c>
      <c r="H914" s="113">
        <f t="shared" si="125"/>
        <v>0.14926149678110101</v>
      </c>
      <c r="I914" s="113">
        <f t="shared" si="125"/>
        <v>0.14674734232051589</v>
      </c>
      <c r="J914" s="113">
        <f t="shared" si="125"/>
        <v>0.1449635945669108</v>
      </c>
      <c r="K914" s="113">
        <f t="shared" si="125"/>
        <v>0.14506049873587512</v>
      </c>
      <c r="L914" s="113">
        <f t="shared" si="125"/>
        <v>0.14477986208195656</v>
      </c>
      <c r="M914" s="113">
        <f t="shared" si="125"/>
        <v>0.14807709705563354</v>
      </c>
      <c r="N914" s="113">
        <f t="shared" si="125"/>
        <v>0.15699874705582453</v>
      </c>
      <c r="O914" s="113">
        <f t="shared" si="125"/>
        <v>0.16490975249361406</v>
      </c>
      <c r="P914" s="113">
        <f t="shared" si="125"/>
        <v>0.16917322665554038</v>
      </c>
      <c r="Q914" s="112"/>
      <c r="R914" s="105"/>
    </row>
    <row r="915" spans="3:18" x14ac:dyDescent="0.25">
      <c r="C915" s="71" t="s">
        <v>53</v>
      </c>
      <c r="D915" s="77" t="s">
        <v>180</v>
      </c>
      <c r="E915" s="108">
        <f>E913/IF($R$906="Summer",INDEX('Maximum Demand Forecast'!$AG$4:$AG$50, MATCH(Information!$C$915, 'Maximum Demand Forecast'!$T$4:$T$50, 0)),INDEX('Maximum Demand Forecast'!$Q$4:$Q$50, MATCH(Information!$C$915, 'Maximum Demand Forecast'!$D$4:$D$50, 0)))</f>
        <v>5.7649335580679573</v>
      </c>
      <c r="F915" s="108">
        <f>F913/IF($R$906="Summer",INDEX('Maximum Demand Forecast'!$AG$4:$AG$50, MATCH(Information!$C$915, 'Maximum Demand Forecast'!$T$4:$T$50, 0)),INDEX('Maximum Demand Forecast'!$Q$4:$Q$50, MATCH(Information!$C$915, 'Maximum Demand Forecast'!$D$4:$D$50, 0)))</f>
        <v>5.23042693477311</v>
      </c>
      <c r="G915" s="108">
        <f>G913/IF($R$906="Summer",INDEX('Maximum Demand Forecast'!$AG$4:$AG$50, MATCH(Information!$C$915, 'Maximum Demand Forecast'!$T$4:$T$50, 0)),INDEX('Maximum Demand Forecast'!$Q$4:$Q$50, MATCH(Information!$C$915, 'Maximum Demand Forecast'!$D$4:$D$50, 0)))</f>
        <v>5.3784912097876179</v>
      </c>
      <c r="H915" s="108">
        <f>H913/IF($R$906="Summer",INDEX('Maximum Demand Forecast'!$AG$4:$AG$50, MATCH(Information!$C$915, 'Maximum Demand Forecast'!$T$4:$T$50, 0)),INDEX('Maximum Demand Forecast'!$Q$4:$Q$50, MATCH(Information!$C$915, 'Maximum Demand Forecast'!$D$4:$D$50, 0)))</f>
        <v>5.3619598426357777</v>
      </c>
      <c r="I915" s="108">
        <f>I913/IF($R$906="Summer",INDEX('Maximum Demand Forecast'!$AG$4:$AG$50, MATCH(Information!$C$915, 'Maximum Demand Forecast'!$T$4:$T$50, 0)),INDEX('Maximum Demand Forecast'!$Q$4:$Q$50, MATCH(Information!$C$915, 'Maximum Demand Forecast'!$D$4:$D$50, 0)))</f>
        <v>5.271643213454861</v>
      </c>
      <c r="J915" s="108">
        <f>J913/IF($R$906="Summer",INDEX('Maximum Demand Forecast'!$AG$4:$AG$50, MATCH(Information!$C$915, 'Maximum Demand Forecast'!$T$4:$T$50, 0)),INDEX('Maximum Demand Forecast'!$Q$4:$Q$50, MATCH(Information!$C$915, 'Maximum Demand Forecast'!$D$4:$D$50, 0)))</f>
        <v>5.2075651757122579</v>
      </c>
      <c r="K915" s="108">
        <f>K913/IF($R$906="Summer",INDEX('Maximum Demand Forecast'!$AG$4:$AG$50, MATCH(Information!$C$915, 'Maximum Demand Forecast'!$T$4:$T$50, 0)),INDEX('Maximum Demand Forecast'!$Q$4:$Q$50, MATCH(Information!$C$915, 'Maximum Demand Forecast'!$D$4:$D$50, 0)))</f>
        <v>5.2110462895543748</v>
      </c>
      <c r="L915" s="108">
        <f>L913/IF($R$906="Summer",INDEX('Maximum Demand Forecast'!$AG$4:$AG$50, MATCH(Information!$C$915, 'Maximum Demand Forecast'!$T$4:$T$50, 0)),INDEX('Maximum Demand Forecast'!$Q$4:$Q$50, MATCH(Information!$C$915, 'Maximum Demand Forecast'!$D$4:$D$50, 0)))</f>
        <v>5.2009649055326017</v>
      </c>
      <c r="M915" s="108">
        <f>M913/IF($R$906="Summer",INDEX('Maximum Demand Forecast'!$AG$4:$AG$50, MATCH(Information!$C$915, 'Maximum Demand Forecast'!$T$4:$T$50, 0)),INDEX('Maximum Demand Forecast'!$Q$4:$Q$50, MATCH(Information!$C$915, 'Maximum Demand Forecast'!$D$4:$D$50, 0)))</f>
        <v>5.3194123410869096</v>
      </c>
      <c r="N915" s="108">
        <f>N913/IF($R$906="Summer",INDEX('Maximum Demand Forecast'!$AG$4:$AG$50, MATCH(Information!$C$915, 'Maximum Demand Forecast'!$T$4:$T$50, 0)),INDEX('Maximum Demand Forecast'!$Q$4:$Q$50, MATCH(Information!$C$915, 'Maximum Demand Forecast'!$D$4:$D$50, 0)))</f>
        <v>5.6399071107533345</v>
      </c>
      <c r="O915" s="108">
        <f>O913/IF($R$906="Summer",INDEX('Maximum Demand Forecast'!$AG$4:$AG$50, MATCH(Information!$C$915, 'Maximum Demand Forecast'!$T$4:$T$50, 0)),INDEX('Maximum Demand Forecast'!$Q$4:$Q$50, MATCH(Information!$C$915, 'Maximum Demand Forecast'!$D$4:$D$50, 0)))</f>
        <v>5.9240962311037171</v>
      </c>
      <c r="P915" s="108">
        <f>P913/IF($R$906="Summer",INDEX('Maximum Demand Forecast'!$AG$4:$AG$50, MATCH(Information!$C$915, 'Maximum Demand Forecast'!$T$4:$T$50, 0)),INDEX('Maximum Demand Forecast'!$Q$4:$Q$50, MATCH(Information!$C$915, 'Maximum Demand Forecast'!$D$4:$D$50, 0)))</f>
        <v>6.0772541300882814</v>
      </c>
      <c r="Q915" s="112"/>
      <c r="R915" s="105"/>
    </row>
    <row r="916" spans="3:18" x14ac:dyDescent="0.25">
      <c r="C916" s="71" t="s">
        <v>53</v>
      </c>
      <c r="D916" s="77" t="s">
        <v>181</v>
      </c>
      <c r="E916" s="114">
        <f>IFERROR(INDEX('Maximum Demand Forecast'!$AK$4:$AK$50,MATCH(Information!C906,'Maximum Demand Forecast'!$AJ$4:$AJ$50,0)),"")</f>
        <v>12</v>
      </c>
      <c r="F916" s="115" t="str">
        <f>IFERROR(INDEX('Maximum Demand Forecast'!$AK$4:$AK$50,MATCH(Information!D906,'Maximum Demand Forecast'!$AJ$4:$AJ$50,0)),"")</f>
        <v/>
      </c>
      <c r="G916" s="115"/>
      <c r="H916" s="115"/>
      <c r="I916" s="115"/>
      <c r="J916" s="115"/>
      <c r="K916" s="115"/>
      <c r="L916" s="115"/>
      <c r="M916" s="115"/>
      <c r="N916" s="115"/>
      <c r="O916" s="115"/>
      <c r="P916" s="115"/>
      <c r="Q916" s="116"/>
      <c r="R916" s="105"/>
    </row>
    <row r="917" spans="3:18" x14ac:dyDescent="0.25">
      <c r="C917" s="71" t="s">
        <v>53</v>
      </c>
      <c r="D917" s="77" t="s">
        <v>182</v>
      </c>
      <c r="E917" s="106">
        <f>INDEX('Maximum Demand Forecast'!AR4:AR50,MATCH(Information!C917,'Maximum Demand Forecast'!$AQ$4:$AQ$50,0))</f>
        <v>0</v>
      </c>
      <c r="F917" s="107">
        <f>INDEX('Maximum Demand Forecast'!AR4:AR50,MATCH(Information!C917,'Maximum Demand Forecast'!$AQ$4:$AQ$50,0))</f>
        <v>0</v>
      </c>
      <c r="G917" s="107">
        <f>INDEX('Maximum Demand Forecast'!AR4:AR50,MATCH(Information!C917,'Maximum Demand Forecast'!$AQ$4:$AQ$50,0))</f>
        <v>0</v>
      </c>
      <c r="H917" s="107">
        <f>INDEX('Maximum Demand Forecast'!AR4:AR50,MATCH(Information!C917,'Maximum Demand Forecast'!$AQ$4:$AQ$50,0))</f>
        <v>0</v>
      </c>
      <c r="I917" s="107">
        <f>INDEX('Maximum Demand Forecast'!AR4:AR50,MATCH(Information!C917,'Maximum Demand Forecast'!$AQ$4:$AQ$50,0))</f>
        <v>0</v>
      </c>
      <c r="J917" s="107">
        <f>INDEX('Maximum Demand Forecast'!AR4:AR50,MATCH(Information!C917,'Maximum Demand Forecast'!$AQ$4:$AQ$50,0))</f>
        <v>0</v>
      </c>
      <c r="K917" s="107">
        <f>INDEX('Maximum Demand Forecast'!AR4:AR50,MATCH(Information!C917,'Maximum Demand Forecast'!$AQ$4:$AQ$50,0))</f>
        <v>0</v>
      </c>
      <c r="L917" s="107">
        <f>INDEX('Maximum Demand Forecast'!AR4:AR50,MATCH(Information!C917,'Maximum Demand Forecast'!$AQ$4:$AQ$50,0))</f>
        <v>0</v>
      </c>
      <c r="M917" s="107">
        <f>INDEX('Maximum Demand Forecast'!AR4:AR50,MATCH(Information!C917,'Maximum Demand Forecast'!$AQ$4:$AQ$50,0))</f>
        <v>0</v>
      </c>
      <c r="N917" s="107">
        <f>INDEX('Maximum Demand Forecast'!AR4:AR50,MATCH(Information!C917,'Maximum Demand Forecast'!$AQ$4:$AQ$50,0))</f>
        <v>0</v>
      </c>
      <c r="O917" s="107">
        <f>INDEX('Maximum Demand Forecast'!AR4:AR50,MATCH(Information!C917,'Maximum Demand Forecast'!$AQ$4:$AQ$50,0))</f>
        <v>0</v>
      </c>
      <c r="P917" s="107">
        <f>INDEX('Maximum Demand Forecast'!AR4:AR50,MATCH(Information!C917,'Maximum Demand Forecast'!$AQ$4:$AQ$50,0))</f>
        <v>0</v>
      </c>
      <c r="Q917" s="104"/>
      <c r="R917" s="105"/>
    </row>
    <row r="918" spans="3:18" x14ac:dyDescent="0.25">
      <c r="C918" s="71" t="s">
        <v>53</v>
      </c>
      <c r="D918" s="77" t="s">
        <v>183</v>
      </c>
      <c r="E918" s="106">
        <f>INDEX('Maximum Demand Forecast'!$AS$4:$AS$50,MATCH(Information!C918,'Maximum Demand Forecast'!$AQ$4:$AQ$50,0))</f>
        <v>0</v>
      </c>
      <c r="F918" s="107">
        <f>INDEX('Maximum Demand Forecast'!$AS$4:$AS$50,MATCH(Information!C918,'Maximum Demand Forecast'!$AQ$4:$AQ$50,0))</f>
        <v>0</v>
      </c>
      <c r="G918" s="107">
        <f>INDEX('Maximum Demand Forecast'!$AS$4:$AS$50,MATCH(Information!C918,'Maximum Demand Forecast'!$AQ$4:$AQ$50,0))</f>
        <v>0</v>
      </c>
      <c r="H918" s="107">
        <f>INDEX('Maximum Demand Forecast'!$AS$4:$AS$50,MATCH(Information!C918,'Maximum Demand Forecast'!$AQ$4:$AQ$50,0))</f>
        <v>0</v>
      </c>
      <c r="I918" s="107">
        <f>INDEX('Maximum Demand Forecast'!$AS$4:$AS$50,MATCH(Information!C918,'Maximum Demand Forecast'!$AQ$4:$AQ$50,0))</f>
        <v>0</v>
      </c>
      <c r="J918" s="107">
        <f>INDEX('Maximum Demand Forecast'!$AS$4:$AS$50,MATCH(Information!C918,'Maximum Demand Forecast'!$AQ$4:$AQ$50,0))</f>
        <v>0</v>
      </c>
      <c r="K918" s="107">
        <f>INDEX('Maximum Demand Forecast'!$AS$4:$AS$50,MATCH(Information!C918,'Maximum Demand Forecast'!$AQ$4:$AQ$50,0))</f>
        <v>0</v>
      </c>
      <c r="L918" s="107">
        <f>INDEX('Maximum Demand Forecast'!$AS$4:$AS$50,MATCH(Information!C918,'Maximum Demand Forecast'!$AQ$4:$AQ$50,0))</f>
        <v>0</v>
      </c>
      <c r="M918" s="107">
        <f>INDEX('Maximum Demand Forecast'!$AS$4:$AS$50,MATCH(Information!C918,'Maximum Demand Forecast'!$AQ$4:$AQ$50,0))</f>
        <v>0</v>
      </c>
      <c r="N918" s="107">
        <f>INDEX('Maximum Demand Forecast'!$AS$4:$AS$50,MATCH(Information!C918,'Maximum Demand Forecast'!$AQ$4:$AQ$50,0))</f>
        <v>0</v>
      </c>
      <c r="O918" s="107">
        <f>INDEX('Maximum Demand Forecast'!$AS$4:$AS$50,MATCH(Information!C918,'Maximum Demand Forecast'!$AQ$4:$AQ$50,0))</f>
        <v>0</v>
      </c>
      <c r="P918" s="107">
        <f>INDEX('Maximum Demand Forecast'!$AS$4:$AS$50,MATCH(Information!C918,'Maximum Demand Forecast'!$AQ$4:$AQ$50,0))</f>
        <v>0</v>
      </c>
      <c r="Q918" s="104"/>
      <c r="R918" s="105"/>
    </row>
    <row r="919" spans="3:18" x14ac:dyDescent="0.25">
      <c r="C919" s="71" t="s">
        <v>53</v>
      </c>
      <c r="D919" s="77" t="s">
        <v>186</v>
      </c>
      <c r="E919" s="117">
        <f>INDEX('Maximum Demand Forecast'!$R$4:$R$50,MATCH(Information!$C$906,'Maximum Demand Forecast'!$D$4:$D$50,0))</f>
        <v>0.91289878356667398</v>
      </c>
      <c r="F919" s="118"/>
      <c r="G919" s="118"/>
      <c r="H919" s="118"/>
      <c r="I919" s="118"/>
      <c r="J919" s="118"/>
      <c r="K919" s="118"/>
      <c r="L919" s="118"/>
      <c r="M919" s="118"/>
      <c r="N919" s="118"/>
      <c r="O919" s="118"/>
      <c r="P919" s="118"/>
      <c r="Q919" s="104"/>
      <c r="R919" s="105"/>
    </row>
    <row r="920" spans="3:18" x14ac:dyDescent="0.25">
      <c r="C920" s="71" t="s">
        <v>53</v>
      </c>
      <c r="D920" s="77" t="s">
        <v>187</v>
      </c>
      <c r="E920" s="117">
        <f>INDEX('Maximum Demand Forecast'!$AH$4:$AH$50,MATCH(Information!$C$906,'Maximum Demand Forecast'!$D$4:$D$50,0))</f>
        <v>0.87447924471751803</v>
      </c>
      <c r="F920" s="118"/>
      <c r="G920" s="118"/>
      <c r="H920" s="118"/>
      <c r="I920" s="118"/>
      <c r="J920" s="118"/>
      <c r="K920" s="118"/>
      <c r="L920" s="118"/>
      <c r="M920" s="118"/>
      <c r="N920" s="118"/>
      <c r="O920" s="118"/>
      <c r="P920" s="118"/>
      <c r="Q920" s="104"/>
      <c r="R920" s="105"/>
    </row>
    <row r="921" spans="3:18" x14ac:dyDescent="0.25">
      <c r="C921" s="71" t="s">
        <v>53</v>
      </c>
      <c r="D921" s="77" t="s">
        <v>130</v>
      </c>
      <c r="E921" s="106">
        <v>3</v>
      </c>
      <c r="F921" s="107"/>
      <c r="G921" s="107"/>
      <c r="H921" s="107"/>
      <c r="I921" s="107"/>
      <c r="J921" s="107"/>
      <c r="K921" s="107"/>
      <c r="L921" s="107"/>
      <c r="M921" s="107"/>
      <c r="N921" s="107"/>
      <c r="O921" s="107"/>
      <c r="P921" s="107"/>
      <c r="Q921" s="104" t="str" cm="1">
        <f t="array" ref="Q921">IF(INDEX('Maximum Demand Forecast'!$AW$4:$AW$248,MATCH(1,('Maximum Demand Forecast'!$AV$4:$AV$248=Information!D921)*('Maximum Demand Forecast'!$AX$4:$AX$248=Information!E921)*('Maximum Demand Forecast'!$AU$4:$AU$248=Information!C921),0))=0,"",INDEX('Maximum Demand Forecast'!$AW$4:$AW$248,MATCH(1,('Maximum Demand Forecast'!$AV$4:$AV$248=Information!D921)*('Maximum Demand Forecast'!$AX$4:$AX$248=Information!E921)*('Maximum Demand Forecast'!$AU$4:$AU$248=Information!C921),0)))</f>
        <v>St Marys</v>
      </c>
      <c r="R921" s="105"/>
    </row>
    <row r="922" spans="3:18" x14ac:dyDescent="0.25">
      <c r="C922" s="71" t="s">
        <v>53</v>
      </c>
      <c r="D922" s="77" t="s">
        <v>131</v>
      </c>
      <c r="E922" s="106">
        <v>1.8</v>
      </c>
      <c r="F922" s="107"/>
      <c r="G922" s="107"/>
      <c r="H922" s="107"/>
      <c r="I922" s="107"/>
      <c r="J922" s="107"/>
      <c r="K922" s="107"/>
      <c r="L922" s="107"/>
      <c r="M922" s="107"/>
      <c r="N922" s="107"/>
      <c r="O922" s="107"/>
      <c r="P922" s="107"/>
      <c r="Q922" s="104" t="str" cm="1">
        <f t="array" ref="Q922">IF(INDEX('Maximum Demand Forecast'!$AW$4:$AW$248,MATCH(1,('Maximum Demand Forecast'!$AV$4:$AV$248=Information!D922)*('Maximum Demand Forecast'!$AX$4:$AX$248=Information!E922)*('Maximum Demand Forecast'!$AU$4:$AU$248=Information!C922),0))=0,"",INDEX('Maximum Demand Forecast'!$AW$4:$AW$248,MATCH(1,('Maximum Demand Forecast'!$AV$4:$AV$248=Information!D922)*('Maximum Demand Forecast'!$AX$4:$AX$248=Information!E922)*('Maximum Demand Forecast'!$AU$4:$AU$248=Information!C922),0)))</f>
        <v>Sorell</v>
      </c>
      <c r="R922" s="105"/>
    </row>
    <row r="923" spans="3:18" x14ac:dyDescent="0.25">
      <c r="C923" s="71" t="s">
        <v>53</v>
      </c>
      <c r="D923" s="77" t="s">
        <v>132</v>
      </c>
      <c r="E923" s="106"/>
      <c r="F923" s="107"/>
      <c r="G923" s="107"/>
      <c r="H923" s="107"/>
      <c r="I923" s="107"/>
      <c r="J923" s="107"/>
      <c r="K923" s="107"/>
      <c r="L923" s="107"/>
      <c r="M923" s="107"/>
      <c r="N923" s="107"/>
      <c r="O923" s="107"/>
      <c r="P923" s="107"/>
      <c r="Q923" s="104" t="str" cm="1">
        <f t="array" ref="Q923">IF(INDEX('Maximum Demand Forecast'!$AW$4:$AW$248,MATCH(1,('Maximum Demand Forecast'!$AV$4:$AV$248=Information!D923)*('Maximum Demand Forecast'!$AX$4:$AX$248=Information!E923)*('Maximum Demand Forecast'!$AU$4:$AU$248=Information!C923),0))=0,"",INDEX('Maximum Demand Forecast'!$AW$4:$AW$248,MATCH(1,('Maximum Demand Forecast'!$AV$4:$AV$248=Information!D923)*('Maximum Demand Forecast'!$AX$4:$AX$248=Information!E923)*('Maximum Demand Forecast'!$AU$4:$AU$248=Information!C923),0)))</f>
        <v/>
      </c>
      <c r="R923" s="105"/>
    </row>
    <row r="924" spans="3:18" x14ac:dyDescent="0.25">
      <c r="C924" s="71" t="s">
        <v>53</v>
      </c>
      <c r="D924" s="77" t="s">
        <v>133</v>
      </c>
      <c r="E924" s="106"/>
      <c r="F924" s="107"/>
      <c r="G924" s="107"/>
      <c r="H924" s="107"/>
      <c r="I924" s="107"/>
      <c r="J924" s="107"/>
      <c r="K924" s="107"/>
      <c r="L924" s="107"/>
      <c r="M924" s="107"/>
      <c r="N924" s="107"/>
      <c r="O924" s="107"/>
      <c r="P924" s="107"/>
      <c r="Q924" s="104" t="str" cm="1">
        <f t="array" ref="Q924">IF(INDEX('Maximum Demand Forecast'!$AW$4:$AW$248,MATCH(1,('Maximum Demand Forecast'!$AV$4:$AV$248=Information!D924)*('Maximum Demand Forecast'!$AX$4:$AX$248=Information!E924)*('Maximum Demand Forecast'!$AU$4:$AU$248=Information!C924),0))=0,"",INDEX('Maximum Demand Forecast'!$AW$4:$AW$248,MATCH(1,('Maximum Demand Forecast'!$AV$4:$AV$248=Information!D924)*('Maximum Demand Forecast'!$AX$4:$AX$248=Information!E924)*('Maximum Demand Forecast'!$AU$4:$AU$248=Information!C924),0)))</f>
        <v/>
      </c>
      <c r="R924" s="105"/>
    </row>
    <row r="925" spans="3:18" x14ac:dyDescent="0.25">
      <c r="C925" s="71" t="s">
        <v>53</v>
      </c>
      <c r="D925" s="77" t="s">
        <v>134</v>
      </c>
      <c r="E925" s="106"/>
      <c r="F925" s="107"/>
      <c r="G925" s="107"/>
      <c r="H925" s="107"/>
      <c r="I925" s="107"/>
      <c r="J925" s="107"/>
      <c r="K925" s="107"/>
      <c r="L925" s="107"/>
      <c r="M925" s="107"/>
      <c r="N925" s="107"/>
      <c r="O925" s="107"/>
      <c r="P925" s="107"/>
      <c r="Q925" s="104" t="str" cm="1">
        <f t="array" ref="Q925">IF(INDEX('Maximum Demand Forecast'!$AW$4:$AW$248,MATCH(1,('Maximum Demand Forecast'!$AV$4:$AV$248=Information!D925)*('Maximum Demand Forecast'!$AX$4:$AX$248=Information!E925)*('Maximum Demand Forecast'!$AU$4:$AU$248=Information!C925),0))=0,"",INDEX('Maximum Demand Forecast'!$AW$4:$AW$248,MATCH(1,('Maximum Demand Forecast'!$AV$4:$AV$248=Information!D925)*('Maximum Demand Forecast'!$AX$4:$AX$248=Information!E925)*('Maximum Demand Forecast'!$AU$4:$AU$248=Information!C925),0)))</f>
        <v/>
      </c>
      <c r="R925" s="105"/>
    </row>
    <row r="926" spans="3:18" x14ac:dyDescent="0.25">
      <c r="C926" s="71" t="s">
        <v>53</v>
      </c>
      <c r="D926" s="77" t="s">
        <v>184</v>
      </c>
      <c r="E926" s="124">
        <f>INDEX('Distribution feeder max. demand'!$AS$5:$AS$64,MATCH(Information!$C926,'Distribution feeder max. demand'!$AR$5:$AR$64,0))</f>
        <v>0</v>
      </c>
      <c r="F926" s="115"/>
      <c r="G926" s="115"/>
      <c r="H926" s="115"/>
      <c r="I926" s="115"/>
      <c r="J926" s="115"/>
      <c r="K926" s="115"/>
      <c r="L926" s="115"/>
      <c r="M926" s="115"/>
      <c r="N926" s="115"/>
      <c r="O926" s="115"/>
      <c r="P926" s="115"/>
      <c r="Q926" s="104"/>
      <c r="R926" s="105"/>
    </row>
    <row r="927" spans="3:18" ht="15.75" thickBot="1" x14ac:dyDescent="0.3">
      <c r="C927" s="73" t="s">
        <v>53</v>
      </c>
      <c r="D927" s="78" t="s">
        <v>185</v>
      </c>
      <c r="E927" s="123">
        <f>INDEX('Distribution feeder max. demand'!$AT$5:$AT$64,MATCH(Information!$C926,'Distribution feeder max. demand'!$AR$5:$AR$64,0))</f>
        <v>0</v>
      </c>
      <c r="F927" s="119"/>
      <c r="G927" s="119"/>
      <c r="H927" s="119"/>
      <c r="I927" s="119"/>
      <c r="J927" s="119"/>
      <c r="K927" s="119"/>
      <c r="L927" s="119"/>
      <c r="M927" s="119"/>
      <c r="N927" s="119"/>
      <c r="O927" s="119"/>
      <c r="P927" s="119"/>
      <c r="Q927" s="120"/>
      <c r="R927" s="121"/>
    </row>
    <row r="928" spans="3:18" ht="15.75" thickTop="1" x14ac:dyDescent="0.25">
      <c r="C928" s="71" t="s">
        <v>70</v>
      </c>
      <c r="D928" s="77" t="s">
        <v>171</v>
      </c>
      <c r="E928" s="102">
        <f>INDEX('Maximum Demand Forecast'!$BA$4:$BA$50,MATCH($C$928,'Maximum Demand Forecast'!$AZ$4:$AZ$50,0))</f>
        <v>150</v>
      </c>
      <c r="F928" s="103">
        <f>INDEX('Maximum Demand Forecast'!$BA$4:$BA$50,MATCH($C$928,'Maximum Demand Forecast'!$AZ$4:$AZ$50,0))</f>
        <v>150</v>
      </c>
      <c r="G928" s="103">
        <f>INDEX('Maximum Demand Forecast'!$BA$4:$BA$50,MATCH($C$928,'Maximum Demand Forecast'!$AZ$4:$AZ$50,0))</f>
        <v>150</v>
      </c>
      <c r="H928" s="103">
        <f>INDEX('Maximum Demand Forecast'!$BA$4:$BA$50,MATCH($C$928,'Maximum Demand Forecast'!$AZ$4:$AZ$50,0))</f>
        <v>150</v>
      </c>
      <c r="I928" s="103">
        <f>INDEX('Maximum Demand Forecast'!$BA$4:$BA$50,MATCH($C$928,'Maximum Demand Forecast'!$AZ$4:$AZ$50,0))</f>
        <v>150</v>
      </c>
      <c r="J928" s="103">
        <f>INDEX('Maximum Demand Forecast'!$BA$4:$BA$50,MATCH($C$928,'Maximum Demand Forecast'!$AZ$4:$AZ$50,0))</f>
        <v>150</v>
      </c>
      <c r="K928" s="103">
        <f>INDEX('Maximum Demand Forecast'!$BA$4:$BA$50,MATCH($C$928,'Maximum Demand Forecast'!$AZ$4:$AZ$50,0))</f>
        <v>150</v>
      </c>
      <c r="L928" s="103">
        <f>INDEX('Maximum Demand Forecast'!$BA$4:$BA$50,MATCH($C$928,'Maximum Demand Forecast'!$AZ$4:$AZ$50,0))</f>
        <v>150</v>
      </c>
      <c r="M928" s="103">
        <f>INDEX('Maximum Demand Forecast'!$BA$4:$BA$50,MATCH($C$928,'Maximum Demand Forecast'!$AZ$4:$AZ$50,0))</f>
        <v>150</v>
      </c>
      <c r="N928" s="103">
        <f>INDEX('Maximum Demand Forecast'!$BA$4:$BA$50,MATCH($C$928,'Maximum Demand Forecast'!$AZ$4:$AZ$50,0))</f>
        <v>150</v>
      </c>
      <c r="O928" s="103">
        <f>INDEX('Maximum Demand Forecast'!$BA$4:$BA$50,MATCH($C$928,'Maximum Demand Forecast'!$AZ$4:$AZ$50,0))</f>
        <v>150</v>
      </c>
      <c r="P928" s="103">
        <f>INDEX('Maximum Demand Forecast'!$BA$4:$BA$50,MATCH($C$928,'Maximum Demand Forecast'!$AZ$4:$AZ$50,0))</f>
        <v>150</v>
      </c>
      <c r="Q928" s="104"/>
      <c r="R928" s="122" t="str">
        <f>IF('Maximum Demand Forecast'!F46&gt;'Maximum Demand Forecast'!V46,"Summer","Winter")</f>
        <v>Winter</v>
      </c>
    </row>
    <row r="929" spans="3:18" x14ac:dyDescent="0.25">
      <c r="C929" s="71" t="s">
        <v>70</v>
      </c>
      <c r="D929" s="77" t="s">
        <v>172</v>
      </c>
      <c r="E929" s="106">
        <f>INDEX('Maximum Demand Forecast'!$AN$4:$AN$50,MATCH(Information!C928,'Maximum Demand Forecast'!$AM$4:$AM$50,0))</f>
        <v>100</v>
      </c>
      <c r="F929" s="107">
        <f>INDEX('Maximum Demand Forecast'!$AN$4:$AN$50,MATCH(Information!C928,'Maximum Demand Forecast'!$AM$4:$AM$50,0))</f>
        <v>100</v>
      </c>
      <c r="G929" s="107">
        <f>INDEX('Maximum Demand Forecast'!$AN$4:$AN$50,MATCH(Information!C928,'Maximum Demand Forecast'!$AM$4:$AM$50,0))</f>
        <v>100</v>
      </c>
      <c r="H929" s="107">
        <f>INDEX('Maximum Demand Forecast'!$AN$4:$AN$50,MATCH(Information!C928,'Maximum Demand Forecast'!$AM$4:$AM$50,0))</f>
        <v>100</v>
      </c>
      <c r="I929" s="107">
        <f>INDEX('Maximum Demand Forecast'!$AN$4:$AN$50,MATCH(Information!C928,'Maximum Demand Forecast'!$AM$4:$AM$50,0))</f>
        <v>100</v>
      </c>
      <c r="J929" s="107">
        <f>INDEX('Maximum Demand Forecast'!$AN$4:$AN$50,MATCH(Information!C928,'Maximum Demand Forecast'!$AM$4:$AM$50,0))</f>
        <v>100</v>
      </c>
      <c r="K929" s="107">
        <f>INDEX('Maximum Demand Forecast'!$AN$4:$AN$50,MATCH(Information!C928,'Maximum Demand Forecast'!$AM$4:$AM$50,0))</f>
        <v>100</v>
      </c>
      <c r="L929" s="107">
        <f>INDEX('Maximum Demand Forecast'!$AN$4:$AN$50,MATCH(Information!C928,'Maximum Demand Forecast'!$AM$4:$AM$50,0))</f>
        <v>100</v>
      </c>
      <c r="M929" s="107">
        <f>INDEX('Maximum Demand Forecast'!$AN$4:$AN$50,MATCH(Information!C928,'Maximum Demand Forecast'!$AM$4:$AM$50,0))</f>
        <v>100</v>
      </c>
      <c r="N929" s="107">
        <f>INDEX('Maximum Demand Forecast'!$AN$4:$AN$50,MATCH(Information!C928,'Maximum Demand Forecast'!$AM$4:$AM$50,0))</f>
        <v>100</v>
      </c>
      <c r="O929" s="107">
        <f>INDEX('Maximum Demand Forecast'!$AN$4:$AN$50,MATCH(Information!C928,'Maximum Demand Forecast'!$AM$4:$AM$50,0))</f>
        <v>100</v>
      </c>
      <c r="P929" s="107">
        <f>INDEX('Maximum Demand Forecast'!$AN$4:$AN$50,MATCH(Information!C928,'Maximum Demand Forecast'!$AM$4:$AM$50,0))</f>
        <v>100</v>
      </c>
      <c r="Q929" s="104"/>
      <c r="R929" s="105"/>
    </row>
    <row r="930" spans="3:18" x14ac:dyDescent="0.25">
      <c r="C930" s="71" t="s">
        <v>70</v>
      </c>
      <c r="D930" s="77" t="s">
        <v>173</v>
      </c>
      <c r="E930" s="106">
        <f>INDEX('Maximum Demand Forecast'!$AO$4:$AO$50,MATCH(Information!C930,'Maximum Demand Forecast'!$AM$4:$AM$50,0))</f>
        <v>130</v>
      </c>
      <c r="F930" s="107">
        <f>INDEX('Maximum Demand Forecast'!$AO$4:$AO$50,MATCH(Information!C930,'Maximum Demand Forecast'!$AM$4:$AM$50,0))</f>
        <v>130</v>
      </c>
      <c r="G930" s="107">
        <f>INDEX('Maximum Demand Forecast'!$AO$4:$AO$50,MATCH(Information!C930,'Maximum Demand Forecast'!$AM$4:$AM$50,0))</f>
        <v>130</v>
      </c>
      <c r="H930" s="107">
        <f>INDEX('Maximum Demand Forecast'!$AO$4:$AO$50,MATCH(Information!C930,'Maximum Demand Forecast'!$AM$4:$AM$50,0))</f>
        <v>130</v>
      </c>
      <c r="I930" s="107">
        <f>INDEX('Maximum Demand Forecast'!$AO$4:$AO$50,MATCH(Information!C930,'Maximum Demand Forecast'!$AM$4:$AM$50,0))</f>
        <v>130</v>
      </c>
      <c r="J930" s="107">
        <f>INDEX('Maximum Demand Forecast'!$AO$4:$AO$50,MATCH(Information!C930,'Maximum Demand Forecast'!$AM$4:$AM$50,0))</f>
        <v>130</v>
      </c>
      <c r="K930" s="107">
        <f>INDEX('Maximum Demand Forecast'!$AO$4:$AO$50,MATCH(Information!C930,'Maximum Demand Forecast'!$AM$4:$AM$50,0))</f>
        <v>130</v>
      </c>
      <c r="L930" s="107">
        <f>INDEX('Maximum Demand Forecast'!$AO$4:$AO$50,MATCH(Information!C930,'Maximum Demand Forecast'!$AM$4:$AM$50,0))</f>
        <v>130</v>
      </c>
      <c r="M930" s="107">
        <f>INDEX('Maximum Demand Forecast'!$AO$4:$AO$50,MATCH(Information!C930,'Maximum Demand Forecast'!$AM$4:$AM$50,0))</f>
        <v>130</v>
      </c>
      <c r="N930" s="107">
        <f>INDEX('Maximum Demand Forecast'!$AO$4:$AO$50,MATCH(Information!C930,'Maximum Demand Forecast'!$AM$4:$AM$50,0))</f>
        <v>130</v>
      </c>
      <c r="O930" s="107">
        <f>INDEX('Maximum Demand Forecast'!$AO$4:$AO$50,MATCH(Information!C930,'Maximum Demand Forecast'!$AM$4:$AM$50,0))</f>
        <v>130</v>
      </c>
      <c r="P930" s="107">
        <f>INDEX('Maximum Demand Forecast'!$AO$4:$AO$50,MATCH(Information!C930,'Maximum Demand Forecast'!$AM$4:$AM$50,0))</f>
        <v>130</v>
      </c>
      <c r="Q930" s="104"/>
      <c r="R930" s="105"/>
    </row>
    <row r="931" spans="3:18" x14ac:dyDescent="0.25">
      <c r="C931" s="71" t="s">
        <v>70</v>
      </c>
      <c r="D931" s="77" t="s">
        <v>174</v>
      </c>
      <c r="E931" s="108">
        <f>IF($R$928="Summer",INDEX('Maximum Demand Forecast'!E$4:E$50,MATCH(Information!$C$931,'Maximum Demand Forecast'!$D$4:$D$50,0)),INDEX('Maximum Demand Forecast'!U$4:U$50,MATCH(Information!$C$931,'Maximum Demand Forecast'!$T$4:$T$50,0)))</f>
        <v>71.903096181119295</v>
      </c>
      <c r="F931" s="111">
        <f>IF($R$928="Summer",INDEX('Maximum Demand Forecast'!F$4:F$50,MATCH(Information!$C$931,'Maximum Demand Forecast'!$D$4:$D$50,0)),INDEX('Maximum Demand Forecast'!V$4:V$50,MATCH(Information!$C$931,'Maximum Demand Forecast'!$T$4:$T$50,0)))</f>
        <v>70.877101948322903</v>
      </c>
      <c r="G931" s="111">
        <f>IF($R$928="Summer",INDEX('Maximum Demand Forecast'!G$4:G$50,MATCH(Information!$C$931,'Maximum Demand Forecast'!$D$4:$D$50,0)),INDEX('Maximum Demand Forecast'!W$4:W$50,MATCH(Information!$C$931,'Maximum Demand Forecast'!$T$4:$T$50,0)))</f>
        <v>68.432208522739884</v>
      </c>
      <c r="H931" s="111">
        <f>IF($R$928="Summer",INDEX('Maximum Demand Forecast'!H$4:H$50,MATCH(Information!$C$931,'Maximum Demand Forecast'!$D$4:$D$50,0)),INDEX('Maximum Demand Forecast'!X$4:X$50,MATCH(Information!$C$931,'Maximum Demand Forecast'!$T$4:$T$50,0)))</f>
        <v>69.318045772406066</v>
      </c>
      <c r="I931" s="111">
        <f>IF($R$928="Summer",INDEX('Maximum Demand Forecast'!I$4:I$50,MATCH(Information!$C$931,'Maximum Demand Forecast'!$D$4:$D$50,0)),INDEX('Maximum Demand Forecast'!Y$4:Y$50,MATCH(Information!$C$931,'Maximum Demand Forecast'!$T$4:$T$50,0)))</f>
        <v>68.992461356934669</v>
      </c>
      <c r="J931" s="111">
        <f>IF($R$928="Summer",INDEX('Maximum Demand Forecast'!J$4:J$50,MATCH(Information!$C$931,'Maximum Demand Forecast'!$D$4:$D$50,0)),INDEX('Maximum Demand Forecast'!Z$4:Z$50,MATCH(Information!$C$931,'Maximum Demand Forecast'!$T$4:$T$50,0)))</f>
        <v>68.948658719483632</v>
      </c>
      <c r="K931" s="111">
        <f>IF($R$928="Summer",INDEX('Maximum Demand Forecast'!K$4:K$50,MATCH(Information!$C$931,'Maximum Demand Forecast'!$D$4:$D$50,0)),INDEX('Maximum Demand Forecast'!AA$4:AA$50,MATCH(Information!$C$931,'Maximum Demand Forecast'!$T$4:$T$50,0)))</f>
        <v>69.050354750597492</v>
      </c>
      <c r="L931" s="111">
        <f>IF($R$928="Summer",INDEX('Maximum Demand Forecast'!L$4:L$50,MATCH(Information!$C$931,'Maximum Demand Forecast'!$D$4:$D$50,0)),INDEX('Maximum Demand Forecast'!AB$4:AB$50,MATCH(Information!$C$931,'Maximum Demand Forecast'!$T$4:$T$50,0)))</f>
        <v>69.358978935564693</v>
      </c>
      <c r="M931" s="111">
        <f>IF($R$928="Summer",INDEX('Maximum Demand Forecast'!M$4:M$50,MATCH(Information!$C$931,'Maximum Demand Forecast'!$D$4:$D$50,0)),INDEX('Maximum Demand Forecast'!AC$4:AC$50,MATCH(Information!$C$931,'Maximum Demand Forecast'!$T$4:$T$50,0)))</f>
        <v>70.277668592169249</v>
      </c>
      <c r="N931" s="111">
        <f>IF($R$928="Summer",INDEX('Maximum Demand Forecast'!N$4:N$50,MATCH(Information!$C$931,'Maximum Demand Forecast'!$D$4:$D$50,0)),INDEX('Maximum Demand Forecast'!AD$4:AD$50,MATCH(Information!$C$931,'Maximum Demand Forecast'!$T$4:$T$50,0)))</f>
        <v>73.179360265421664</v>
      </c>
      <c r="O931" s="111">
        <f>IF($R$928="Summer",INDEX('Maximum Demand Forecast'!O$4:O$50,MATCH(Information!$C$931,'Maximum Demand Forecast'!$D$4:$D$50,0)),INDEX('Maximum Demand Forecast'!AE$4:AE$50,MATCH(Information!$C$931,'Maximum Demand Forecast'!$T$4:$T$50,0)))</f>
        <v>75.548921162377695</v>
      </c>
      <c r="P931" s="111">
        <f>IF($R$928="Summer",INDEX('Maximum Demand Forecast'!P$4:P$50,MATCH(Information!$C$931,'Maximum Demand Forecast'!$D$4:$D$50,0)),INDEX('Maximum Demand Forecast'!AF$4:AF$50,MATCH(Information!$C$931,'Maximum Demand Forecast'!$T$4:$T$50,0)))</f>
        <v>77.124841825974556</v>
      </c>
      <c r="Q931" s="104"/>
      <c r="R931" s="105"/>
    </row>
    <row r="932" spans="3:18" x14ac:dyDescent="0.25">
      <c r="C932" s="71" t="s">
        <v>70</v>
      </c>
      <c r="D932" s="77" t="s">
        <v>175</v>
      </c>
      <c r="E932" s="109">
        <f t="shared" ref="E932:P932" si="126">SQRT(E933^2-E931^2)</f>
        <v>1.4383227969097141</v>
      </c>
      <c r="F932" s="110">
        <f t="shared" si="126"/>
        <v>1.4177991898206115</v>
      </c>
      <c r="G932" s="110">
        <f t="shared" si="126"/>
        <v>1.3688924509347316</v>
      </c>
      <c r="H932" s="110">
        <f t="shared" si="126"/>
        <v>1.3866124098541612</v>
      </c>
      <c r="I932" s="110">
        <f t="shared" si="126"/>
        <v>1.3800995402843246</v>
      </c>
      <c r="J932" s="110">
        <f t="shared" si="126"/>
        <v>1.3792233286148343</v>
      </c>
      <c r="K932" s="110">
        <f t="shared" si="126"/>
        <v>1.3812576182028007</v>
      </c>
      <c r="L932" s="110">
        <f t="shared" si="126"/>
        <v>1.3874312216283196</v>
      </c>
      <c r="M932" s="110">
        <f t="shared" si="126"/>
        <v>1.4058083478791474</v>
      </c>
      <c r="N932" s="110">
        <f t="shared" si="126"/>
        <v>1.463852709039194</v>
      </c>
      <c r="O932" s="110">
        <f t="shared" si="126"/>
        <v>1.5112525240372687</v>
      </c>
      <c r="P932" s="110">
        <f t="shared" si="126"/>
        <v>1.5427766549434758</v>
      </c>
      <c r="Q932" s="104"/>
      <c r="R932" s="105"/>
    </row>
    <row r="933" spans="3:18" x14ac:dyDescent="0.25">
      <c r="C933" s="71" t="s">
        <v>70</v>
      </c>
      <c r="D933" s="77" t="s">
        <v>176</v>
      </c>
      <c r="E933" s="108">
        <f t="shared" ref="E933:P933" si="127">E931/$E$934</f>
        <v>71.91748057947666</v>
      </c>
      <c r="F933" s="111">
        <f t="shared" si="127"/>
        <v>70.891281093908958</v>
      </c>
      <c r="G933" s="111">
        <f t="shared" si="127"/>
        <v>68.445898561140822</v>
      </c>
      <c r="H933" s="111">
        <f t="shared" si="127"/>
        <v>69.331913024815236</v>
      </c>
      <c r="I933" s="111">
        <f t="shared" si="127"/>
        <v>69.006263475348504</v>
      </c>
      <c r="J933" s="111">
        <f t="shared" si="127"/>
        <v>68.962452075067787</v>
      </c>
      <c r="K933" s="111">
        <f t="shared" si="127"/>
        <v>69.064168450732865</v>
      </c>
      <c r="L933" s="111">
        <f t="shared" si="127"/>
        <v>69.372854376757886</v>
      </c>
      <c r="M933" s="111">
        <f t="shared" si="127"/>
        <v>70.291727819578739</v>
      </c>
      <c r="N933" s="111">
        <f t="shared" si="127"/>
        <v>73.193999983674459</v>
      </c>
      <c r="O933" s="111">
        <f t="shared" si="127"/>
        <v>75.564034917350526</v>
      </c>
      <c r="P933" s="111">
        <f t="shared" si="127"/>
        <v>77.140270847908184</v>
      </c>
      <c r="Q933" s="104"/>
      <c r="R933" s="105"/>
    </row>
    <row r="934" spans="3:18" x14ac:dyDescent="0.25">
      <c r="C934" s="71" t="s">
        <v>70</v>
      </c>
      <c r="D934" s="77" t="s">
        <v>177</v>
      </c>
      <c r="E934" s="108">
        <f>IF($R$928="Summer",INDEX('Maximum Demand Forecast'!$Q$4:$Q$50,MATCH(Information!$C$934,'Maximum Demand Forecast'!$D$4:$D$50,0)),INDEX('Maximum Demand Forecast'!$AG$4:$AG$50,MATCH(Information!$C$934,'Maximum Demand Forecast'!$T$4:$T$50,0)))</f>
        <v>0.99979998745448995</v>
      </c>
      <c r="F934" s="111">
        <f>IF($R$928="Summer",INDEX('Maximum Demand Forecast'!$Q$4:$Q$50,MATCH(Information!$C$934,'Maximum Demand Forecast'!$D$4:$D$50,0)),INDEX('Maximum Demand Forecast'!$AG$4:$AG$50,MATCH(Information!$C$934,'Maximum Demand Forecast'!$T$4:$T$50,0)))</f>
        <v>0.99979998745448995</v>
      </c>
      <c r="G934" s="111">
        <f>IF($R$928="Summer",INDEX('Maximum Demand Forecast'!$Q$4:$Q$50,MATCH(Information!$C$934,'Maximum Demand Forecast'!$D$4:$D$50,0)),INDEX('Maximum Demand Forecast'!$AG$4:$AG$50,MATCH(Information!$C$934,'Maximum Demand Forecast'!$T$4:$T$50,0)))</f>
        <v>0.99979998745448995</v>
      </c>
      <c r="H934" s="111">
        <f>IF($R$928="Summer",INDEX('Maximum Demand Forecast'!$Q$4:$Q$50,MATCH(Information!$C$934,'Maximum Demand Forecast'!$D$4:$D$50,0)),INDEX('Maximum Demand Forecast'!$AG$4:$AG$50,MATCH(Information!$C$934,'Maximum Demand Forecast'!$T$4:$T$50,0)))</f>
        <v>0.99979998745448995</v>
      </c>
      <c r="I934" s="111">
        <f>IF($R$928="Summer",INDEX('Maximum Demand Forecast'!$Q$4:$Q$50,MATCH(Information!$C$934,'Maximum Demand Forecast'!$D$4:$D$50,0)),INDEX('Maximum Demand Forecast'!$AG$4:$AG$50,MATCH(Information!$C$934,'Maximum Demand Forecast'!$T$4:$T$50,0)))</f>
        <v>0.99979998745448995</v>
      </c>
      <c r="J934" s="111">
        <f>IF($R$928="Summer",INDEX('Maximum Demand Forecast'!$Q$4:$Q$50,MATCH(Information!$C$934,'Maximum Demand Forecast'!$D$4:$D$50,0)),INDEX('Maximum Demand Forecast'!$AG$4:$AG$50,MATCH(Information!$C$934,'Maximum Demand Forecast'!$T$4:$T$50,0)))</f>
        <v>0.99979998745448995</v>
      </c>
      <c r="K934" s="111">
        <f>IF($R$928="Summer",INDEX('Maximum Demand Forecast'!$Q$4:$Q$50,MATCH(Information!$C$934,'Maximum Demand Forecast'!$D$4:$D$50,0)),INDEX('Maximum Demand Forecast'!$AG$4:$AG$50,MATCH(Information!$C$934,'Maximum Demand Forecast'!$T$4:$T$50,0)))</f>
        <v>0.99979998745448995</v>
      </c>
      <c r="L934" s="111">
        <f>IF($R$928="Summer",INDEX('Maximum Demand Forecast'!$Q$4:$Q$50,MATCH(Information!$C$934,'Maximum Demand Forecast'!$D$4:$D$50,0)),INDEX('Maximum Demand Forecast'!$AG$4:$AG$50,MATCH(Information!$C$934,'Maximum Demand Forecast'!$T$4:$T$50,0)))</f>
        <v>0.99979998745448995</v>
      </c>
      <c r="M934" s="111">
        <f>IF($R$928="Summer",INDEX('Maximum Demand Forecast'!$Q$4:$Q$50,MATCH(Information!$C$934,'Maximum Demand Forecast'!$D$4:$D$50,0)),INDEX('Maximum Demand Forecast'!$AG$4:$AG$50,MATCH(Information!$C$934,'Maximum Demand Forecast'!$T$4:$T$50,0)))</f>
        <v>0.99979998745448995</v>
      </c>
      <c r="N934" s="111">
        <f>IF($R$928="Summer",INDEX('Maximum Demand Forecast'!$Q$4:$Q$50,MATCH(Information!$C$934,'Maximum Demand Forecast'!$D$4:$D$50,0)),INDEX('Maximum Demand Forecast'!$AG$4:$AG$50,MATCH(Information!$C$934,'Maximum Demand Forecast'!$T$4:$T$50,0)))</f>
        <v>0.99979998745448995</v>
      </c>
      <c r="O934" s="111">
        <f>IF($R$928="Summer",INDEX('Maximum Demand Forecast'!$Q$4:$Q$50,MATCH(Information!$C$934,'Maximum Demand Forecast'!$D$4:$D$50,0)),INDEX('Maximum Demand Forecast'!$AG$4:$AG$50,MATCH(Information!$C$934,'Maximum Demand Forecast'!$T$4:$T$50,0)))</f>
        <v>0.99979998745448995</v>
      </c>
      <c r="P934" s="111">
        <f>IF($R$928="Summer",INDEX('Maximum Demand Forecast'!$Q$4:$Q$50,MATCH(Information!$C$934,'Maximum Demand Forecast'!$D$4:$D$50,0)),INDEX('Maximum Demand Forecast'!$AG$4:$AG$50,MATCH(Information!$C$934,'Maximum Demand Forecast'!$T$4:$T$50,0)))</f>
        <v>0.99979998745448995</v>
      </c>
      <c r="Q934" s="104"/>
      <c r="R934" s="105"/>
    </row>
    <row r="935" spans="3:18" x14ac:dyDescent="0.25">
      <c r="C935" s="71" t="s">
        <v>70</v>
      </c>
      <c r="D935" s="77" t="s">
        <v>178</v>
      </c>
      <c r="E935" s="108">
        <f>IF($R$928="Summer",INDEX('Maximum Demand Forecast'!U$4:U$50,MATCH(Information!$C$928,'Maximum Demand Forecast'!$T$4:$T$50,0)),INDEX('Maximum Demand Forecast'!E$4:E$50,MATCH(Information!$C$928,'Maximum Demand Forecast'!$T$4:$T$50,0)))</f>
        <v>39.390613909215702</v>
      </c>
      <c r="F935" s="111">
        <f>IF($R$928="Summer",INDEX('Maximum Demand Forecast'!V$4:V$50,MATCH(Information!$C$928,'Maximum Demand Forecast'!$T$4:$T$50,0)),INDEX('Maximum Demand Forecast'!F$4:F$50,MATCH(Information!$C$928,'Maximum Demand Forecast'!$T$4:$T$50,0)))</f>
        <v>38.1556</v>
      </c>
      <c r="G935" s="111">
        <f>IF($R$928="Summer",INDEX('Maximum Demand Forecast'!W$4:W$50,MATCH(Information!$C$928,'Maximum Demand Forecast'!$T$4:$T$50,0)),INDEX('Maximum Demand Forecast'!G$4:G$50,MATCH(Information!$C$928,'Maximum Demand Forecast'!$T$4:$T$50,0)))</f>
        <v>39.235718568177383</v>
      </c>
      <c r="H935" s="111">
        <f>IF($R$928="Summer",INDEX('Maximum Demand Forecast'!X$4:X$50,MATCH(Information!$C$928,'Maximum Demand Forecast'!$T$4:$T$50,0)),INDEX('Maximum Demand Forecast'!H$4:H$50,MATCH(Information!$C$928,'Maximum Demand Forecast'!$T$4:$T$50,0)))</f>
        <v>39.470337055019463</v>
      </c>
      <c r="I935" s="111">
        <f>IF($R$928="Summer",INDEX('Maximum Demand Forecast'!Y$4:Y$50,MATCH(Information!$C$928,'Maximum Demand Forecast'!$T$4:$T$50,0)),INDEX('Maximum Demand Forecast'!I$4:I$50,MATCH(Information!$C$928,'Maximum Demand Forecast'!$T$4:$T$50,0)))</f>
        <v>39.652119617470419</v>
      </c>
      <c r="J935" s="111">
        <f>IF($R$928="Summer",INDEX('Maximum Demand Forecast'!Z$4:Z$50,MATCH(Information!$C$928,'Maximum Demand Forecast'!$T$4:$T$50,0)),INDEX('Maximum Demand Forecast'!J$4:J$50,MATCH(Information!$C$928,'Maximum Demand Forecast'!$T$4:$T$50,0)))</f>
        <v>39.170138968450487</v>
      </c>
      <c r="K935" s="111">
        <f>IF($R$928="Summer",INDEX('Maximum Demand Forecast'!AA$4:AA$50,MATCH(Information!$C$928,'Maximum Demand Forecast'!$T$4:$T$50,0)),INDEX('Maximum Demand Forecast'!K$4:K$50,MATCH(Information!$C$928,'Maximum Demand Forecast'!$T$4:$T$50,0)))</f>
        <v>39.196323127142662</v>
      </c>
      <c r="L935" s="111">
        <f>IF($R$928="Summer",INDEX('Maximum Demand Forecast'!AB$4:AB$50,MATCH(Information!$C$928,'Maximum Demand Forecast'!$T$4:$T$50,0)),INDEX('Maximum Demand Forecast'!L$4:L$50,MATCH(Information!$C$928,'Maximum Demand Forecast'!$T$4:$T$50,0)))</f>
        <v>39.120493214351768</v>
      </c>
      <c r="M935" s="111">
        <f>IF($R$928="Summer",INDEX('Maximum Demand Forecast'!AC$4:AC$50,MATCH(Information!$C$928,'Maximum Demand Forecast'!$T$4:$T$50,0)),INDEX('Maximum Demand Forecast'!M$4:M$50,MATCH(Information!$C$928,'Maximum Demand Forecast'!$T$4:$T$50,0)))</f>
        <v>40.011428297172749</v>
      </c>
      <c r="N935" s="111">
        <f>IF($R$928="Summer",INDEX('Maximum Demand Forecast'!AD$4:AD$50,MATCH(Information!$C$928,'Maximum Demand Forecast'!$T$4:$T$50,0)),INDEX('Maximum Demand Forecast'!N$4:N$50,MATCH(Information!$C$928,'Maximum Demand Forecast'!$T$4:$T$50,0)))</f>
        <v>42.422118176782043</v>
      </c>
      <c r="O935" s="111">
        <f>IF($R$928="Summer",INDEX('Maximum Demand Forecast'!AE$4:AE$50,MATCH(Information!$C$928,'Maximum Demand Forecast'!$T$4:$T$50,0)),INDEX('Maximum Demand Forecast'!O$4:O$50,MATCH(Information!$C$928,'Maximum Demand Forecast'!$T$4:$T$50,0)))</f>
        <v>44.55972509322811</v>
      </c>
      <c r="P935" s="111">
        <f>IF($R$928="Summer",INDEX('Maximum Demand Forecast'!AF$4:AF$50,MATCH(Information!$C$928,'Maximum Demand Forecast'!$T$4:$T$50,0)),INDEX('Maximum Demand Forecast'!P$4:P$50,MATCH(Information!$C$928,'Maximum Demand Forecast'!$T$4:$T$50,0)))</f>
        <v>45.71174450823635</v>
      </c>
      <c r="Q935" s="112"/>
      <c r="R935" s="105">
        <f>IF($R$46="Summer",INDEX('Maximum Demand Forecast'!V$4:V$50,MATCH(Information!$C$46,'Maximum Demand Forecast'!$T$4:$T$50,0)),INDEX('Maximum Demand Forecast'!F$4:F$50,MATCH(Information!$C$46,'Maximum Demand Forecast'!$T$4:$T$50,0)))</f>
        <v>8.2769410649886499</v>
      </c>
    </row>
    <row r="936" spans="3:18" x14ac:dyDescent="0.25">
      <c r="C936" s="71" t="s">
        <v>70</v>
      </c>
      <c r="D936" s="77" t="s">
        <v>179</v>
      </c>
      <c r="E936" s="113">
        <f t="shared" ref="E936:P936" si="128">IF(E937^2-E935^2&gt;0,SQRT(E937^2-E935^2),0)</f>
        <v>0.43689806493555899</v>
      </c>
      <c r="F936" s="113">
        <f t="shared" si="128"/>
        <v>0.42320000000191621</v>
      </c>
      <c r="G936" s="113">
        <f t="shared" si="128"/>
        <v>0.4351800547788281</v>
      </c>
      <c r="H936" s="113">
        <f t="shared" si="128"/>
        <v>0.43778230827817499</v>
      </c>
      <c r="I936" s="113">
        <f t="shared" si="128"/>
        <v>0.43979853605188518</v>
      </c>
      <c r="J936" s="113">
        <f t="shared" si="128"/>
        <v>0.4344526835249235</v>
      </c>
      <c r="K936" s="113">
        <f t="shared" si="128"/>
        <v>0.43474310317417081</v>
      </c>
      <c r="L936" s="113">
        <f t="shared" si="128"/>
        <v>0.43390204133582733</v>
      </c>
      <c r="M936" s="113">
        <f t="shared" si="128"/>
        <v>0.44378378155322412</v>
      </c>
      <c r="N936" s="113">
        <f t="shared" si="128"/>
        <v>0.47052176908432192</v>
      </c>
      <c r="O936" s="113">
        <f t="shared" si="128"/>
        <v>0.49423087723807629</v>
      </c>
      <c r="P936" s="113">
        <f t="shared" si="128"/>
        <v>0.50700841491087778</v>
      </c>
      <c r="Q936" s="112"/>
      <c r="R936" s="105"/>
    </row>
    <row r="937" spans="3:18" x14ac:dyDescent="0.25">
      <c r="C937" s="71" t="s">
        <v>70</v>
      </c>
      <c r="D937" s="77" t="s">
        <v>180</v>
      </c>
      <c r="E937" s="108">
        <f>E935/IF($R$928="Summer",INDEX('Maximum Demand Forecast'!$AG$4:$AG$50, MATCH(Information!$C$937, 'Maximum Demand Forecast'!$T$4:$T$50, 0)),INDEX('Maximum Demand Forecast'!$Q$4:$Q$50, MATCH(Information!$C$937, 'Maximum Demand Forecast'!$D$4:$D$50, 0)))</f>
        <v>39.39303674590272</v>
      </c>
      <c r="F937" s="108">
        <f>F935/IF($R$928="Summer",INDEX('Maximum Demand Forecast'!$AG$4:$AG$50, MATCH(Information!$C$937, 'Maximum Demand Forecast'!$T$4:$T$50, 0)),INDEX('Maximum Demand Forecast'!$Q$4:$Q$50, MATCH(Information!$C$937, 'Maximum Demand Forecast'!$D$4:$D$50, 0)))</f>
        <v>38.157946873488903</v>
      </c>
      <c r="G937" s="108">
        <f>G935/IF($R$928="Summer",INDEX('Maximum Demand Forecast'!$AG$4:$AG$50, MATCH(Information!$C$937, 'Maximum Demand Forecast'!$T$4:$T$50, 0)),INDEX('Maximum Demand Forecast'!$Q$4:$Q$50, MATCH(Information!$C$937, 'Maximum Demand Forecast'!$D$4:$D$50, 0)))</f>
        <v>39.238131877566452</v>
      </c>
      <c r="H937" s="108">
        <f>H935/IF($R$928="Summer",INDEX('Maximum Demand Forecast'!$AG$4:$AG$50, MATCH(Information!$C$937, 'Maximum Demand Forecast'!$T$4:$T$50, 0)),INDEX('Maximum Demand Forecast'!$Q$4:$Q$50, MATCH(Information!$C$937, 'Maximum Demand Forecast'!$D$4:$D$50, 0)))</f>
        <v>39.472764795315314</v>
      </c>
      <c r="I937" s="108">
        <f>I935/IF($R$928="Summer",INDEX('Maximum Demand Forecast'!$AG$4:$AG$50, MATCH(Information!$C$937, 'Maximum Demand Forecast'!$T$4:$T$50, 0)),INDEX('Maximum Demand Forecast'!$Q$4:$Q$50, MATCH(Information!$C$937, 'Maximum Demand Forecast'!$D$4:$D$50, 0)))</f>
        <v>39.654558538842615</v>
      </c>
      <c r="J937" s="108">
        <f>J935/IF($R$928="Summer",INDEX('Maximum Demand Forecast'!$AG$4:$AG$50, MATCH(Information!$C$937, 'Maximum Demand Forecast'!$T$4:$T$50, 0)),INDEX('Maximum Demand Forecast'!$Q$4:$Q$50, MATCH(Information!$C$937, 'Maximum Demand Forecast'!$D$4:$D$50, 0)))</f>
        <v>39.172548244171523</v>
      </c>
      <c r="K937" s="108">
        <f>K935/IF($R$928="Summer",INDEX('Maximum Demand Forecast'!$AG$4:$AG$50, MATCH(Information!$C$937, 'Maximum Demand Forecast'!$T$4:$T$50, 0)),INDEX('Maximum Demand Forecast'!$Q$4:$Q$50, MATCH(Information!$C$937, 'Maximum Demand Forecast'!$D$4:$D$50, 0)))</f>
        <v>39.198734013398138</v>
      </c>
      <c r="L937" s="108">
        <f>L935/IF($R$928="Summer",INDEX('Maximum Demand Forecast'!$AG$4:$AG$50, MATCH(Information!$C$937, 'Maximum Demand Forecast'!$T$4:$T$50, 0)),INDEX('Maximum Demand Forecast'!$Q$4:$Q$50, MATCH(Information!$C$937, 'Maximum Demand Forecast'!$D$4:$D$50, 0)))</f>
        <v>39.122899436463271</v>
      </c>
      <c r="M937" s="108">
        <f>M935/IF($R$928="Summer",INDEX('Maximum Demand Forecast'!$AG$4:$AG$50, MATCH(Information!$C$937, 'Maximum Demand Forecast'!$T$4:$T$50, 0)),INDEX('Maximum Demand Forecast'!$Q$4:$Q$50, MATCH(Information!$C$937, 'Maximum Demand Forecast'!$D$4:$D$50, 0)))</f>
        <v>40.013889318892332</v>
      </c>
      <c r="N937" s="108">
        <f>N935/IF($R$928="Summer",INDEX('Maximum Demand Forecast'!$AG$4:$AG$50, MATCH(Information!$C$937, 'Maximum Demand Forecast'!$T$4:$T$50, 0)),INDEX('Maximum Demand Forecast'!$Q$4:$Q$50, MATCH(Information!$C$937, 'Maximum Demand Forecast'!$D$4:$D$50, 0)))</f>
        <v>42.424727475141708</v>
      </c>
      <c r="O937" s="108">
        <f>O935/IF($R$928="Summer",INDEX('Maximum Demand Forecast'!$AG$4:$AG$50, MATCH(Information!$C$937, 'Maximum Demand Forecast'!$T$4:$T$50, 0)),INDEX('Maximum Demand Forecast'!$Q$4:$Q$50, MATCH(Information!$C$937, 'Maximum Demand Forecast'!$D$4:$D$50, 0)))</f>
        <v>44.562465871449241</v>
      </c>
      <c r="P937" s="108">
        <f>P935/IF($R$928="Summer",INDEX('Maximum Demand Forecast'!$AG$4:$AG$50, MATCH(Information!$C$937, 'Maximum Demand Forecast'!$T$4:$T$50, 0)),INDEX('Maximum Demand Forecast'!$Q$4:$Q$50, MATCH(Information!$C$937, 'Maximum Demand Forecast'!$D$4:$D$50, 0)))</f>
        <v>45.714556144832756</v>
      </c>
      <c r="Q937" s="112"/>
      <c r="R937" s="105"/>
    </row>
    <row r="938" spans="3:18" x14ac:dyDescent="0.25">
      <c r="C938" s="71" t="s">
        <v>70</v>
      </c>
      <c r="D938" s="77" t="s">
        <v>181</v>
      </c>
      <c r="E938" s="114">
        <f>IFERROR(INDEX('Maximum Demand Forecast'!$AK$4:$AK$50,MATCH(Information!C928,'Maximum Demand Forecast'!$AJ$4:$AJ$50,0)),"")</f>
        <v>2</v>
      </c>
      <c r="F938" s="115" t="str">
        <f>IFERROR(INDEX('Maximum Demand Forecast'!$AK$4:$AK$50,MATCH(Information!D928,'Maximum Demand Forecast'!$AJ$4:$AJ$50,0)),"")</f>
        <v/>
      </c>
      <c r="G938" s="115"/>
      <c r="H938" s="115"/>
      <c r="I938" s="115"/>
      <c r="J938" s="115"/>
      <c r="K938" s="115"/>
      <c r="L938" s="115"/>
      <c r="M938" s="115"/>
      <c r="N938" s="115"/>
      <c r="O938" s="115"/>
      <c r="P938" s="115"/>
      <c r="Q938" s="116"/>
      <c r="R938" s="105"/>
    </row>
    <row r="939" spans="3:18" x14ac:dyDescent="0.25">
      <c r="C939" s="71" t="s">
        <v>70</v>
      </c>
      <c r="D939" s="77" t="s">
        <v>182</v>
      </c>
      <c r="E939" s="106">
        <f>INDEX('Maximum Demand Forecast'!AR4:AR50,MATCH(Information!C939,'Maximum Demand Forecast'!$AQ$4:$AQ$50,0))</f>
        <v>8783.5</v>
      </c>
      <c r="F939" s="107">
        <f>INDEX('Maximum Demand Forecast'!AR4:AR50,MATCH(Information!C939,'Maximum Demand Forecast'!$AQ$4:$AQ$50,0))</f>
        <v>8783.5</v>
      </c>
      <c r="G939" s="107">
        <f>INDEX('Maximum Demand Forecast'!AR4:AR50,MATCH(Information!C939,'Maximum Demand Forecast'!$AQ$4:$AQ$50,0))</f>
        <v>8783.5</v>
      </c>
      <c r="H939" s="107">
        <f>INDEX('Maximum Demand Forecast'!AR4:AR50,MATCH(Information!C939,'Maximum Demand Forecast'!$AQ$4:$AQ$50,0))</f>
        <v>8783.5</v>
      </c>
      <c r="I939" s="107">
        <f>INDEX('Maximum Demand Forecast'!AR4:AR50,MATCH(Information!C939,'Maximum Demand Forecast'!$AQ$4:$AQ$50,0))</f>
        <v>8783.5</v>
      </c>
      <c r="J939" s="107">
        <f>INDEX('Maximum Demand Forecast'!AR4:AR50,MATCH(Information!C939,'Maximum Demand Forecast'!$AQ$4:$AQ$50,0))</f>
        <v>8783.5</v>
      </c>
      <c r="K939" s="107">
        <f>INDEX('Maximum Demand Forecast'!AR4:AR50,MATCH(Information!C939,'Maximum Demand Forecast'!$AQ$4:$AQ$50,0))</f>
        <v>8783.5</v>
      </c>
      <c r="L939" s="107">
        <f>INDEX('Maximum Demand Forecast'!AR4:AR50,MATCH(Information!C939,'Maximum Demand Forecast'!$AQ$4:$AQ$50,0))</f>
        <v>8783.5</v>
      </c>
      <c r="M939" s="107">
        <f>INDEX('Maximum Demand Forecast'!AR4:AR50,MATCH(Information!C939,'Maximum Demand Forecast'!$AQ$4:$AQ$50,0))</f>
        <v>8783.5</v>
      </c>
      <c r="N939" s="107">
        <f>INDEX('Maximum Demand Forecast'!AR4:AR50,MATCH(Information!C939,'Maximum Demand Forecast'!$AQ$4:$AQ$50,0))</f>
        <v>8783.5</v>
      </c>
      <c r="O939" s="107">
        <f>INDEX('Maximum Demand Forecast'!AR4:AR50,MATCH(Information!C939,'Maximum Demand Forecast'!$AQ$4:$AQ$50,0))</f>
        <v>8783.5</v>
      </c>
      <c r="P939" s="107">
        <f>INDEX('Maximum Demand Forecast'!AR4:AR50,MATCH(Information!C939,'Maximum Demand Forecast'!$AQ$4:$AQ$50,0))</f>
        <v>8783.5</v>
      </c>
      <c r="Q939" s="104"/>
      <c r="R939" s="105"/>
    </row>
    <row r="940" spans="3:18" x14ac:dyDescent="0.25">
      <c r="C940" s="71" t="s">
        <v>70</v>
      </c>
      <c r="D940" s="77" t="s">
        <v>183</v>
      </c>
      <c r="E940" s="106">
        <f>INDEX('Maximum Demand Forecast'!$AS$4:$AS$50,MATCH(Information!C940,'Maximum Demand Forecast'!$AQ$4:$AQ$50,0))</f>
        <v>8767</v>
      </c>
      <c r="F940" s="107">
        <f>INDEX('Maximum Demand Forecast'!$AS$4:$AS$50,MATCH(Information!C940,'Maximum Demand Forecast'!$AQ$4:$AQ$50,0))</f>
        <v>8767</v>
      </c>
      <c r="G940" s="107">
        <f>INDEX('Maximum Demand Forecast'!$AS$4:$AS$50,MATCH(Information!C940,'Maximum Demand Forecast'!$AQ$4:$AQ$50,0))</f>
        <v>8767</v>
      </c>
      <c r="H940" s="107">
        <f>INDEX('Maximum Demand Forecast'!$AS$4:$AS$50,MATCH(Information!C940,'Maximum Demand Forecast'!$AQ$4:$AQ$50,0))</f>
        <v>8767</v>
      </c>
      <c r="I940" s="107">
        <f>INDEX('Maximum Demand Forecast'!$AS$4:$AS$50,MATCH(Information!C940,'Maximum Demand Forecast'!$AQ$4:$AQ$50,0))</f>
        <v>8767</v>
      </c>
      <c r="J940" s="107">
        <f>INDEX('Maximum Demand Forecast'!$AS$4:$AS$50,MATCH(Information!C940,'Maximum Demand Forecast'!$AQ$4:$AQ$50,0))</f>
        <v>8767</v>
      </c>
      <c r="K940" s="107">
        <f>INDEX('Maximum Demand Forecast'!$AS$4:$AS$50,MATCH(Information!C940,'Maximum Demand Forecast'!$AQ$4:$AQ$50,0))</f>
        <v>8767</v>
      </c>
      <c r="L940" s="107">
        <f>INDEX('Maximum Demand Forecast'!$AS$4:$AS$50,MATCH(Information!C940,'Maximum Demand Forecast'!$AQ$4:$AQ$50,0))</f>
        <v>8767</v>
      </c>
      <c r="M940" s="107">
        <f>INDEX('Maximum Demand Forecast'!$AS$4:$AS$50,MATCH(Information!C940,'Maximum Demand Forecast'!$AQ$4:$AQ$50,0))</f>
        <v>8767</v>
      </c>
      <c r="N940" s="107">
        <f>INDEX('Maximum Demand Forecast'!$AS$4:$AS$50,MATCH(Information!C940,'Maximum Demand Forecast'!$AQ$4:$AQ$50,0))</f>
        <v>8767</v>
      </c>
      <c r="O940" s="107">
        <f>INDEX('Maximum Demand Forecast'!$AS$4:$AS$50,MATCH(Information!C940,'Maximum Demand Forecast'!$AQ$4:$AQ$50,0))</f>
        <v>8767</v>
      </c>
      <c r="P940" s="107">
        <f>INDEX('Maximum Demand Forecast'!$AS$4:$AS$50,MATCH(Information!C940,'Maximum Demand Forecast'!$AQ$4:$AQ$50,0))</f>
        <v>8767</v>
      </c>
      <c r="Q940" s="104"/>
      <c r="R940" s="105"/>
    </row>
    <row r="941" spans="3:18" x14ac:dyDescent="0.25">
      <c r="C941" s="71" t="s">
        <v>70</v>
      </c>
      <c r="D941" s="77" t="s">
        <v>186</v>
      </c>
      <c r="E941" s="117">
        <f>INDEX('Maximum Demand Forecast'!$R$4:$R$50,MATCH(Information!$C$928,'Maximum Demand Forecast'!$D$4:$D$50,0))</f>
        <v>0.953909779953663</v>
      </c>
      <c r="F941" s="118"/>
      <c r="G941" s="118"/>
      <c r="H941" s="118"/>
      <c r="I941" s="118"/>
      <c r="J941" s="118"/>
      <c r="K941" s="118"/>
      <c r="L941" s="118"/>
      <c r="M941" s="118"/>
      <c r="N941" s="118"/>
      <c r="O941" s="118"/>
      <c r="P941" s="118"/>
      <c r="Q941" s="104"/>
      <c r="R941" s="105"/>
    </row>
    <row r="942" spans="3:18" x14ac:dyDescent="0.25">
      <c r="C942" s="71" t="s">
        <v>70</v>
      </c>
      <c r="D942" s="77" t="s">
        <v>187</v>
      </c>
      <c r="E942" s="117">
        <f>INDEX('Maximum Demand Forecast'!$AH$4:$AH$50,MATCH(Information!$C$928,'Maximum Demand Forecast'!$D$4:$D$50,0))</f>
        <v>0.99922254504199604</v>
      </c>
      <c r="F942" s="118"/>
      <c r="G942" s="118"/>
      <c r="H942" s="118"/>
      <c r="I942" s="118"/>
      <c r="J942" s="118"/>
      <c r="K942" s="118"/>
      <c r="L942" s="118"/>
      <c r="M942" s="118"/>
      <c r="N942" s="118"/>
      <c r="O942" s="118"/>
      <c r="P942" s="118"/>
      <c r="Q942" s="104"/>
      <c r="R942" s="105"/>
    </row>
    <row r="943" spans="3:18" x14ac:dyDescent="0.25">
      <c r="C943" s="71" t="s">
        <v>70</v>
      </c>
      <c r="D943" s="77" t="s">
        <v>130</v>
      </c>
      <c r="E943" s="106">
        <v>3.6</v>
      </c>
      <c r="F943" s="107"/>
      <c r="G943" s="107"/>
      <c r="H943" s="107"/>
      <c r="I943" s="107"/>
      <c r="J943" s="107"/>
      <c r="K943" s="107"/>
      <c r="L943" s="107"/>
      <c r="M943" s="107"/>
      <c r="N943" s="107"/>
      <c r="O943" s="107"/>
      <c r="P943" s="107"/>
      <c r="Q943" s="104" t="str" cm="1">
        <f t="array" ref="Q943">IF(INDEX('Maximum Demand Forecast'!$AW$4:$AW$248,MATCH(1,('Maximum Demand Forecast'!$AV$4:$AV$248=Information!D943)*('Maximum Demand Forecast'!$AX$4:$AX$248=Information!E943)*('Maximum Demand Forecast'!$AU$4:$AU$248=Information!C943),0))=0,"",INDEX('Maximum Demand Forecast'!$AW$4:$AW$248,MATCH(1,('Maximum Demand Forecast'!$AV$4:$AV$248=Information!D943)*('Maximum Demand Forecast'!$AX$4:$AX$248=Information!E943)*('Maximum Demand Forecast'!$AU$4:$AU$248=Information!C943),0)))</f>
        <v>George Town</v>
      </c>
      <c r="R943" s="105"/>
    </row>
    <row r="944" spans="3:18" x14ac:dyDescent="0.25">
      <c r="C944" s="71" t="s">
        <v>70</v>
      </c>
      <c r="D944" s="77" t="s">
        <v>131</v>
      </c>
      <c r="E944" s="106">
        <v>36.1</v>
      </c>
      <c r="F944" s="107"/>
      <c r="G944" s="107"/>
      <c r="H944" s="107"/>
      <c r="I944" s="107"/>
      <c r="J944" s="107"/>
      <c r="K944" s="107"/>
      <c r="L944" s="107"/>
      <c r="M944" s="107"/>
      <c r="N944" s="107"/>
      <c r="O944" s="107"/>
      <c r="P944" s="107"/>
      <c r="Q944" s="104" t="str" cm="1">
        <f t="array" ref="Q944">IF(INDEX('Maximum Demand Forecast'!$AW$4:$AW$248,MATCH(1,('Maximum Demand Forecast'!$AV$4:$AV$248=Information!D944)*('Maximum Demand Forecast'!$AX$4:$AX$248=Information!E944)*('Maximum Demand Forecast'!$AU$4:$AU$248=Information!C944),0))=0,"",INDEX('Maximum Demand Forecast'!$AW$4:$AW$248,MATCH(1,('Maximum Demand Forecast'!$AV$4:$AV$248=Information!D944)*('Maximum Demand Forecast'!$AX$4:$AX$248=Information!E944)*('Maximum Demand Forecast'!$AU$4:$AU$248=Information!C944),0)))</f>
        <v>Mowbray</v>
      </c>
      <c r="R944" s="105"/>
    </row>
    <row r="945" spans="3:18" x14ac:dyDescent="0.25">
      <c r="C945" s="71" t="s">
        <v>70</v>
      </c>
      <c r="D945" s="77" t="s">
        <v>132</v>
      </c>
      <c r="E945" s="106">
        <v>21.7</v>
      </c>
      <c r="F945" s="107"/>
      <c r="G945" s="107"/>
      <c r="H945" s="107"/>
      <c r="I945" s="107"/>
      <c r="J945" s="107"/>
      <c r="K945" s="107"/>
      <c r="L945" s="107"/>
      <c r="M945" s="107"/>
      <c r="N945" s="107"/>
      <c r="O945" s="107"/>
      <c r="P945" s="107"/>
      <c r="Q945" s="104" t="str" cm="1">
        <f t="array" ref="Q945">IF(INDEX('Maximum Demand Forecast'!$AW$4:$AW$248,MATCH(1,('Maximum Demand Forecast'!$AV$4:$AV$248=Information!D945)*('Maximum Demand Forecast'!$AX$4:$AX$248=Information!E945)*('Maximum Demand Forecast'!$AU$4:$AU$248=Information!C945),0))=0,"",INDEX('Maximum Demand Forecast'!$AW$4:$AW$248,MATCH(1,('Maximum Demand Forecast'!$AV$4:$AV$248=Information!D945)*('Maximum Demand Forecast'!$AX$4:$AX$248=Information!E945)*('Maximum Demand Forecast'!$AU$4:$AU$248=Information!C945),0)))</f>
        <v>Norwood</v>
      </c>
      <c r="R945" s="105"/>
    </row>
    <row r="946" spans="3:18" x14ac:dyDescent="0.25">
      <c r="C946" s="71" t="s">
        <v>70</v>
      </c>
      <c r="D946" s="77" t="s">
        <v>133</v>
      </c>
      <c r="E946" s="106">
        <v>21.7</v>
      </c>
      <c r="F946" s="107"/>
      <c r="G946" s="107"/>
      <c r="H946" s="107"/>
      <c r="I946" s="107"/>
      <c r="J946" s="107"/>
      <c r="K946" s="107"/>
      <c r="L946" s="107"/>
      <c r="M946" s="107"/>
      <c r="N946" s="107"/>
      <c r="O946" s="107"/>
      <c r="P946" s="107"/>
      <c r="Q946" s="104" t="str" cm="1">
        <f t="array" ref="Q946">IF(INDEX('Maximum Demand Forecast'!$AW$4:$AW$248,MATCH(1,('Maximum Demand Forecast'!$AV$4:$AV$248=Information!D946)*('Maximum Demand Forecast'!$AX$4:$AX$248=Information!E946)*('Maximum Demand Forecast'!$AU$4:$AU$248=Information!C946),0))=0,"",INDEX('Maximum Demand Forecast'!$AW$4:$AW$248,MATCH(1,('Maximum Demand Forecast'!$AV$4:$AV$248=Information!D946)*('Maximum Demand Forecast'!$AX$4:$AX$248=Information!E946)*('Maximum Demand Forecast'!$AU$4:$AU$248=Information!C946),0)))</f>
        <v>St Leonards</v>
      </c>
      <c r="R946" s="105"/>
    </row>
    <row r="947" spans="3:18" x14ac:dyDescent="0.25">
      <c r="C947" s="71" t="s">
        <v>70</v>
      </c>
      <c r="D947" s="77" t="s">
        <v>134</v>
      </c>
      <c r="E947" s="106">
        <v>14.4</v>
      </c>
      <c r="F947" s="107"/>
      <c r="G947" s="107"/>
      <c r="H947" s="107"/>
      <c r="I947" s="107"/>
      <c r="J947" s="107"/>
      <c r="K947" s="107"/>
      <c r="L947" s="107"/>
      <c r="M947" s="107"/>
      <c r="N947" s="107"/>
      <c r="O947" s="107"/>
      <c r="P947" s="107"/>
      <c r="Q947" s="104" t="str" cm="1">
        <f t="array" ref="Q947">IF(INDEX('Maximum Demand Forecast'!$AW$4:$AW$248,MATCH(1,('Maximum Demand Forecast'!$AV$4:$AV$248=Information!D947)*('Maximum Demand Forecast'!$AX$4:$AX$248=Information!E947)*('Maximum Demand Forecast'!$AU$4:$AU$248=Information!C947),0))=0,"",INDEX('Maximum Demand Forecast'!$AW$4:$AW$248,MATCH(1,('Maximum Demand Forecast'!$AV$4:$AV$248=Information!D947)*('Maximum Demand Forecast'!$AX$4:$AX$248=Information!E947)*('Maximum Demand Forecast'!$AU$4:$AU$248=Information!C947),0)))</f>
        <v>Hadspen</v>
      </c>
      <c r="R947" s="105"/>
    </row>
    <row r="948" spans="3:18" x14ac:dyDescent="0.25">
      <c r="C948" s="71" t="s">
        <v>70</v>
      </c>
      <c r="D948" s="77" t="s">
        <v>184</v>
      </c>
      <c r="E948" s="124">
        <f>INDEX('Distribution feeder max. demand'!$AS$5:$AS$64,MATCH(Information!$C948,'Distribution feeder max. demand'!$AR$5:$AR$64,0))</f>
        <v>46.226999999999997</v>
      </c>
      <c r="F948" s="115"/>
      <c r="G948" s="115"/>
      <c r="H948" s="115"/>
      <c r="I948" s="115"/>
      <c r="J948" s="115"/>
      <c r="K948" s="115"/>
      <c r="L948" s="115"/>
      <c r="M948" s="115"/>
      <c r="N948" s="115"/>
      <c r="O948" s="115"/>
      <c r="P948" s="115"/>
      <c r="Q948" s="104"/>
      <c r="R948" s="105"/>
    </row>
    <row r="949" spans="3:18" ht="15.75" thickBot="1" x14ac:dyDescent="0.3">
      <c r="C949" s="73" t="s">
        <v>70</v>
      </c>
      <c r="D949" s="78" t="s">
        <v>185</v>
      </c>
      <c r="E949" s="123">
        <f>INDEX('Distribution feeder max. demand'!$AT$5:$AT$64,MATCH(Information!$C948,'Distribution feeder max. demand'!$AR$5:$AR$64,0))</f>
        <v>0.06</v>
      </c>
      <c r="F949" s="119"/>
      <c r="G949" s="119"/>
      <c r="H949" s="119"/>
      <c r="I949" s="119"/>
      <c r="J949" s="119"/>
      <c r="K949" s="119"/>
      <c r="L949" s="119"/>
      <c r="M949" s="119"/>
      <c r="N949" s="119"/>
      <c r="O949" s="119"/>
      <c r="P949" s="119"/>
      <c r="Q949" s="120"/>
      <c r="R949" s="121"/>
    </row>
    <row r="950" spans="3:18" ht="15.75" thickTop="1" x14ac:dyDescent="0.25">
      <c r="C950" s="71" t="s">
        <v>78</v>
      </c>
      <c r="D950" s="77" t="s">
        <v>171</v>
      </c>
      <c r="E950" s="102">
        <f>INDEX('Maximum Demand Forecast'!$BA$4:$BA$50,MATCH($C$950,'Maximum Demand Forecast'!$AZ$4:$AZ$50,0))</f>
        <v>13</v>
      </c>
      <c r="F950" s="103">
        <f>INDEX('Maximum Demand Forecast'!$BA$4:$BA$50,MATCH($C$950,'Maximum Demand Forecast'!$AZ$4:$AZ$50,0))</f>
        <v>13</v>
      </c>
      <c r="G950" s="103">
        <f>INDEX('Maximum Demand Forecast'!$BA$4:$BA$50,MATCH($C$950,'Maximum Demand Forecast'!$AZ$4:$AZ$50,0))</f>
        <v>13</v>
      </c>
      <c r="H950" s="103">
        <f>INDEX('Maximum Demand Forecast'!$BA$4:$BA$50,MATCH($C$950,'Maximum Demand Forecast'!$AZ$4:$AZ$50,0))</f>
        <v>13</v>
      </c>
      <c r="I950" s="103">
        <f>INDEX('Maximum Demand Forecast'!$BA$4:$BA$50,MATCH($C$950,'Maximum Demand Forecast'!$AZ$4:$AZ$50,0))</f>
        <v>13</v>
      </c>
      <c r="J950" s="103">
        <f>INDEX('Maximum Demand Forecast'!$BA$4:$BA$50,MATCH($C$950,'Maximum Demand Forecast'!$AZ$4:$AZ$50,0))</f>
        <v>13</v>
      </c>
      <c r="K950" s="103">
        <f>INDEX('Maximum Demand Forecast'!$BA$4:$BA$50,MATCH($C$950,'Maximum Demand Forecast'!$AZ$4:$AZ$50,0))</f>
        <v>13</v>
      </c>
      <c r="L950" s="103">
        <f>INDEX('Maximum Demand Forecast'!$BA$4:$BA$50,MATCH($C$950,'Maximum Demand Forecast'!$AZ$4:$AZ$50,0))</f>
        <v>13</v>
      </c>
      <c r="M950" s="103">
        <f>INDEX('Maximum Demand Forecast'!$BA$4:$BA$50,MATCH($C$950,'Maximum Demand Forecast'!$AZ$4:$AZ$50,0))</f>
        <v>13</v>
      </c>
      <c r="N950" s="103">
        <f>INDEX('Maximum Demand Forecast'!$BA$4:$BA$50,MATCH($C$950,'Maximum Demand Forecast'!$AZ$4:$AZ$50,0))</f>
        <v>13</v>
      </c>
      <c r="O950" s="103">
        <f>INDEX('Maximum Demand Forecast'!$BA$4:$BA$50,MATCH($C$950,'Maximum Demand Forecast'!$AZ$4:$AZ$50,0))</f>
        <v>13</v>
      </c>
      <c r="P950" s="103">
        <f>INDEX('Maximum Demand Forecast'!$BA$4:$BA$50,MATCH($C$950,'Maximum Demand Forecast'!$AZ$4:$AZ$50,0))</f>
        <v>13</v>
      </c>
      <c r="Q950" s="104"/>
      <c r="R950" s="122" t="str">
        <f>IF('Maximum Demand Forecast'!F47&gt;'Maximum Demand Forecast'!V47,"Summer","Winter")</f>
        <v>Winter</v>
      </c>
    </row>
    <row r="951" spans="3:18" x14ac:dyDescent="0.25">
      <c r="C951" s="71" t="s">
        <v>78</v>
      </c>
      <c r="D951" s="77" t="s">
        <v>172</v>
      </c>
      <c r="E951" s="106">
        <f>INDEX('Maximum Demand Forecast'!$AN$4:$AN$50,MATCH(Information!C950,'Maximum Demand Forecast'!$AM$4:$AM$50,0))</f>
        <v>0</v>
      </c>
      <c r="F951" s="107">
        <f>INDEX('Maximum Demand Forecast'!$AN$4:$AN$50,MATCH(Information!C950,'Maximum Demand Forecast'!$AM$4:$AM$50,0))</f>
        <v>0</v>
      </c>
      <c r="G951" s="107">
        <f>INDEX('Maximum Demand Forecast'!$AN$4:$AN$50,MATCH(Information!C950,'Maximum Demand Forecast'!$AM$4:$AM$50,0))</f>
        <v>0</v>
      </c>
      <c r="H951" s="107">
        <f>INDEX('Maximum Demand Forecast'!$AN$4:$AN$50,MATCH(Information!C950,'Maximum Demand Forecast'!$AM$4:$AM$50,0))</f>
        <v>0</v>
      </c>
      <c r="I951" s="107">
        <f>INDEX('Maximum Demand Forecast'!$AN$4:$AN$50,MATCH(Information!C950,'Maximum Demand Forecast'!$AM$4:$AM$50,0))</f>
        <v>0</v>
      </c>
      <c r="J951" s="107">
        <f>INDEX('Maximum Demand Forecast'!$AN$4:$AN$50,MATCH(Information!C950,'Maximum Demand Forecast'!$AM$4:$AM$50,0))</f>
        <v>0</v>
      </c>
      <c r="K951" s="107">
        <f>INDEX('Maximum Demand Forecast'!$AN$4:$AN$50,MATCH(Information!C950,'Maximum Demand Forecast'!$AM$4:$AM$50,0))</f>
        <v>0</v>
      </c>
      <c r="L951" s="107">
        <f>INDEX('Maximum Demand Forecast'!$AN$4:$AN$50,MATCH(Information!C950,'Maximum Demand Forecast'!$AM$4:$AM$50,0))</f>
        <v>0</v>
      </c>
      <c r="M951" s="107">
        <f>INDEX('Maximum Demand Forecast'!$AN$4:$AN$50,MATCH(Information!C950,'Maximum Demand Forecast'!$AM$4:$AM$50,0))</f>
        <v>0</v>
      </c>
      <c r="N951" s="107">
        <f>INDEX('Maximum Demand Forecast'!$AN$4:$AN$50,MATCH(Information!C950,'Maximum Demand Forecast'!$AM$4:$AM$50,0))</f>
        <v>0</v>
      </c>
      <c r="O951" s="107">
        <f>INDEX('Maximum Demand Forecast'!$AN$4:$AN$50,MATCH(Information!C950,'Maximum Demand Forecast'!$AM$4:$AM$50,0))</f>
        <v>0</v>
      </c>
      <c r="P951" s="107">
        <f>INDEX('Maximum Demand Forecast'!$AN$4:$AN$50,MATCH(Information!C950,'Maximum Demand Forecast'!$AM$4:$AM$50,0))</f>
        <v>0</v>
      </c>
      <c r="Q951" s="104"/>
      <c r="R951" s="105"/>
    </row>
    <row r="952" spans="3:18" x14ac:dyDescent="0.25">
      <c r="C952" s="71" t="s">
        <v>78</v>
      </c>
      <c r="D952" s="77" t="s">
        <v>173</v>
      </c>
      <c r="E952" s="106">
        <f>INDEX('Maximum Demand Forecast'!$AO$4:$AO$50,MATCH(Information!C952,'Maximum Demand Forecast'!$AM$4:$AM$50,0))</f>
        <v>0</v>
      </c>
      <c r="F952" s="107">
        <f>INDEX('Maximum Demand Forecast'!$AO$4:$AO$50,MATCH(Information!C952,'Maximum Demand Forecast'!$AM$4:$AM$50,0))</f>
        <v>0</v>
      </c>
      <c r="G952" s="107">
        <f>INDEX('Maximum Demand Forecast'!$AO$4:$AO$50,MATCH(Information!C952,'Maximum Demand Forecast'!$AM$4:$AM$50,0))</f>
        <v>0</v>
      </c>
      <c r="H952" s="107">
        <f>INDEX('Maximum Demand Forecast'!$AO$4:$AO$50,MATCH(Information!C952,'Maximum Demand Forecast'!$AM$4:$AM$50,0))</f>
        <v>0</v>
      </c>
      <c r="I952" s="107">
        <f>INDEX('Maximum Demand Forecast'!$AO$4:$AO$50,MATCH(Information!C952,'Maximum Demand Forecast'!$AM$4:$AM$50,0))</f>
        <v>0</v>
      </c>
      <c r="J952" s="107">
        <f>INDEX('Maximum Demand Forecast'!$AO$4:$AO$50,MATCH(Information!C952,'Maximum Demand Forecast'!$AM$4:$AM$50,0))</f>
        <v>0</v>
      </c>
      <c r="K952" s="107">
        <f>INDEX('Maximum Demand Forecast'!$AO$4:$AO$50,MATCH(Information!C952,'Maximum Demand Forecast'!$AM$4:$AM$50,0))</f>
        <v>0</v>
      </c>
      <c r="L952" s="107">
        <f>INDEX('Maximum Demand Forecast'!$AO$4:$AO$50,MATCH(Information!C952,'Maximum Demand Forecast'!$AM$4:$AM$50,0))</f>
        <v>0</v>
      </c>
      <c r="M952" s="107">
        <f>INDEX('Maximum Demand Forecast'!$AO$4:$AO$50,MATCH(Information!C952,'Maximum Demand Forecast'!$AM$4:$AM$50,0))</f>
        <v>0</v>
      </c>
      <c r="N952" s="107">
        <f>INDEX('Maximum Demand Forecast'!$AO$4:$AO$50,MATCH(Information!C952,'Maximum Demand Forecast'!$AM$4:$AM$50,0))</f>
        <v>0</v>
      </c>
      <c r="O952" s="107">
        <f>INDEX('Maximum Demand Forecast'!$AO$4:$AO$50,MATCH(Information!C952,'Maximum Demand Forecast'!$AM$4:$AM$50,0))</f>
        <v>0</v>
      </c>
      <c r="P952" s="107">
        <f>INDEX('Maximum Demand Forecast'!$AO$4:$AO$50,MATCH(Information!C952,'Maximum Demand Forecast'!$AM$4:$AM$50,0))</f>
        <v>0</v>
      </c>
      <c r="Q952" s="104"/>
      <c r="R952" s="105"/>
    </row>
    <row r="953" spans="3:18" x14ac:dyDescent="0.25">
      <c r="C953" s="71" t="s">
        <v>78</v>
      </c>
      <c r="D953" s="77" t="s">
        <v>174</v>
      </c>
      <c r="E953" s="108">
        <f>IF($R$950="Summer",INDEX('Maximum Demand Forecast'!E$4:E$50,MATCH(Information!$C$953,'Maximum Demand Forecast'!$D$4:$D$50,0)),INDEX('Maximum Demand Forecast'!U$4:U$50,MATCH(Information!$C$953,'Maximum Demand Forecast'!$T$4:$T$50,0)))</f>
        <v>1.1415999999999999</v>
      </c>
      <c r="F953" s="111">
        <f>IF($R$950="Summer",INDEX('Maximum Demand Forecast'!F$4:F$50,MATCH(Information!$C$953,'Maximum Demand Forecast'!$D$4:$D$50,0)),INDEX('Maximum Demand Forecast'!V$4:V$50,MATCH(Information!$C$953,'Maximum Demand Forecast'!$T$4:$T$50,0)))</f>
        <v>1.0411844599356499</v>
      </c>
      <c r="G953" s="111">
        <f>IF($R$950="Summer",INDEX('Maximum Demand Forecast'!G$4:G$50,MATCH(Information!$C$953,'Maximum Demand Forecast'!$D$4:$D$50,0)),INDEX('Maximum Demand Forecast'!W$4:W$50,MATCH(Information!$C$953,'Maximum Demand Forecast'!$T$4:$T$50,0)))</f>
        <v>1.0052689812981079</v>
      </c>
      <c r="H953" s="111">
        <f>IF($R$950="Summer",INDEX('Maximum Demand Forecast'!H$4:H$50,MATCH(Information!$C$953,'Maximum Demand Forecast'!$D$4:$D$50,0)),INDEX('Maximum Demand Forecast'!X$4:X$50,MATCH(Information!$C$953,'Maximum Demand Forecast'!$T$4:$T$50,0)))</f>
        <v>1.0133280271854703</v>
      </c>
      <c r="I953" s="111">
        <f>IF($R$950="Summer",INDEX('Maximum Demand Forecast'!I$4:I$50,MATCH(Information!$C$953,'Maximum Demand Forecast'!$D$4:$D$50,0)),INDEX('Maximum Demand Forecast'!Y$4:Y$50,MATCH(Information!$C$953,'Maximum Demand Forecast'!$T$4:$T$50,0)))</f>
        <v>0.99681221414749133</v>
      </c>
      <c r="J953" s="111">
        <f>IF($R$950="Summer",INDEX('Maximum Demand Forecast'!J$4:J$50,MATCH(Information!$C$953,'Maximum Demand Forecast'!$D$4:$D$50,0)),INDEX('Maximum Demand Forecast'!Z$4:Z$50,MATCH(Information!$C$953,'Maximum Demand Forecast'!$T$4:$T$50,0)))</f>
        <v>0.99617934784348783</v>
      </c>
      <c r="K953" s="111">
        <f>IF($R$950="Summer",INDEX('Maximum Demand Forecast'!K$4:K$50,MATCH(Information!$C$953,'Maximum Demand Forecast'!$D$4:$D$50,0)),INDEX('Maximum Demand Forecast'!AA$4:AA$50,MATCH(Information!$C$953,'Maximum Demand Forecast'!$T$4:$T$50,0)))</f>
        <v>0.99764866556242182</v>
      </c>
      <c r="L953" s="111">
        <f>IF($R$950="Summer",INDEX('Maximum Demand Forecast'!L$4:L$50,MATCH(Information!$C$953,'Maximum Demand Forecast'!$D$4:$D$50,0)),INDEX('Maximum Demand Forecast'!AB$4:AB$50,MATCH(Information!$C$953,'Maximum Demand Forecast'!$T$4:$T$50,0)))</f>
        <v>1.0021077086391001</v>
      </c>
      <c r="M953" s="111">
        <f>IF($R$950="Summer",INDEX('Maximum Demand Forecast'!M$4:M$50,MATCH(Information!$C$953,'Maximum Demand Forecast'!$D$4:$D$50,0)),INDEX('Maximum Demand Forecast'!AC$4:AC$50,MATCH(Information!$C$953,'Maximum Demand Forecast'!$T$4:$T$50,0)))</f>
        <v>1.0153810584037457</v>
      </c>
      <c r="N953" s="111">
        <f>IF($R$950="Summer",INDEX('Maximum Demand Forecast'!N$4:N$50,MATCH(Information!$C$953,'Maximum Demand Forecast'!$D$4:$D$50,0)),INDEX('Maximum Demand Forecast'!AD$4:AD$50,MATCH(Information!$C$953,'Maximum Demand Forecast'!$T$4:$T$50,0)))</f>
        <v>1.0573050837928955</v>
      </c>
      <c r="O953" s="111">
        <f>IF($R$950="Summer",INDEX('Maximum Demand Forecast'!O$4:O$50,MATCH(Information!$C$953,'Maximum Demand Forecast'!$D$4:$D$50,0)),INDEX('Maximum Demand Forecast'!AE$4:AE$50,MATCH(Information!$C$953,'Maximum Demand Forecast'!$T$4:$T$50,0)))</f>
        <v>1.0915408132885014</v>
      </c>
      <c r="P953" s="111">
        <f>IF($R$950="Summer",INDEX('Maximum Demand Forecast'!P$4:P$50,MATCH(Information!$C$953,'Maximum Demand Forecast'!$D$4:$D$50,0)),INDEX('Maximum Demand Forecast'!AF$4:AF$50,MATCH(Information!$C$953,'Maximum Demand Forecast'!$T$4:$T$50,0)))</f>
        <v>1.1143099236391771</v>
      </c>
      <c r="Q953" s="104"/>
      <c r="R953" s="105"/>
    </row>
    <row r="954" spans="3:18" x14ac:dyDescent="0.25">
      <c r="C954" s="71" t="s">
        <v>78</v>
      </c>
      <c r="D954" s="77" t="s">
        <v>175</v>
      </c>
      <c r="E954" s="109">
        <f t="shared" ref="E954:P954" si="129">SQRT(E955^2-E953^2)</f>
        <v>6.3521280749720174E-2</v>
      </c>
      <c r="F954" s="110">
        <f t="shared" si="129"/>
        <v>5.7933926411893384E-2</v>
      </c>
      <c r="G954" s="110">
        <f t="shared" si="129"/>
        <v>5.5935505597424634E-2</v>
      </c>
      <c r="H954" s="110">
        <f t="shared" si="129"/>
        <v>5.6383929665739532E-2</v>
      </c>
      <c r="I954" s="110">
        <f t="shared" si="129"/>
        <v>5.5464951392441682E-2</v>
      </c>
      <c r="J954" s="110">
        <f t="shared" si="129"/>
        <v>5.5429737238471548E-2</v>
      </c>
      <c r="K954" s="110">
        <f t="shared" si="129"/>
        <v>5.5511493495772765E-2</v>
      </c>
      <c r="L954" s="110">
        <f t="shared" si="129"/>
        <v>5.5759605029714325E-2</v>
      </c>
      <c r="M954" s="110">
        <f t="shared" si="129"/>
        <v>5.6498165100571068E-2</v>
      </c>
      <c r="N954" s="110">
        <f t="shared" si="129"/>
        <v>5.8830915439482726E-2</v>
      </c>
      <c r="O954" s="110">
        <f t="shared" si="129"/>
        <v>6.073587110255714E-2</v>
      </c>
      <c r="P954" s="110">
        <f t="shared" si="129"/>
        <v>6.2002797391100768E-2</v>
      </c>
      <c r="Q954" s="104"/>
      <c r="R954" s="105"/>
    </row>
    <row r="955" spans="3:18" x14ac:dyDescent="0.25">
      <c r="C955" s="71" t="s">
        <v>78</v>
      </c>
      <c r="D955" s="77" t="s">
        <v>176</v>
      </c>
      <c r="E955" s="108">
        <f t="shared" ref="E955:P955" si="130">E953/$E$956</f>
        <v>1.143365870186829</v>
      </c>
      <c r="F955" s="111">
        <f t="shared" si="130"/>
        <v>1.0427950035558233</v>
      </c>
      <c r="G955" s="111">
        <f t="shared" si="130"/>
        <v>1.0068239694934638</v>
      </c>
      <c r="H955" s="111">
        <f t="shared" si="130"/>
        <v>1.0148954814187263</v>
      </c>
      <c r="I955" s="111">
        <f t="shared" si="130"/>
        <v>0.99835412109460941</v>
      </c>
      <c r="J955" s="111">
        <f t="shared" si="130"/>
        <v>0.99772027584899903</v>
      </c>
      <c r="K955" s="111">
        <f t="shared" si="130"/>
        <v>0.99919186636431956</v>
      </c>
      <c r="L955" s="111">
        <f t="shared" si="130"/>
        <v>1.0036578068579836</v>
      </c>
      <c r="M955" s="111">
        <f t="shared" si="130"/>
        <v>1.0169516883435723</v>
      </c>
      <c r="N955" s="111">
        <f t="shared" si="130"/>
        <v>1.0589405634055904</v>
      </c>
      <c r="O955" s="111">
        <f t="shared" si="130"/>
        <v>1.0932292500263197</v>
      </c>
      <c r="P955" s="111">
        <f t="shared" si="130"/>
        <v>1.1160335805006365</v>
      </c>
      <c r="Q955" s="104"/>
      <c r="R955" s="105"/>
    </row>
    <row r="956" spans="3:18" x14ac:dyDescent="0.25">
      <c r="C956" s="71" t="s">
        <v>78</v>
      </c>
      <c r="D956" s="77" t="s">
        <v>177</v>
      </c>
      <c r="E956" s="108">
        <f>IF($R$950="Summer",INDEX('Maximum Demand Forecast'!$Q$4:$Q$50,MATCH(Information!$C$956,'Maximum Demand Forecast'!$D$4:$D$50,0)),INDEX('Maximum Demand Forecast'!$AG$4:$AG$50,MATCH(Information!$C$956,'Maximum Demand Forecast'!$T$4:$T$50,0)))</f>
        <v>0.99845555107697903</v>
      </c>
      <c r="F956" s="111">
        <f>IF($R$950="Summer",INDEX('Maximum Demand Forecast'!$Q$4:$Q$50,MATCH(Information!$C$956,'Maximum Demand Forecast'!$D$4:$D$50,0)),INDEX('Maximum Demand Forecast'!$AG$4:$AG$50,MATCH(Information!$C$956,'Maximum Demand Forecast'!$T$4:$T$50,0)))</f>
        <v>0.99845555107697903</v>
      </c>
      <c r="G956" s="111">
        <f>IF($R$950="Summer",INDEX('Maximum Demand Forecast'!$Q$4:$Q$50,MATCH(Information!$C$956,'Maximum Demand Forecast'!$D$4:$D$50,0)),INDEX('Maximum Demand Forecast'!$AG$4:$AG$50,MATCH(Information!$C$956,'Maximum Demand Forecast'!$T$4:$T$50,0)))</f>
        <v>0.99845555107697903</v>
      </c>
      <c r="H956" s="111">
        <f>IF($R$950="Summer",INDEX('Maximum Demand Forecast'!$Q$4:$Q$50,MATCH(Information!$C$956,'Maximum Demand Forecast'!$D$4:$D$50,0)),INDEX('Maximum Demand Forecast'!$AG$4:$AG$50,MATCH(Information!$C$956,'Maximum Demand Forecast'!$T$4:$T$50,0)))</f>
        <v>0.99845555107697903</v>
      </c>
      <c r="I956" s="111">
        <f>IF($R$950="Summer",INDEX('Maximum Demand Forecast'!$Q$4:$Q$50,MATCH(Information!$C$956,'Maximum Demand Forecast'!$D$4:$D$50,0)),INDEX('Maximum Demand Forecast'!$AG$4:$AG$50,MATCH(Information!$C$956,'Maximum Demand Forecast'!$T$4:$T$50,0)))</f>
        <v>0.99845555107697903</v>
      </c>
      <c r="J956" s="111">
        <f>IF($R$950="Summer",INDEX('Maximum Demand Forecast'!$Q$4:$Q$50,MATCH(Information!$C$956,'Maximum Demand Forecast'!$D$4:$D$50,0)),INDEX('Maximum Demand Forecast'!$AG$4:$AG$50,MATCH(Information!$C$956,'Maximum Demand Forecast'!$T$4:$T$50,0)))</f>
        <v>0.99845555107697903</v>
      </c>
      <c r="K956" s="111">
        <f>IF($R$950="Summer",INDEX('Maximum Demand Forecast'!$Q$4:$Q$50,MATCH(Information!$C$956,'Maximum Demand Forecast'!$D$4:$D$50,0)),INDEX('Maximum Demand Forecast'!$AG$4:$AG$50,MATCH(Information!$C$956,'Maximum Demand Forecast'!$T$4:$T$50,0)))</f>
        <v>0.99845555107697903</v>
      </c>
      <c r="L956" s="111">
        <f>IF($R$950="Summer",INDEX('Maximum Demand Forecast'!$Q$4:$Q$50,MATCH(Information!$C$956,'Maximum Demand Forecast'!$D$4:$D$50,0)),INDEX('Maximum Demand Forecast'!$AG$4:$AG$50,MATCH(Information!$C$956,'Maximum Demand Forecast'!$T$4:$T$50,0)))</f>
        <v>0.99845555107697903</v>
      </c>
      <c r="M956" s="111">
        <f>IF($R$950="Summer",INDEX('Maximum Demand Forecast'!$Q$4:$Q$50,MATCH(Information!$C$956,'Maximum Demand Forecast'!$D$4:$D$50,0)),INDEX('Maximum Demand Forecast'!$AG$4:$AG$50,MATCH(Information!$C$956,'Maximum Demand Forecast'!$T$4:$T$50,0)))</f>
        <v>0.99845555107697903</v>
      </c>
      <c r="N956" s="111">
        <f>IF($R$950="Summer",INDEX('Maximum Demand Forecast'!$Q$4:$Q$50,MATCH(Information!$C$956,'Maximum Demand Forecast'!$D$4:$D$50,0)),INDEX('Maximum Demand Forecast'!$AG$4:$AG$50,MATCH(Information!$C$956,'Maximum Demand Forecast'!$T$4:$T$50,0)))</f>
        <v>0.99845555107697903</v>
      </c>
      <c r="O956" s="111">
        <f>IF($R$950="Summer",INDEX('Maximum Demand Forecast'!$Q$4:$Q$50,MATCH(Information!$C$956,'Maximum Demand Forecast'!$D$4:$D$50,0)),INDEX('Maximum Demand Forecast'!$AG$4:$AG$50,MATCH(Information!$C$956,'Maximum Demand Forecast'!$T$4:$T$50,0)))</f>
        <v>0.99845555107697903</v>
      </c>
      <c r="P956" s="111">
        <f>IF($R$950="Summer",INDEX('Maximum Demand Forecast'!$Q$4:$Q$50,MATCH(Information!$C$956,'Maximum Demand Forecast'!$D$4:$D$50,0)),INDEX('Maximum Demand Forecast'!$AG$4:$AG$50,MATCH(Information!$C$956,'Maximum Demand Forecast'!$T$4:$T$50,0)))</f>
        <v>0.99845555107697903</v>
      </c>
      <c r="Q956" s="104"/>
      <c r="R956" s="105"/>
    </row>
    <row r="957" spans="3:18" x14ac:dyDescent="0.25">
      <c r="C957" s="71" t="s">
        <v>78</v>
      </c>
      <c r="D957" s="77" t="s">
        <v>178</v>
      </c>
      <c r="E957" s="108">
        <f>IF($R$950="Summer",INDEX('Maximum Demand Forecast'!U$4:U$50,MATCH(Information!$C$950,'Maximum Demand Forecast'!$T$4:$T$50,0)),INDEX('Maximum Demand Forecast'!E$4:E$50,MATCH(Information!$C$950,'Maximum Demand Forecast'!$T$4:$T$50,0)))</f>
        <v>0.85487368131464903</v>
      </c>
      <c r="F957" s="111">
        <f>IF($R$950="Summer",INDEX('Maximum Demand Forecast'!V$4:V$50,MATCH(Information!$C$950,'Maximum Demand Forecast'!$T$4:$T$50,0)),INDEX('Maximum Demand Forecast'!F$4:F$50,MATCH(Information!$C$950,'Maximum Demand Forecast'!$T$4:$T$50,0)))</f>
        <v>0.62360000000000004</v>
      </c>
      <c r="G957" s="111">
        <f>IF($R$950="Summer",INDEX('Maximum Demand Forecast'!W$4:W$50,MATCH(Information!$C$950,'Maximum Demand Forecast'!$T$4:$T$50,0)),INDEX('Maximum Demand Forecast'!G$4:G$50,MATCH(Information!$C$950,'Maximum Demand Forecast'!$T$4:$T$50,0)))</f>
        <v>0.64125302967625775</v>
      </c>
      <c r="H957" s="111">
        <f>IF($R$950="Summer",INDEX('Maximum Demand Forecast'!X$4:X$50,MATCH(Information!$C$950,'Maximum Demand Forecast'!$T$4:$T$50,0)),INDEX('Maximum Demand Forecast'!H$4:H$50,MATCH(Information!$C$950,'Maximum Demand Forecast'!$T$4:$T$50,0)))</f>
        <v>0.6392820700042372</v>
      </c>
      <c r="I957" s="111">
        <f>IF($R$950="Summer",INDEX('Maximum Demand Forecast'!Y$4:Y$50,MATCH(Information!$C$950,'Maximum Demand Forecast'!$T$4:$T$50,0)),INDEX('Maximum Demand Forecast'!I$4:I$50,MATCH(Information!$C$950,'Maximum Demand Forecast'!$T$4:$T$50,0)))</f>
        <v>0.62851402933383205</v>
      </c>
      <c r="J957" s="111">
        <f>IF($R$950="Summer",INDEX('Maximum Demand Forecast'!Z$4:Z$50,MATCH(Information!$C$950,'Maximum Demand Forecast'!$T$4:$T$50,0)),INDEX('Maximum Demand Forecast'!J$4:J$50,MATCH(Information!$C$950,'Maximum Demand Forecast'!$T$4:$T$50,0)))</f>
        <v>0.62087429650999126</v>
      </c>
      <c r="K957" s="111">
        <f>IF($R$950="Summer",INDEX('Maximum Demand Forecast'!AA$4:AA$50,MATCH(Information!$C$950,'Maximum Demand Forecast'!$T$4:$T$50,0)),INDEX('Maximum Demand Forecast'!K$4:K$50,MATCH(Information!$C$950,'Maximum Demand Forecast'!$T$4:$T$50,0)))</f>
        <v>0.62128933387099738</v>
      </c>
      <c r="L957" s="111">
        <f>IF($R$950="Summer",INDEX('Maximum Demand Forecast'!AB$4:AB$50,MATCH(Information!$C$950,'Maximum Demand Forecast'!$T$4:$T$50,0)),INDEX('Maximum Demand Forecast'!L$4:L$50,MATCH(Information!$C$950,'Maximum Demand Forecast'!$T$4:$T$50,0)))</f>
        <v>0.62008737633399746</v>
      </c>
      <c r="M957" s="111">
        <f>IF($R$950="Summer",INDEX('Maximum Demand Forecast'!AC$4:AC$50,MATCH(Information!$C$950,'Maximum Demand Forecast'!$T$4:$T$50,0)),INDEX('Maximum Demand Forecast'!M$4:M$50,MATCH(Information!$C$950,'Maximum Demand Forecast'!$T$4:$T$50,0)))</f>
        <v>0.63420932502629312</v>
      </c>
      <c r="N957" s="111">
        <f>IF($R$950="Summer",INDEX('Maximum Demand Forecast'!AD$4:AD$50,MATCH(Information!$C$950,'Maximum Demand Forecast'!$T$4:$T$50,0)),INDEX('Maximum Demand Forecast'!N$4:N$50,MATCH(Information!$C$950,'Maximum Demand Forecast'!$T$4:$T$50,0)))</f>
        <v>0.67242045785662896</v>
      </c>
      <c r="O957" s="111">
        <f>IF($R$950="Summer",INDEX('Maximum Demand Forecast'!AE$4:AE$50,MATCH(Information!$C$950,'Maximum Demand Forecast'!$T$4:$T$50,0)),INDEX('Maximum Demand Forecast'!O$4:O$50,MATCH(Information!$C$950,'Maximum Demand Forecast'!$T$4:$T$50,0)))</f>
        <v>0.70630303334435762</v>
      </c>
      <c r="P957" s="111">
        <f>IF($R$950="Summer",INDEX('Maximum Demand Forecast'!AF$4:AF$50,MATCH(Information!$C$950,'Maximum Demand Forecast'!$T$4:$T$50,0)),INDEX('Maximum Demand Forecast'!P$4:P$50,MATCH(Information!$C$950,'Maximum Demand Forecast'!$T$4:$T$50,0)))</f>
        <v>0.72456335262571614</v>
      </c>
      <c r="Q957" s="112"/>
      <c r="R957" s="105">
        <f>IF($R$47="Summer",INDEX('Maximum Demand Forecast'!V$4:V$50,MATCH(Information!$C$47,'Maximum Demand Forecast'!$T$4:$T$50,0)),INDEX('Maximum Demand Forecast'!F$4:F$50,MATCH(Information!$C$47,'Maximum Demand Forecast'!$T$4:$T$50,0)))</f>
        <v>8.2769410649886499</v>
      </c>
    </row>
    <row r="958" spans="3:18" x14ac:dyDescent="0.25">
      <c r="C958" s="71" t="s">
        <v>78</v>
      </c>
      <c r="D958" s="77" t="s">
        <v>179</v>
      </c>
      <c r="E958" s="113">
        <f t="shared" ref="E958:P958" si="131">IF(E959^2-E957^2&gt;0,SQRT(E959^2-E957^2),0)</f>
        <v>4.1126059075434714E-2</v>
      </c>
      <c r="F958" s="113">
        <f t="shared" si="131"/>
        <v>3.0000000000003899E-2</v>
      </c>
      <c r="G958" s="113">
        <f t="shared" si="131"/>
        <v>3.0849247739399038E-2</v>
      </c>
      <c r="H958" s="113">
        <f t="shared" si="131"/>
        <v>3.0754429281797519E-2</v>
      </c>
      <c r="I958" s="113">
        <f t="shared" si="131"/>
        <v>3.0236402950635351E-2</v>
      </c>
      <c r="J958" s="113">
        <f t="shared" si="131"/>
        <v>2.9868872506898445E-2</v>
      </c>
      <c r="K958" s="113">
        <f t="shared" si="131"/>
        <v>2.9888839025226471E-2</v>
      </c>
      <c r="L958" s="113">
        <f t="shared" si="131"/>
        <v>2.983101553884069E-2</v>
      </c>
      <c r="M958" s="113">
        <f t="shared" si="131"/>
        <v>3.0510390876828358E-2</v>
      </c>
      <c r="N958" s="113">
        <f t="shared" si="131"/>
        <v>3.2348642937299749E-2</v>
      </c>
      <c r="O958" s="113">
        <f t="shared" si="131"/>
        <v>3.3978657793990036E-2</v>
      </c>
      <c r="P958" s="113">
        <f t="shared" si="131"/>
        <v>3.4857120876800388E-2</v>
      </c>
      <c r="Q958" s="112"/>
      <c r="R958" s="105"/>
    </row>
    <row r="959" spans="3:18" x14ac:dyDescent="0.25">
      <c r="C959" s="71" t="s">
        <v>78</v>
      </c>
      <c r="D959" s="77" t="s">
        <v>180</v>
      </c>
      <c r="E959" s="108">
        <f>E957/IF($R$950="Summer",INDEX('Maximum Demand Forecast'!$AG$4:$AG$50, MATCH(Information!$C$959, 'Maximum Demand Forecast'!$T$4:$T$50, 0)),INDEX('Maximum Demand Forecast'!$Q$4:$Q$50, MATCH(Information!$C$959, 'Maximum Demand Forecast'!$D$4:$D$50, 0)))</f>
        <v>0.85586235093006413</v>
      </c>
      <c r="F959" s="108">
        <f>F957/IF($R$950="Summer",INDEX('Maximum Demand Forecast'!$AG$4:$AG$50, MATCH(Information!$C$959, 'Maximum Demand Forecast'!$T$4:$T$50, 0)),INDEX('Maximum Demand Forecast'!$Q$4:$Q$50, MATCH(Information!$C$959, 'Maximum Demand Forecast'!$D$4:$D$50, 0)))</f>
        <v>0.62432119938377895</v>
      </c>
      <c r="G959" s="108">
        <f>G957/IF($R$950="Summer",INDEX('Maximum Demand Forecast'!$AG$4:$AG$50, MATCH(Information!$C$959, 'Maximum Demand Forecast'!$T$4:$T$50, 0)),INDEX('Maximum Demand Forecast'!$Q$4:$Q$50, MATCH(Information!$C$959, 'Maximum Demand Forecast'!$D$4:$D$50, 0)))</f>
        <v>0.64199464495824754</v>
      </c>
      <c r="H959" s="108">
        <f>H957/IF($R$950="Summer",INDEX('Maximum Demand Forecast'!$AG$4:$AG$50, MATCH(Information!$C$959, 'Maximum Demand Forecast'!$T$4:$T$50, 0)),INDEX('Maximum Demand Forecast'!$Q$4:$Q$50, MATCH(Information!$C$959, 'Maximum Demand Forecast'!$D$4:$D$50, 0)))</f>
        <v>0.64002140585245393</v>
      </c>
      <c r="I959" s="108">
        <f>I957/IF($R$950="Summer",INDEX('Maximum Demand Forecast'!$AG$4:$AG$50, MATCH(Information!$C$959, 'Maximum Demand Forecast'!$T$4:$T$50, 0)),INDEX('Maximum Demand Forecast'!$Q$4:$Q$50, MATCH(Information!$C$959, 'Maximum Demand Forecast'!$D$4:$D$50, 0)))</f>
        <v>0.62924091183968822</v>
      </c>
      <c r="J959" s="108">
        <f>J957/IF($R$950="Summer",INDEX('Maximum Demand Forecast'!$AG$4:$AG$50, MATCH(Information!$C$959, 'Maximum Demand Forecast'!$T$4:$T$50, 0)),INDEX('Maximum Demand Forecast'!$Q$4:$Q$50, MATCH(Information!$C$959, 'Maximum Demand Forecast'!$D$4:$D$50, 0)))</f>
        <v>0.62159234359152937</v>
      </c>
      <c r="K959" s="108">
        <f>K957/IF($R$950="Summer",INDEX('Maximum Demand Forecast'!$AG$4:$AG$50, MATCH(Information!$C$959, 'Maximum Demand Forecast'!$T$4:$T$50, 0)),INDEX('Maximum Demand Forecast'!$Q$4:$Q$50, MATCH(Information!$C$959, 'Maximum Demand Forecast'!$D$4:$D$50, 0)))</f>
        <v>0.62200786094722593</v>
      </c>
      <c r="L959" s="108">
        <f>L957/IF($R$950="Summer",INDEX('Maximum Demand Forecast'!$AG$4:$AG$50, MATCH(Information!$C$959, 'Maximum Demand Forecast'!$T$4:$T$50, 0)),INDEX('Maximum Demand Forecast'!$Q$4:$Q$50, MATCH(Information!$C$959, 'Maximum Demand Forecast'!$D$4:$D$50, 0)))</f>
        <v>0.62080451333480102</v>
      </c>
      <c r="M959" s="108">
        <f>M957/IF($R$950="Summer",INDEX('Maximum Demand Forecast'!$AG$4:$AG$50, MATCH(Information!$C$959, 'Maximum Demand Forecast'!$T$4:$T$50, 0)),INDEX('Maximum Demand Forecast'!$Q$4:$Q$50, MATCH(Information!$C$959, 'Maximum Demand Forecast'!$D$4:$D$50, 0)))</f>
        <v>0.63494279419626709</v>
      </c>
      <c r="N959" s="108">
        <f>N957/IF($R$950="Summer",INDEX('Maximum Demand Forecast'!$AG$4:$AG$50, MATCH(Information!$C$959, 'Maximum Demand Forecast'!$T$4:$T$50, 0)),INDEX('Maximum Demand Forecast'!$Q$4:$Q$50, MATCH(Information!$C$959, 'Maximum Demand Forecast'!$D$4:$D$50, 0)))</f>
        <v>0.67319811856837763</v>
      </c>
      <c r="O959" s="108">
        <f>O957/IF($R$950="Summer",INDEX('Maximum Demand Forecast'!$AG$4:$AG$50, MATCH(Information!$C$959, 'Maximum Demand Forecast'!$T$4:$T$50, 0)),INDEX('Maximum Demand Forecast'!$Q$4:$Q$50, MATCH(Information!$C$959, 'Maximum Demand Forecast'!$D$4:$D$50, 0)))</f>
        <v>0.70711987957977951</v>
      </c>
      <c r="P959" s="108">
        <f>P957/IF($R$950="Summer",INDEX('Maximum Demand Forecast'!$AG$4:$AG$50, MATCH(Information!$C$959, 'Maximum Demand Forecast'!$T$4:$T$50, 0)),INDEX('Maximum Demand Forecast'!$Q$4:$Q$50, MATCH(Information!$C$959, 'Maximum Demand Forecast'!$D$4:$D$50, 0)))</f>
        <v>0.72540131709560451</v>
      </c>
      <c r="Q959" s="112"/>
      <c r="R959" s="105"/>
    </row>
    <row r="960" spans="3:18" x14ac:dyDescent="0.25">
      <c r="C960" s="71" t="s">
        <v>78</v>
      </c>
      <c r="D960" s="77" t="s">
        <v>181</v>
      </c>
      <c r="E960" s="114">
        <f>IFERROR(INDEX('Maximum Demand Forecast'!$AK$4:$AK$50,MATCH(Information!C950,'Maximum Demand Forecast'!$AJ$4:$AJ$50,0)),"")</f>
        <v>8</v>
      </c>
      <c r="F960" s="115" t="str">
        <f>IFERROR(INDEX('Maximum Demand Forecast'!$AK$4:$AK$50,MATCH(Information!D950,'Maximum Demand Forecast'!$AJ$4:$AJ$50,0)),"")</f>
        <v/>
      </c>
      <c r="G960" s="115"/>
      <c r="H960" s="115"/>
      <c r="I960" s="115"/>
      <c r="J960" s="115"/>
      <c r="K960" s="115"/>
      <c r="L960" s="115"/>
      <c r="M960" s="115"/>
      <c r="N960" s="115"/>
      <c r="O960" s="115"/>
      <c r="P960" s="115"/>
      <c r="Q960" s="116"/>
      <c r="R960" s="105"/>
    </row>
    <row r="961" spans="3:18" x14ac:dyDescent="0.25">
      <c r="C961" s="71" t="s">
        <v>78</v>
      </c>
      <c r="D961" s="77" t="s">
        <v>182</v>
      </c>
      <c r="E961" s="106">
        <f>INDEX('Maximum Demand Forecast'!AR4:AR50,MATCH(Information!C961,'Maximum Demand Forecast'!$AQ$4:$AQ$50,0))</f>
        <v>0</v>
      </c>
      <c r="F961" s="107">
        <f>INDEX('Maximum Demand Forecast'!AR4:AR50,MATCH(Information!C961,'Maximum Demand Forecast'!$AQ$4:$AQ$50,0))</f>
        <v>0</v>
      </c>
      <c r="G961" s="107">
        <f>INDEX('Maximum Demand Forecast'!AR4:AR50,MATCH(Information!C961,'Maximum Demand Forecast'!$AQ$4:$AQ$50,0))</f>
        <v>0</v>
      </c>
      <c r="H961" s="107">
        <f>INDEX('Maximum Demand Forecast'!AR4:AR50,MATCH(Information!C961,'Maximum Demand Forecast'!$AQ$4:$AQ$50,0))</f>
        <v>0</v>
      </c>
      <c r="I961" s="107">
        <f>INDEX('Maximum Demand Forecast'!AR4:AR50,MATCH(Information!C961,'Maximum Demand Forecast'!$AQ$4:$AQ$50,0))</f>
        <v>0</v>
      </c>
      <c r="J961" s="107">
        <f>INDEX('Maximum Demand Forecast'!AR4:AR50,MATCH(Information!C961,'Maximum Demand Forecast'!$AQ$4:$AQ$50,0))</f>
        <v>0</v>
      </c>
      <c r="K961" s="107">
        <f>INDEX('Maximum Demand Forecast'!AR4:AR50,MATCH(Information!C961,'Maximum Demand Forecast'!$AQ$4:$AQ$50,0))</f>
        <v>0</v>
      </c>
      <c r="L961" s="107">
        <f>INDEX('Maximum Demand Forecast'!AR4:AR50,MATCH(Information!C961,'Maximum Demand Forecast'!$AQ$4:$AQ$50,0))</f>
        <v>0</v>
      </c>
      <c r="M961" s="107">
        <f>INDEX('Maximum Demand Forecast'!AR4:AR50,MATCH(Information!C961,'Maximum Demand Forecast'!$AQ$4:$AQ$50,0))</f>
        <v>0</v>
      </c>
      <c r="N961" s="107">
        <f>INDEX('Maximum Demand Forecast'!AR4:AR50,MATCH(Information!C961,'Maximum Demand Forecast'!$AQ$4:$AQ$50,0))</f>
        <v>0</v>
      </c>
      <c r="O961" s="107">
        <f>INDEX('Maximum Demand Forecast'!AR4:AR50,MATCH(Information!C961,'Maximum Demand Forecast'!$AQ$4:$AQ$50,0))</f>
        <v>0</v>
      </c>
      <c r="P961" s="107">
        <f>INDEX('Maximum Demand Forecast'!AR4:AR50,MATCH(Information!C961,'Maximum Demand Forecast'!$AQ$4:$AQ$50,0))</f>
        <v>0</v>
      </c>
      <c r="Q961" s="104"/>
      <c r="R961" s="105"/>
    </row>
    <row r="962" spans="3:18" x14ac:dyDescent="0.25">
      <c r="C962" s="71" t="s">
        <v>78</v>
      </c>
      <c r="D962" s="77" t="s">
        <v>183</v>
      </c>
      <c r="E962" s="106">
        <f>INDEX('Maximum Demand Forecast'!$AS$4:$AS$50,MATCH(Information!C962,'Maximum Demand Forecast'!$AQ$4:$AQ$50,0))</f>
        <v>0</v>
      </c>
      <c r="F962" s="107">
        <f>INDEX('Maximum Demand Forecast'!$AS$4:$AS$50,MATCH(Information!C962,'Maximum Demand Forecast'!$AQ$4:$AQ$50,0))</f>
        <v>0</v>
      </c>
      <c r="G962" s="107">
        <f>INDEX('Maximum Demand Forecast'!$AS$4:$AS$50,MATCH(Information!C962,'Maximum Demand Forecast'!$AQ$4:$AQ$50,0))</f>
        <v>0</v>
      </c>
      <c r="H962" s="107">
        <f>INDEX('Maximum Demand Forecast'!$AS$4:$AS$50,MATCH(Information!C962,'Maximum Demand Forecast'!$AQ$4:$AQ$50,0))</f>
        <v>0</v>
      </c>
      <c r="I962" s="107">
        <f>INDEX('Maximum Demand Forecast'!$AS$4:$AS$50,MATCH(Information!C962,'Maximum Demand Forecast'!$AQ$4:$AQ$50,0))</f>
        <v>0</v>
      </c>
      <c r="J962" s="107">
        <f>INDEX('Maximum Demand Forecast'!$AS$4:$AS$50,MATCH(Information!C962,'Maximum Demand Forecast'!$AQ$4:$AQ$50,0))</f>
        <v>0</v>
      </c>
      <c r="K962" s="107">
        <f>INDEX('Maximum Demand Forecast'!$AS$4:$AS$50,MATCH(Information!C962,'Maximum Demand Forecast'!$AQ$4:$AQ$50,0))</f>
        <v>0</v>
      </c>
      <c r="L962" s="107">
        <f>INDEX('Maximum Demand Forecast'!$AS$4:$AS$50,MATCH(Information!C962,'Maximum Demand Forecast'!$AQ$4:$AQ$50,0))</f>
        <v>0</v>
      </c>
      <c r="M962" s="107">
        <f>INDEX('Maximum Demand Forecast'!$AS$4:$AS$50,MATCH(Information!C962,'Maximum Demand Forecast'!$AQ$4:$AQ$50,0))</f>
        <v>0</v>
      </c>
      <c r="N962" s="107">
        <f>INDEX('Maximum Demand Forecast'!$AS$4:$AS$50,MATCH(Information!C962,'Maximum Demand Forecast'!$AQ$4:$AQ$50,0))</f>
        <v>0</v>
      </c>
      <c r="O962" s="107">
        <f>INDEX('Maximum Demand Forecast'!$AS$4:$AS$50,MATCH(Information!C962,'Maximum Demand Forecast'!$AQ$4:$AQ$50,0))</f>
        <v>0</v>
      </c>
      <c r="P962" s="107">
        <f>INDEX('Maximum Demand Forecast'!$AS$4:$AS$50,MATCH(Information!C962,'Maximum Demand Forecast'!$AQ$4:$AQ$50,0))</f>
        <v>0</v>
      </c>
      <c r="Q962" s="104"/>
      <c r="R962" s="105"/>
    </row>
    <row r="963" spans="3:18" x14ac:dyDescent="0.25">
      <c r="C963" s="71" t="s">
        <v>78</v>
      </c>
      <c r="D963" s="77" t="s">
        <v>186</v>
      </c>
      <c r="E963" s="117">
        <f>INDEX('Maximum Demand Forecast'!$R$4:$R$50,MATCH(Information!$C$950,'Maximum Demand Forecast'!$D$4:$D$50,0))</f>
        <v>0.59685695958948004</v>
      </c>
      <c r="F963" s="118"/>
      <c r="G963" s="118"/>
      <c r="H963" s="118"/>
      <c r="I963" s="118"/>
      <c r="J963" s="118"/>
      <c r="K963" s="118"/>
      <c r="L963" s="118"/>
      <c r="M963" s="118"/>
      <c r="N963" s="118"/>
      <c r="O963" s="118"/>
      <c r="P963" s="118"/>
      <c r="Q963" s="104"/>
      <c r="R963" s="105"/>
    </row>
    <row r="964" spans="3:18" x14ac:dyDescent="0.25">
      <c r="C964" s="71" t="s">
        <v>78</v>
      </c>
      <c r="D964" s="77" t="s">
        <v>187</v>
      </c>
      <c r="E964" s="117">
        <f>INDEX('Maximum Demand Forecast'!$AH$4:$AH$50,MATCH(Information!$C$950,'Maximum Demand Forecast'!$D$4:$D$50,0))</f>
        <v>0.75048809058961297</v>
      </c>
      <c r="F964" s="118"/>
      <c r="G964" s="118"/>
      <c r="H964" s="118"/>
      <c r="I964" s="118"/>
      <c r="J964" s="118"/>
      <c r="K964" s="118"/>
      <c r="L964" s="118"/>
      <c r="M964" s="118"/>
      <c r="N964" s="118"/>
      <c r="O964" s="118"/>
      <c r="P964" s="118"/>
      <c r="Q964" s="104"/>
      <c r="R964" s="105"/>
    </row>
    <row r="965" spans="3:18" x14ac:dyDescent="0.25">
      <c r="C965" s="71" t="s">
        <v>78</v>
      </c>
      <c r="D965" s="77" t="s">
        <v>130</v>
      </c>
      <c r="E965" s="106"/>
      <c r="F965" s="107"/>
      <c r="G965" s="107"/>
      <c r="H965" s="107"/>
      <c r="I965" s="107"/>
      <c r="J965" s="107"/>
      <c r="K965" s="107"/>
      <c r="L965" s="107"/>
      <c r="M965" s="107"/>
      <c r="N965" s="107"/>
      <c r="O965" s="107"/>
      <c r="P965" s="107"/>
      <c r="Q965" s="104" t="str" cm="1">
        <f t="array" ref="Q965">IF(INDEX('Maximum Demand Forecast'!$AW$4:$AW$248,MATCH(1,('Maximum Demand Forecast'!$AV$4:$AV$248=Information!D965)*('Maximum Demand Forecast'!$AX$4:$AX$248=Information!E965)*('Maximum Demand Forecast'!$AU$4:$AU$248=Information!C965),0))=0,"",INDEX('Maximum Demand Forecast'!$AW$4:$AW$248,MATCH(1,('Maximum Demand Forecast'!$AV$4:$AV$248=Information!D965)*('Maximum Demand Forecast'!$AX$4:$AX$248=Information!E965)*('Maximum Demand Forecast'!$AU$4:$AU$248=Information!C965),0)))</f>
        <v/>
      </c>
      <c r="R965" s="105"/>
    </row>
    <row r="966" spans="3:18" x14ac:dyDescent="0.25">
      <c r="C966" s="71" t="s">
        <v>78</v>
      </c>
      <c r="D966" s="77" t="s">
        <v>131</v>
      </c>
      <c r="E966" s="106"/>
      <c r="F966" s="107"/>
      <c r="G966" s="107"/>
      <c r="H966" s="107"/>
      <c r="I966" s="107"/>
      <c r="J966" s="107"/>
      <c r="K966" s="107"/>
      <c r="L966" s="107"/>
      <c r="M966" s="107"/>
      <c r="N966" s="107"/>
      <c r="O966" s="107"/>
      <c r="P966" s="107"/>
      <c r="Q966" s="104" t="str" cm="1">
        <f t="array" ref="Q966">IF(INDEX('Maximum Demand Forecast'!$AW$4:$AW$248,MATCH(1,('Maximum Demand Forecast'!$AV$4:$AV$248=Information!D966)*('Maximum Demand Forecast'!$AX$4:$AX$248=Information!E966)*('Maximum Demand Forecast'!$AU$4:$AU$248=Information!C966),0))=0,"",INDEX('Maximum Demand Forecast'!$AW$4:$AW$248,MATCH(1,('Maximum Demand Forecast'!$AV$4:$AV$248=Information!D966)*('Maximum Demand Forecast'!$AX$4:$AX$248=Information!E966)*('Maximum Demand Forecast'!$AU$4:$AU$248=Information!C966),0)))</f>
        <v/>
      </c>
      <c r="R966" s="105"/>
    </row>
    <row r="967" spans="3:18" x14ac:dyDescent="0.25">
      <c r="C967" s="71" t="s">
        <v>78</v>
      </c>
      <c r="D967" s="77" t="s">
        <v>132</v>
      </c>
      <c r="E967" s="106"/>
      <c r="F967" s="107"/>
      <c r="G967" s="107"/>
      <c r="H967" s="107"/>
      <c r="I967" s="107"/>
      <c r="J967" s="107"/>
      <c r="K967" s="107"/>
      <c r="L967" s="107"/>
      <c r="M967" s="107"/>
      <c r="N967" s="107"/>
      <c r="O967" s="107"/>
      <c r="P967" s="107"/>
      <c r="Q967" s="104" t="str" cm="1">
        <f t="array" ref="Q967">IF(INDEX('Maximum Demand Forecast'!$AW$4:$AW$248,MATCH(1,('Maximum Demand Forecast'!$AV$4:$AV$248=Information!D967)*('Maximum Demand Forecast'!$AX$4:$AX$248=Information!E967)*('Maximum Demand Forecast'!$AU$4:$AU$248=Information!C967),0))=0,"",INDEX('Maximum Demand Forecast'!$AW$4:$AW$248,MATCH(1,('Maximum Demand Forecast'!$AV$4:$AV$248=Information!D967)*('Maximum Demand Forecast'!$AX$4:$AX$248=Information!E967)*('Maximum Demand Forecast'!$AU$4:$AU$248=Information!C967),0)))</f>
        <v/>
      </c>
      <c r="R967" s="105"/>
    </row>
    <row r="968" spans="3:18" x14ac:dyDescent="0.25">
      <c r="C968" s="71" t="s">
        <v>78</v>
      </c>
      <c r="D968" s="77" t="s">
        <v>133</v>
      </c>
      <c r="E968" s="106"/>
      <c r="F968" s="107"/>
      <c r="G968" s="107"/>
      <c r="H968" s="107"/>
      <c r="I968" s="107"/>
      <c r="J968" s="107"/>
      <c r="K968" s="107"/>
      <c r="L968" s="107"/>
      <c r="M968" s="107"/>
      <c r="N968" s="107"/>
      <c r="O968" s="107"/>
      <c r="P968" s="107"/>
      <c r="Q968" s="104" t="str" cm="1">
        <f t="array" ref="Q968">IF(INDEX('Maximum Demand Forecast'!$AW$4:$AW$248,MATCH(1,('Maximum Demand Forecast'!$AV$4:$AV$248=Information!D968)*('Maximum Demand Forecast'!$AX$4:$AX$248=Information!E968)*('Maximum Demand Forecast'!$AU$4:$AU$248=Information!C968),0))=0,"",INDEX('Maximum Demand Forecast'!$AW$4:$AW$248,MATCH(1,('Maximum Demand Forecast'!$AV$4:$AV$248=Information!D968)*('Maximum Demand Forecast'!$AX$4:$AX$248=Information!E968)*('Maximum Demand Forecast'!$AU$4:$AU$248=Information!C968),0)))</f>
        <v/>
      </c>
      <c r="R968" s="105"/>
    </row>
    <row r="969" spans="3:18" x14ac:dyDescent="0.25">
      <c r="C969" s="71" t="s">
        <v>78</v>
      </c>
      <c r="D969" s="77" t="s">
        <v>134</v>
      </c>
      <c r="E969" s="106"/>
      <c r="F969" s="107"/>
      <c r="G969" s="107"/>
      <c r="H969" s="107"/>
      <c r="I969" s="107"/>
      <c r="J969" s="107"/>
      <c r="K969" s="107"/>
      <c r="L969" s="107"/>
      <c r="M969" s="107"/>
      <c r="N969" s="107"/>
      <c r="O969" s="107"/>
      <c r="P969" s="107"/>
      <c r="Q969" s="104" t="str" cm="1">
        <f t="array" ref="Q969">IF(INDEX('Maximum Demand Forecast'!$AW$4:$AW$248,MATCH(1,('Maximum Demand Forecast'!$AV$4:$AV$248=Information!D969)*('Maximum Demand Forecast'!$AX$4:$AX$248=Information!E969)*('Maximum Demand Forecast'!$AU$4:$AU$248=Information!C969),0))=0,"",INDEX('Maximum Demand Forecast'!$AW$4:$AW$248,MATCH(1,('Maximum Demand Forecast'!$AV$4:$AV$248=Information!D969)*('Maximum Demand Forecast'!$AX$4:$AX$248=Information!E969)*('Maximum Demand Forecast'!$AU$4:$AU$248=Information!C969),0)))</f>
        <v/>
      </c>
      <c r="R969" s="105"/>
    </row>
    <row r="970" spans="3:18" x14ac:dyDescent="0.25">
      <c r="C970" s="71" t="s">
        <v>78</v>
      </c>
      <c r="D970" s="77" t="s">
        <v>184</v>
      </c>
      <c r="E970" s="124">
        <f>INDEX('Distribution feeder max. demand'!$AS$5:$AS$64,MATCH(Information!$C970,'Distribution feeder max. demand'!$AR$5:$AR$64,0))</f>
        <v>0.22800000000000001</v>
      </c>
      <c r="F970" s="115"/>
      <c r="G970" s="115"/>
      <c r="H970" s="115"/>
      <c r="I970" s="115"/>
      <c r="J970" s="115"/>
      <c r="K970" s="115"/>
      <c r="L970" s="115"/>
      <c r="M970" s="115"/>
      <c r="N970" s="115"/>
      <c r="O970" s="115"/>
      <c r="P970" s="115"/>
      <c r="Q970" s="104"/>
      <c r="R970" s="105"/>
    </row>
    <row r="971" spans="3:18" ht="15.75" thickBot="1" x14ac:dyDescent="0.3">
      <c r="C971" s="73" t="s">
        <v>78</v>
      </c>
      <c r="D971" s="78" t="s">
        <v>185</v>
      </c>
      <c r="E971" s="123">
        <f>INDEX('Distribution feeder max. demand'!$AT$5:$AT$64,MATCH(Information!$C970,'Distribution feeder max. demand'!$AR$5:$AR$64,0))</f>
        <v>0</v>
      </c>
      <c r="F971" s="119"/>
      <c r="G971" s="119"/>
      <c r="H971" s="119"/>
      <c r="I971" s="119"/>
      <c r="J971" s="119"/>
      <c r="K971" s="119"/>
      <c r="L971" s="119"/>
      <c r="M971" s="119"/>
      <c r="N971" s="119"/>
      <c r="O971" s="119"/>
      <c r="P971" s="119"/>
      <c r="Q971" s="120"/>
      <c r="R971" s="121"/>
    </row>
    <row r="972" spans="3:18" ht="15.75" thickTop="1" x14ac:dyDescent="0.25">
      <c r="C972" s="71" t="s">
        <v>56</v>
      </c>
      <c r="D972" s="77" t="s">
        <v>171</v>
      </c>
      <c r="E972" s="102">
        <f>INDEX('Maximum Demand Forecast'!$BA$4:$BA$50,MATCH($C$972,'Maximum Demand Forecast'!$AZ$4:$AZ$50,0))</f>
        <v>90</v>
      </c>
      <c r="F972" s="103">
        <f>INDEX('Maximum Demand Forecast'!$BA$4:$BA$50,MATCH($C$972,'Maximum Demand Forecast'!$AZ$4:$AZ$50,0))</f>
        <v>90</v>
      </c>
      <c r="G972" s="103">
        <f>INDEX('Maximum Demand Forecast'!$BA$4:$BA$50,MATCH($C$972,'Maximum Demand Forecast'!$AZ$4:$AZ$50,0))</f>
        <v>90</v>
      </c>
      <c r="H972" s="103">
        <f>INDEX('Maximum Demand Forecast'!$BA$4:$BA$50,MATCH($C$972,'Maximum Demand Forecast'!$AZ$4:$AZ$50,0))</f>
        <v>90</v>
      </c>
      <c r="I972" s="103">
        <f>INDEX('Maximum Demand Forecast'!$BA$4:$BA$50,MATCH($C$972,'Maximum Demand Forecast'!$AZ$4:$AZ$50,0))</f>
        <v>90</v>
      </c>
      <c r="J972" s="103">
        <f>INDEX('Maximum Demand Forecast'!$BA$4:$BA$50,MATCH($C$972,'Maximum Demand Forecast'!$AZ$4:$AZ$50,0))</f>
        <v>90</v>
      </c>
      <c r="K972" s="103">
        <f>INDEX('Maximum Demand Forecast'!$BA$4:$BA$50,MATCH($C$972,'Maximum Demand Forecast'!$AZ$4:$AZ$50,0))</f>
        <v>90</v>
      </c>
      <c r="L972" s="103">
        <f>INDEX('Maximum Demand Forecast'!$BA$4:$BA$50,MATCH($C$972,'Maximum Demand Forecast'!$AZ$4:$AZ$50,0))</f>
        <v>90</v>
      </c>
      <c r="M972" s="103">
        <f>INDEX('Maximum Demand Forecast'!$BA$4:$BA$50,MATCH($C$972,'Maximum Demand Forecast'!$AZ$4:$AZ$50,0))</f>
        <v>90</v>
      </c>
      <c r="N972" s="103">
        <f>INDEX('Maximum Demand Forecast'!$BA$4:$BA$50,MATCH($C$972,'Maximum Demand Forecast'!$AZ$4:$AZ$50,0))</f>
        <v>90</v>
      </c>
      <c r="O972" s="103">
        <f>INDEX('Maximum Demand Forecast'!$BA$4:$BA$50,MATCH($C$972,'Maximum Demand Forecast'!$AZ$4:$AZ$50,0))</f>
        <v>90</v>
      </c>
      <c r="P972" s="103">
        <f>INDEX('Maximum Demand Forecast'!$BA$4:$BA$50,MATCH($C$972,'Maximum Demand Forecast'!$AZ$4:$AZ$50,0))</f>
        <v>90</v>
      </c>
      <c r="Q972" s="104"/>
      <c r="R972" s="122" t="str">
        <f>IF('Maximum Demand Forecast'!F48&gt;'Maximum Demand Forecast'!V48,"Summer","Winter")</f>
        <v>Winter</v>
      </c>
    </row>
    <row r="973" spans="3:18" x14ac:dyDescent="0.25">
      <c r="C973" s="71" t="s">
        <v>56</v>
      </c>
      <c r="D973" s="77" t="s">
        <v>172</v>
      </c>
      <c r="E973" s="106">
        <f>INDEX('Maximum Demand Forecast'!$AN$4:$AN$50,MATCH(Information!C972,'Maximum Demand Forecast'!$AM$4:$AM$50,0))</f>
        <v>45</v>
      </c>
      <c r="F973" s="107">
        <f>INDEX('Maximum Demand Forecast'!$AN$4:$AN$50,MATCH(Information!C972,'Maximum Demand Forecast'!$AM$4:$AM$50,0))</f>
        <v>45</v>
      </c>
      <c r="G973" s="107">
        <f>INDEX('Maximum Demand Forecast'!$AN$4:$AN$50,MATCH(Information!C972,'Maximum Demand Forecast'!$AM$4:$AM$50,0))</f>
        <v>45</v>
      </c>
      <c r="H973" s="107">
        <f>INDEX('Maximum Demand Forecast'!$AN$4:$AN$50,MATCH(Information!C972,'Maximum Demand Forecast'!$AM$4:$AM$50,0))</f>
        <v>45</v>
      </c>
      <c r="I973" s="107">
        <f>INDEX('Maximum Demand Forecast'!$AN$4:$AN$50,MATCH(Information!C972,'Maximum Demand Forecast'!$AM$4:$AM$50,0))</f>
        <v>45</v>
      </c>
      <c r="J973" s="107">
        <f>INDEX('Maximum Demand Forecast'!$AN$4:$AN$50,MATCH(Information!C972,'Maximum Demand Forecast'!$AM$4:$AM$50,0))</f>
        <v>45</v>
      </c>
      <c r="K973" s="107">
        <f>INDEX('Maximum Demand Forecast'!$AN$4:$AN$50,MATCH(Information!C972,'Maximum Demand Forecast'!$AM$4:$AM$50,0))</f>
        <v>45</v>
      </c>
      <c r="L973" s="107">
        <f>INDEX('Maximum Demand Forecast'!$AN$4:$AN$50,MATCH(Information!C972,'Maximum Demand Forecast'!$AM$4:$AM$50,0))</f>
        <v>45</v>
      </c>
      <c r="M973" s="107">
        <f>INDEX('Maximum Demand Forecast'!$AN$4:$AN$50,MATCH(Information!C972,'Maximum Demand Forecast'!$AM$4:$AM$50,0))</f>
        <v>45</v>
      </c>
      <c r="N973" s="107">
        <f>INDEX('Maximum Demand Forecast'!$AN$4:$AN$50,MATCH(Information!C972,'Maximum Demand Forecast'!$AM$4:$AM$50,0))</f>
        <v>45</v>
      </c>
      <c r="O973" s="107">
        <f>INDEX('Maximum Demand Forecast'!$AN$4:$AN$50,MATCH(Information!C972,'Maximum Demand Forecast'!$AM$4:$AM$50,0))</f>
        <v>45</v>
      </c>
      <c r="P973" s="107">
        <f>INDEX('Maximum Demand Forecast'!$AN$4:$AN$50,MATCH(Information!C972,'Maximum Demand Forecast'!$AM$4:$AM$50,0))</f>
        <v>45</v>
      </c>
      <c r="Q973" s="104"/>
      <c r="R973" s="105"/>
    </row>
    <row r="974" spans="3:18" x14ac:dyDescent="0.25">
      <c r="C974" s="71" t="s">
        <v>56</v>
      </c>
      <c r="D974" s="77" t="s">
        <v>173</v>
      </c>
      <c r="E974" s="106">
        <f>INDEX('Maximum Demand Forecast'!$AO$4:$AO$50,MATCH(Information!C974,'Maximum Demand Forecast'!$AM$4:$AM$50,0))</f>
        <v>54</v>
      </c>
      <c r="F974" s="107">
        <f>INDEX('Maximum Demand Forecast'!$AO$4:$AO$50,MATCH(Information!C974,'Maximum Demand Forecast'!$AM$4:$AM$50,0))</f>
        <v>54</v>
      </c>
      <c r="G974" s="107">
        <f>INDEX('Maximum Demand Forecast'!$AO$4:$AO$50,MATCH(Information!C974,'Maximum Demand Forecast'!$AM$4:$AM$50,0))</f>
        <v>54</v>
      </c>
      <c r="H974" s="107">
        <f>INDEX('Maximum Demand Forecast'!$AO$4:$AO$50,MATCH(Information!C974,'Maximum Demand Forecast'!$AM$4:$AM$50,0))</f>
        <v>54</v>
      </c>
      <c r="I974" s="107">
        <f>INDEX('Maximum Demand Forecast'!$AO$4:$AO$50,MATCH(Information!C974,'Maximum Demand Forecast'!$AM$4:$AM$50,0))</f>
        <v>54</v>
      </c>
      <c r="J974" s="107">
        <f>INDEX('Maximum Demand Forecast'!$AO$4:$AO$50,MATCH(Information!C974,'Maximum Demand Forecast'!$AM$4:$AM$50,0))</f>
        <v>54</v>
      </c>
      <c r="K974" s="107">
        <f>INDEX('Maximum Demand Forecast'!$AO$4:$AO$50,MATCH(Information!C974,'Maximum Demand Forecast'!$AM$4:$AM$50,0))</f>
        <v>54</v>
      </c>
      <c r="L974" s="107">
        <f>INDEX('Maximum Demand Forecast'!$AO$4:$AO$50,MATCH(Information!C974,'Maximum Demand Forecast'!$AM$4:$AM$50,0))</f>
        <v>54</v>
      </c>
      <c r="M974" s="107">
        <f>INDEX('Maximum Demand Forecast'!$AO$4:$AO$50,MATCH(Information!C974,'Maximum Demand Forecast'!$AM$4:$AM$50,0))</f>
        <v>54</v>
      </c>
      <c r="N974" s="107">
        <f>INDEX('Maximum Demand Forecast'!$AO$4:$AO$50,MATCH(Information!C974,'Maximum Demand Forecast'!$AM$4:$AM$50,0))</f>
        <v>54</v>
      </c>
      <c r="O974" s="107">
        <f>INDEX('Maximum Demand Forecast'!$AO$4:$AO$50,MATCH(Information!C974,'Maximum Demand Forecast'!$AM$4:$AM$50,0))</f>
        <v>54</v>
      </c>
      <c r="P974" s="107">
        <f>INDEX('Maximum Demand Forecast'!$AO$4:$AO$50,MATCH(Information!C974,'Maximum Demand Forecast'!$AM$4:$AM$50,0))</f>
        <v>54</v>
      </c>
      <c r="Q974" s="104"/>
      <c r="R974" s="105"/>
    </row>
    <row r="975" spans="3:18" x14ac:dyDescent="0.25">
      <c r="C975" s="71" t="s">
        <v>56</v>
      </c>
      <c r="D975" s="77" t="s">
        <v>174</v>
      </c>
      <c r="E975" s="108">
        <f>IF($R$972="Summer",INDEX('Maximum Demand Forecast'!E$4:E$50,MATCH(Information!$C$975,'Maximum Demand Forecast'!$D$4:$D$50,0)),INDEX('Maximum Demand Forecast'!U$4:U$50,MATCH(Information!$C$975,'Maximum Demand Forecast'!$T$4:$T$50,0)))</f>
        <v>32.809497422287201</v>
      </c>
      <c r="F975" s="111">
        <f>IF($R$972="Summer",INDEX('Maximum Demand Forecast'!F$4:F$50,MATCH(Information!$C$975,'Maximum Demand Forecast'!$D$4:$D$50,0)),INDEX('Maximum Demand Forecast'!V$4:V$50,MATCH(Information!$C$975,'Maximum Demand Forecast'!$T$4:$T$50,0)))</f>
        <v>28.597287135045399</v>
      </c>
      <c r="G975" s="111">
        <f>IF($R$972="Summer",INDEX('Maximum Demand Forecast'!G$4:G$50,MATCH(Information!$C$975,'Maximum Demand Forecast'!$D$4:$D$50,0)),INDEX('Maximum Demand Forecast'!W$4:W$50,MATCH(Information!$C$975,'Maximum Demand Forecast'!$T$4:$T$50,0)))</f>
        <v>27.610828640213605</v>
      </c>
      <c r="H975" s="111">
        <f>IF($R$972="Summer",INDEX('Maximum Demand Forecast'!H$4:H$50,MATCH(Information!$C$975,'Maximum Demand Forecast'!$D$4:$D$50,0)),INDEX('Maximum Demand Forecast'!X$4:X$50,MATCH(Information!$C$975,'Maximum Demand Forecast'!$T$4:$T$50,0)))</f>
        <v>27.832179282816984</v>
      </c>
      <c r="I975" s="111">
        <f>IF($R$972="Summer",INDEX('Maximum Demand Forecast'!I$4:I$50,MATCH(Information!$C$975,'Maximum Demand Forecast'!$D$4:$D$50,0)),INDEX('Maximum Demand Forecast'!Y$4:Y$50,MATCH(Information!$C$975,'Maximum Demand Forecast'!$T$4:$T$50,0)))</f>
        <v>27.378554141557188</v>
      </c>
      <c r="J975" s="111">
        <f>IF($R$972="Summer",INDEX('Maximum Demand Forecast'!J$4:J$50,MATCH(Information!$C$975,'Maximum Demand Forecast'!$D$4:$D$50,0)),INDEX('Maximum Demand Forecast'!Z$4:Z$50,MATCH(Information!$C$975,'Maximum Demand Forecast'!$T$4:$T$50,0)))</f>
        <v>27.361171765897449</v>
      </c>
      <c r="K975" s="111">
        <f>IF($R$972="Summer",INDEX('Maximum Demand Forecast'!K$4:K$50,MATCH(Information!$C$975,'Maximum Demand Forecast'!$D$4:$D$50,0)),INDEX('Maximum Demand Forecast'!AA$4:AA$50,MATCH(Information!$C$975,'Maximum Demand Forecast'!$T$4:$T$50,0)))</f>
        <v>27.401528208312623</v>
      </c>
      <c r="L975" s="111">
        <f>IF($R$972="Summer",INDEX('Maximum Demand Forecast'!L$4:L$50,MATCH(Information!$C$975,'Maximum Demand Forecast'!$D$4:$D$50,0)),INDEX('Maximum Demand Forecast'!AB$4:AB$50,MATCH(Information!$C$975,'Maximum Demand Forecast'!$T$4:$T$50,0)))</f>
        <v>27.524000776928549</v>
      </c>
      <c r="M975" s="111">
        <f>IF($R$972="Summer",INDEX('Maximum Demand Forecast'!M$4:M$50,MATCH(Information!$C$975,'Maximum Demand Forecast'!$D$4:$D$50,0)),INDEX('Maximum Demand Forecast'!AC$4:AC$50,MATCH(Information!$C$975,'Maximum Demand Forecast'!$T$4:$T$50,0)))</f>
        <v>27.888568064541463</v>
      </c>
      <c r="N975" s="111">
        <f>IF($R$972="Summer",INDEX('Maximum Demand Forecast'!N$4:N$50,MATCH(Information!$C$975,'Maximum Demand Forecast'!$D$4:$D$50,0)),INDEX('Maximum Demand Forecast'!AD$4:AD$50,MATCH(Information!$C$975,'Maximum Demand Forecast'!$T$4:$T$50,0)))</f>
        <v>29.04005796670976</v>
      </c>
      <c r="O975" s="111">
        <f>IF($R$972="Summer",INDEX('Maximum Demand Forecast'!O$4:O$50,MATCH(Information!$C$975,'Maximum Demand Forecast'!$D$4:$D$50,0)),INDEX('Maximum Demand Forecast'!AE$4:AE$50,MATCH(Information!$C$975,'Maximum Demand Forecast'!$T$4:$T$50,0)))</f>
        <v>29.980380286468641</v>
      </c>
      <c r="P975" s="111">
        <f>IF($R$972="Summer",INDEX('Maximum Demand Forecast'!P$4:P$50,MATCH(Information!$C$975,'Maximum Demand Forecast'!$D$4:$D$50,0)),INDEX('Maximum Demand Forecast'!AF$4:AF$50,MATCH(Information!$C$975,'Maximum Demand Forecast'!$T$4:$T$50,0)))</f>
        <v>30.605759180951996</v>
      </c>
      <c r="Q975" s="104"/>
      <c r="R975" s="105"/>
    </row>
    <row r="976" spans="3:18" x14ac:dyDescent="0.25">
      <c r="C976" s="71" t="s">
        <v>56</v>
      </c>
      <c r="D976" s="77" t="s">
        <v>175</v>
      </c>
      <c r="E976" s="109">
        <f t="shared" ref="E976:P976" si="132">SQRT(E977^2-E975^2)</f>
        <v>0.18874224894886574</v>
      </c>
      <c r="F976" s="110">
        <f t="shared" si="132"/>
        <v>0.16451078839298758</v>
      </c>
      <c r="G976" s="110">
        <f t="shared" si="132"/>
        <v>0.15883601707819617</v>
      </c>
      <c r="H976" s="110">
        <f t="shared" si="132"/>
        <v>0.16010937453207191</v>
      </c>
      <c r="I976" s="110">
        <f t="shared" si="132"/>
        <v>0.15749981827341694</v>
      </c>
      <c r="J976" s="110">
        <f t="shared" si="132"/>
        <v>0.15739982318296497</v>
      </c>
      <c r="K976" s="110">
        <f t="shared" si="132"/>
        <v>0.15763198052457364</v>
      </c>
      <c r="L976" s="110">
        <f t="shared" si="132"/>
        <v>0.15833652493524908</v>
      </c>
      <c r="M976" s="110">
        <f t="shared" si="132"/>
        <v>0.1604337606492722</v>
      </c>
      <c r="N976" s="110">
        <f t="shared" si="132"/>
        <v>0.1670579033781229</v>
      </c>
      <c r="O976" s="110">
        <f t="shared" si="132"/>
        <v>0.1724672684496355</v>
      </c>
      <c r="P976" s="110">
        <f t="shared" si="132"/>
        <v>0.17606486756727674</v>
      </c>
      <c r="Q976" s="104"/>
      <c r="R976" s="105"/>
    </row>
    <row r="977" spans="3:18" x14ac:dyDescent="0.25">
      <c r="C977" s="71" t="s">
        <v>56</v>
      </c>
      <c r="D977" s="77" t="s">
        <v>176</v>
      </c>
      <c r="E977" s="108">
        <f t="shared" ref="E977:P977" si="133">E975/$E$978</f>
        <v>32.810040303840054</v>
      </c>
      <c r="F977" s="111">
        <f t="shared" si="133"/>
        <v>28.597760319362962</v>
      </c>
      <c r="G977" s="111">
        <f t="shared" si="133"/>
        <v>27.611285502119621</v>
      </c>
      <c r="H977" s="111">
        <f t="shared" si="133"/>
        <v>27.832639807296037</v>
      </c>
      <c r="I977" s="111">
        <f t="shared" si="133"/>
        <v>27.379007160138851</v>
      </c>
      <c r="J977" s="111">
        <f t="shared" si="133"/>
        <v>27.361624496862056</v>
      </c>
      <c r="K977" s="111">
        <f t="shared" si="133"/>
        <v>27.401981607034124</v>
      </c>
      <c r="L977" s="111">
        <f t="shared" si="133"/>
        <v>27.524456202139433</v>
      </c>
      <c r="M977" s="111">
        <f t="shared" si="133"/>
        <v>27.889029522056124</v>
      </c>
      <c r="N977" s="111">
        <f t="shared" si="133"/>
        <v>29.040538477324144</v>
      </c>
      <c r="O977" s="111">
        <f t="shared" si="133"/>
        <v>29.980876356103469</v>
      </c>
      <c r="P977" s="111">
        <f t="shared" si="133"/>
        <v>30.606265598403521</v>
      </c>
      <c r="Q977" s="104"/>
      <c r="R977" s="105"/>
    </row>
    <row r="978" spans="3:18" x14ac:dyDescent="0.25">
      <c r="C978" s="71" t="s">
        <v>56</v>
      </c>
      <c r="D978" s="77" t="s">
        <v>177</v>
      </c>
      <c r="E978" s="108">
        <f>IF($R$972="Summer",INDEX('Maximum Demand Forecast'!$Q$4:$Q$50,MATCH(Information!$C$978,'Maximum Demand Forecast'!$D$4:$D$50,0)),INDEX('Maximum Demand Forecast'!$AG$4:$AG$50,MATCH(Information!$C$978,'Maximum Demand Forecast'!$T$4:$T$50,0)))</f>
        <v>0.99998345379804998</v>
      </c>
      <c r="F978" s="111">
        <f>IF($R$972="Summer",INDEX('Maximum Demand Forecast'!$Q$4:$Q$50,MATCH(Information!$C$978,'Maximum Demand Forecast'!$D$4:$D$50,0)),INDEX('Maximum Demand Forecast'!$AG$4:$AG$50,MATCH(Information!$C$978,'Maximum Demand Forecast'!$T$4:$T$50,0)))</f>
        <v>0.99998345379804998</v>
      </c>
      <c r="G978" s="111">
        <f>IF($R$972="Summer",INDEX('Maximum Demand Forecast'!$Q$4:$Q$50,MATCH(Information!$C$978,'Maximum Demand Forecast'!$D$4:$D$50,0)),INDEX('Maximum Demand Forecast'!$AG$4:$AG$50,MATCH(Information!$C$978,'Maximum Demand Forecast'!$T$4:$T$50,0)))</f>
        <v>0.99998345379804998</v>
      </c>
      <c r="H978" s="111">
        <f>IF($R$972="Summer",INDEX('Maximum Demand Forecast'!$Q$4:$Q$50,MATCH(Information!$C$978,'Maximum Demand Forecast'!$D$4:$D$50,0)),INDEX('Maximum Demand Forecast'!$AG$4:$AG$50,MATCH(Information!$C$978,'Maximum Demand Forecast'!$T$4:$T$50,0)))</f>
        <v>0.99998345379804998</v>
      </c>
      <c r="I978" s="111">
        <f>IF($R$972="Summer",INDEX('Maximum Demand Forecast'!$Q$4:$Q$50,MATCH(Information!$C$978,'Maximum Demand Forecast'!$D$4:$D$50,0)),INDEX('Maximum Demand Forecast'!$AG$4:$AG$50,MATCH(Information!$C$978,'Maximum Demand Forecast'!$T$4:$T$50,0)))</f>
        <v>0.99998345379804998</v>
      </c>
      <c r="J978" s="111">
        <f>IF($R$972="Summer",INDEX('Maximum Demand Forecast'!$Q$4:$Q$50,MATCH(Information!$C$978,'Maximum Demand Forecast'!$D$4:$D$50,0)),INDEX('Maximum Demand Forecast'!$AG$4:$AG$50,MATCH(Information!$C$978,'Maximum Demand Forecast'!$T$4:$T$50,0)))</f>
        <v>0.99998345379804998</v>
      </c>
      <c r="K978" s="111">
        <f>IF($R$972="Summer",INDEX('Maximum Demand Forecast'!$Q$4:$Q$50,MATCH(Information!$C$978,'Maximum Demand Forecast'!$D$4:$D$50,0)),INDEX('Maximum Demand Forecast'!$AG$4:$AG$50,MATCH(Information!$C$978,'Maximum Demand Forecast'!$T$4:$T$50,0)))</f>
        <v>0.99998345379804998</v>
      </c>
      <c r="L978" s="111">
        <f>IF($R$972="Summer",INDEX('Maximum Demand Forecast'!$Q$4:$Q$50,MATCH(Information!$C$978,'Maximum Demand Forecast'!$D$4:$D$50,0)),INDEX('Maximum Demand Forecast'!$AG$4:$AG$50,MATCH(Information!$C$978,'Maximum Demand Forecast'!$T$4:$T$50,0)))</f>
        <v>0.99998345379804998</v>
      </c>
      <c r="M978" s="111">
        <f>IF($R$972="Summer",INDEX('Maximum Demand Forecast'!$Q$4:$Q$50,MATCH(Information!$C$978,'Maximum Demand Forecast'!$D$4:$D$50,0)),INDEX('Maximum Demand Forecast'!$AG$4:$AG$50,MATCH(Information!$C$978,'Maximum Demand Forecast'!$T$4:$T$50,0)))</f>
        <v>0.99998345379804998</v>
      </c>
      <c r="N978" s="111">
        <f>IF($R$972="Summer",INDEX('Maximum Demand Forecast'!$Q$4:$Q$50,MATCH(Information!$C$978,'Maximum Demand Forecast'!$D$4:$D$50,0)),INDEX('Maximum Demand Forecast'!$AG$4:$AG$50,MATCH(Information!$C$978,'Maximum Demand Forecast'!$T$4:$T$50,0)))</f>
        <v>0.99998345379804998</v>
      </c>
      <c r="O978" s="111">
        <f>IF($R$972="Summer",INDEX('Maximum Demand Forecast'!$Q$4:$Q$50,MATCH(Information!$C$978,'Maximum Demand Forecast'!$D$4:$D$50,0)),INDEX('Maximum Demand Forecast'!$AG$4:$AG$50,MATCH(Information!$C$978,'Maximum Demand Forecast'!$T$4:$T$50,0)))</f>
        <v>0.99998345379804998</v>
      </c>
      <c r="P978" s="111">
        <f>IF($R$972="Summer",INDEX('Maximum Demand Forecast'!$Q$4:$Q$50,MATCH(Information!$C$978,'Maximum Demand Forecast'!$D$4:$D$50,0)),INDEX('Maximum Demand Forecast'!$AG$4:$AG$50,MATCH(Information!$C$978,'Maximum Demand Forecast'!$T$4:$T$50,0)))</f>
        <v>0.99998345379804998</v>
      </c>
      <c r="Q978" s="104"/>
      <c r="R978" s="105"/>
    </row>
    <row r="979" spans="3:18" x14ac:dyDescent="0.25">
      <c r="C979" s="71" t="s">
        <v>56</v>
      </c>
      <c r="D979" s="77" t="s">
        <v>178</v>
      </c>
      <c r="E979" s="108">
        <f>IF($R$972="Summer",INDEX('Maximum Demand Forecast'!U$4:U$50,MATCH(Information!$C$972,'Maximum Demand Forecast'!$T$4:$T$50,0)),INDEX('Maximum Demand Forecast'!E$4:E$50,MATCH(Information!$C$972,'Maximum Demand Forecast'!$T$4:$T$50,0)))</f>
        <v>20.562200000000001</v>
      </c>
      <c r="F979" s="111">
        <f>IF($R$972="Summer",INDEX('Maximum Demand Forecast'!V$4:V$50,MATCH(Information!$C$972,'Maximum Demand Forecast'!$T$4:$T$50,0)),INDEX('Maximum Demand Forecast'!F$4:F$50,MATCH(Information!$C$972,'Maximum Demand Forecast'!$T$4:$T$50,0)))</f>
        <v>21.836600000000001</v>
      </c>
      <c r="G979" s="111">
        <f>IF($R$972="Summer",INDEX('Maximum Demand Forecast'!W$4:W$50,MATCH(Information!$C$972,'Maximum Demand Forecast'!$T$4:$T$50,0)),INDEX('Maximum Demand Forecast'!G$4:G$50,MATCH(Information!$C$972,'Maximum Demand Forecast'!$T$4:$T$50,0)))</f>
        <v>22.454756106203607</v>
      </c>
      <c r="H979" s="111">
        <f>IF($R$972="Summer",INDEX('Maximum Demand Forecast'!X$4:X$50,MATCH(Information!$C$972,'Maximum Demand Forecast'!$T$4:$T$50,0)),INDEX('Maximum Demand Forecast'!H$4:H$50,MATCH(Information!$C$972,'Maximum Demand Forecast'!$T$4:$T$50,0)))</f>
        <v>22.385739015161199</v>
      </c>
      <c r="I979" s="111">
        <f>IF($R$972="Summer",INDEX('Maximum Demand Forecast'!Y$4:Y$50,MATCH(Information!$C$972,'Maximum Demand Forecast'!$T$4:$T$50,0)),INDEX('Maximum Demand Forecast'!I$4:I$50,MATCH(Information!$C$972,'Maximum Demand Forecast'!$T$4:$T$50,0)))</f>
        <v>22.008674555726678</v>
      </c>
      <c r="J979" s="111">
        <f>IF($R$972="Summer",INDEX('Maximum Demand Forecast'!Z$4:Z$50,MATCH(Information!$C$972,'Maximum Demand Forecast'!$T$4:$T$50,0)),INDEX('Maximum Demand Forecast'!J$4:J$50,MATCH(Information!$C$972,'Maximum Demand Forecast'!$T$4:$T$50,0)))</f>
        <v>21.74115404613546</v>
      </c>
      <c r="K979" s="111">
        <f>IF($R$972="Summer",INDEX('Maximum Demand Forecast'!AA$4:AA$50,MATCH(Information!$C$972,'Maximum Demand Forecast'!$T$4:$T$50,0)),INDEX('Maximum Demand Forecast'!K$4:K$50,MATCH(Information!$C$972,'Maximum Demand Forecast'!$T$4:$T$50,0)))</f>
        <v>21.755687408607152</v>
      </c>
      <c r="L979" s="111">
        <f>IF($R$972="Summer",INDEX('Maximum Demand Forecast'!AB$4:AB$50,MATCH(Information!$C$972,'Maximum Demand Forecast'!$T$4:$T$50,0)),INDEX('Maximum Demand Forecast'!L$4:L$50,MATCH(Information!$C$972,'Maximum Demand Forecast'!$T$4:$T$50,0)))</f>
        <v>21.713598463846967</v>
      </c>
      <c r="M979" s="111">
        <f>IF($R$972="Summer",INDEX('Maximum Demand Forecast'!AC$4:AC$50,MATCH(Information!$C$972,'Maximum Demand Forecast'!$T$4:$T$50,0)),INDEX('Maximum Demand Forecast'!M$4:M$50,MATCH(Information!$C$972,'Maximum Demand Forecast'!$T$4:$T$50,0)))</f>
        <v>22.20810671403007</v>
      </c>
      <c r="N979" s="111">
        <f>IF($R$972="Summer",INDEX('Maximum Demand Forecast'!AD$4:AD$50,MATCH(Information!$C$972,'Maximum Demand Forecast'!$T$4:$T$50,0)),INDEX('Maximum Demand Forecast'!N$4:N$50,MATCH(Information!$C$972,'Maximum Demand Forecast'!$T$4:$T$50,0)))</f>
        <v>23.546145878819857</v>
      </c>
      <c r="O979" s="111">
        <f>IF($R$972="Summer",INDEX('Maximum Demand Forecast'!AE$4:AE$50,MATCH(Information!$C$972,'Maximum Demand Forecast'!$T$4:$T$50,0)),INDEX('Maximum Demand Forecast'!O$4:O$50,MATCH(Information!$C$972,'Maximum Demand Forecast'!$T$4:$T$50,0)))</f>
        <v>24.732611959473058</v>
      </c>
      <c r="P979" s="111">
        <f>IF($R$972="Summer",INDEX('Maximum Demand Forecast'!AF$4:AF$50,MATCH(Information!$C$972,'Maximum Demand Forecast'!$T$4:$T$50,0)),INDEX('Maximum Demand Forecast'!P$4:P$50,MATCH(Information!$C$972,'Maximum Demand Forecast'!$T$4:$T$50,0)))</f>
        <v>25.372033524609868</v>
      </c>
      <c r="Q979" s="112"/>
      <c r="R979" s="105">
        <f>IF($R$48="Summer",INDEX('Maximum Demand Forecast'!V$4:V$50,MATCH(Information!$C$48,'Maximum Demand Forecast'!$T$4:$T$50,0)),INDEX('Maximum Demand Forecast'!F$4:F$50,MATCH(Information!$C$48,'Maximum Demand Forecast'!$T$4:$T$50,0)))</f>
        <v>22.8536</v>
      </c>
    </row>
    <row r="980" spans="3:18" x14ac:dyDescent="0.25">
      <c r="C980" s="71" t="s">
        <v>56</v>
      </c>
      <c r="D980" s="77" t="s">
        <v>179</v>
      </c>
      <c r="E980" s="113">
        <f t="shared" ref="E980:P980" si="134">IF(E981^2-E979^2&gt;0,SQRT(E981^2-E979^2),0)</f>
        <v>2.1627570665763902</v>
      </c>
      <c r="F980" s="113">
        <f t="shared" si="134"/>
        <v>2.2968000000000997</v>
      </c>
      <c r="G980" s="113">
        <f t="shared" si="134"/>
        <v>2.3618184069283243</v>
      </c>
      <c r="H980" s="113">
        <f t="shared" si="134"/>
        <v>2.354559105814316</v>
      </c>
      <c r="I980" s="113">
        <f t="shared" si="134"/>
        <v>2.3148990099005879</v>
      </c>
      <c r="J980" s="113">
        <f t="shared" si="134"/>
        <v>2.2867608791279768</v>
      </c>
      <c r="K980" s="113">
        <f t="shared" si="134"/>
        <v>2.288289515771289</v>
      </c>
      <c r="L980" s="113">
        <f t="shared" si="134"/>
        <v>2.2838625496536151</v>
      </c>
      <c r="M980" s="113">
        <f t="shared" si="134"/>
        <v>2.3358755255299148</v>
      </c>
      <c r="N980" s="113">
        <f t="shared" si="134"/>
        <v>2.4766121032796233</v>
      </c>
      <c r="O980" s="113">
        <f t="shared" si="134"/>
        <v>2.6014060407078174</v>
      </c>
      <c r="P980" s="113">
        <f t="shared" si="134"/>
        <v>2.6686611743278155</v>
      </c>
      <c r="Q980" s="112"/>
      <c r="R980" s="105"/>
    </row>
    <row r="981" spans="3:18" x14ac:dyDescent="0.25">
      <c r="C981" s="71" t="s">
        <v>56</v>
      </c>
      <c r="D981" s="77" t="s">
        <v>180</v>
      </c>
      <c r="E981" s="108">
        <f>E979/IF($R$972="Summer",INDEX('Maximum Demand Forecast'!$AG$4:$AG$50, MATCH(Information!$C$981, 'Maximum Demand Forecast'!$T$4:$T$50, 0)),INDEX('Maximum Demand Forecast'!$Q$4:$Q$50, MATCH(Information!$C$981, 'Maximum Demand Forecast'!$D$4:$D$50, 0)))</f>
        <v>20.675627849451782</v>
      </c>
      <c r="F981" s="108">
        <f>F979/IF($R$972="Summer",INDEX('Maximum Demand Forecast'!$AG$4:$AG$50, MATCH(Information!$C$981, 'Maximum Demand Forecast'!$T$4:$T$50, 0)),INDEX('Maximum Demand Forecast'!$Q$4:$Q$50, MATCH(Information!$C$981, 'Maximum Demand Forecast'!$D$4:$D$50, 0)))</f>
        <v>21.957057858465475</v>
      </c>
      <c r="G981" s="108">
        <f>G979/IF($R$972="Summer",INDEX('Maximum Demand Forecast'!$AG$4:$AG$50, MATCH(Information!$C$981, 'Maximum Demand Forecast'!$T$4:$T$50, 0)),INDEX('Maximum Demand Forecast'!$Q$4:$Q$50, MATCH(Information!$C$981, 'Maximum Demand Forecast'!$D$4:$D$50, 0)))</f>
        <v>22.578623916802229</v>
      </c>
      <c r="H981" s="108">
        <f>H979/IF($R$972="Summer",INDEX('Maximum Demand Forecast'!$AG$4:$AG$50, MATCH(Information!$C$981, 'Maximum Demand Forecast'!$T$4:$T$50, 0)),INDEX('Maximum Demand Forecast'!$Q$4:$Q$50, MATCH(Information!$C$981, 'Maximum Demand Forecast'!$D$4:$D$50, 0)))</f>
        <v>22.509226104814964</v>
      </c>
      <c r="I981" s="108">
        <f>I979/IF($R$972="Summer",INDEX('Maximum Demand Forecast'!$AG$4:$AG$50, MATCH(Information!$C$981, 'Maximum Demand Forecast'!$T$4:$T$50, 0)),INDEX('Maximum Demand Forecast'!$Q$4:$Q$50, MATCH(Information!$C$981, 'Maximum Demand Forecast'!$D$4:$D$50, 0)))</f>
        <v>22.130081633964426</v>
      </c>
      <c r="J981" s="108">
        <f>J979/IF($R$972="Summer",INDEX('Maximum Demand Forecast'!$AG$4:$AG$50, MATCH(Information!$C$981, 'Maximum Demand Forecast'!$T$4:$T$50, 0)),INDEX('Maximum Demand Forecast'!$Q$4:$Q$50, MATCH(Information!$C$981, 'Maximum Demand Forecast'!$D$4:$D$50, 0)))</f>
        <v>21.861085393367421</v>
      </c>
      <c r="K981" s="108">
        <f>K979/IF($R$972="Summer",INDEX('Maximum Demand Forecast'!$AG$4:$AG$50, MATCH(Information!$C$981, 'Maximum Demand Forecast'!$T$4:$T$50, 0)),INDEX('Maximum Demand Forecast'!$Q$4:$Q$50, MATCH(Information!$C$981, 'Maximum Demand Forecast'!$D$4:$D$50, 0)))</f>
        <v>21.875698926640414</v>
      </c>
      <c r="L981" s="108">
        <f>L979/IF($R$972="Summer",INDEX('Maximum Demand Forecast'!$AG$4:$AG$50, MATCH(Information!$C$981, 'Maximum Demand Forecast'!$T$4:$T$50, 0)),INDEX('Maximum Demand Forecast'!$Q$4:$Q$50, MATCH(Information!$C$981, 'Maximum Demand Forecast'!$D$4:$D$50, 0)))</f>
        <v>21.833377805435596</v>
      </c>
      <c r="M981" s="108">
        <f>M979/IF($R$972="Summer",INDEX('Maximum Demand Forecast'!$AG$4:$AG$50, MATCH(Information!$C$981, 'Maximum Demand Forecast'!$T$4:$T$50, 0)),INDEX('Maximum Demand Forecast'!$Q$4:$Q$50, MATCH(Information!$C$981, 'Maximum Demand Forecast'!$D$4:$D$50, 0)))</f>
        <v>22.330613925562304</v>
      </c>
      <c r="N981" s="108">
        <f>N979/IF($R$972="Summer",INDEX('Maximum Demand Forecast'!$AG$4:$AG$50, MATCH(Information!$C$981, 'Maximum Demand Forecast'!$T$4:$T$50, 0)),INDEX('Maximum Demand Forecast'!$Q$4:$Q$50, MATCH(Information!$C$981, 'Maximum Demand Forecast'!$D$4:$D$50, 0)))</f>
        <v>23.676034153902897</v>
      </c>
      <c r="O981" s="108">
        <f>O979/IF($R$972="Summer",INDEX('Maximum Demand Forecast'!$AG$4:$AG$50, MATCH(Information!$C$981, 'Maximum Demand Forecast'!$T$4:$T$50, 0)),INDEX('Maximum Demand Forecast'!$Q$4:$Q$50, MATCH(Information!$C$981, 'Maximum Demand Forecast'!$D$4:$D$50, 0)))</f>
        <v>24.869045171186226</v>
      </c>
      <c r="P981" s="108">
        <f>P979/IF($R$972="Summer",INDEX('Maximum Demand Forecast'!$AG$4:$AG$50, MATCH(Information!$C$981, 'Maximum Demand Forecast'!$T$4:$T$50, 0)),INDEX('Maximum Demand Forecast'!$Q$4:$Q$50, MATCH(Information!$C$981, 'Maximum Demand Forecast'!$D$4:$D$50, 0)))</f>
        <v>25.511993995712913</v>
      </c>
      <c r="Q981" s="112"/>
      <c r="R981" s="105"/>
    </row>
    <row r="982" spans="3:18" x14ac:dyDescent="0.25">
      <c r="C982" s="71" t="s">
        <v>56</v>
      </c>
      <c r="D982" s="77" t="s">
        <v>181</v>
      </c>
      <c r="E982" s="114">
        <f>IFERROR(INDEX('Maximum Demand Forecast'!$AK$4:$AK$50,MATCH(Information!C972,'Maximum Demand Forecast'!$AJ$4:$AJ$50,0)),"")</f>
        <v>5</v>
      </c>
      <c r="F982" s="115" t="str">
        <f>IFERROR(INDEX('Maximum Demand Forecast'!$AK$4:$AK$50,MATCH(Information!D972,'Maximum Demand Forecast'!$AJ$4:$AJ$50,0)),"")</f>
        <v/>
      </c>
      <c r="G982" s="115"/>
      <c r="H982" s="115"/>
      <c r="I982" s="115"/>
      <c r="J982" s="115"/>
      <c r="K982" s="115"/>
      <c r="L982" s="115"/>
      <c r="M982" s="115"/>
      <c r="N982" s="115"/>
      <c r="O982" s="115"/>
      <c r="P982" s="115"/>
      <c r="Q982" s="116"/>
      <c r="R982" s="105"/>
    </row>
    <row r="983" spans="3:18" x14ac:dyDescent="0.25">
      <c r="C983" s="71" t="s">
        <v>56</v>
      </c>
      <c r="D983" s="77" t="s">
        <v>182</v>
      </c>
      <c r="E983" s="106">
        <f>INDEX('Maximum Demand Forecast'!AR4:AR50,MATCH(Information!C983,'Maximum Demand Forecast'!$AQ$4:$AQ$50,0))</f>
        <v>8784</v>
      </c>
      <c r="F983" s="107">
        <f>INDEX('Maximum Demand Forecast'!AR4:AR50,MATCH(Information!C983,'Maximum Demand Forecast'!$AQ$4:$AQ$50,0))</f>
        <v>8784</v>
      </c>
      <c r="G983" s="107">
        <f>INDEX('Maximum Demand Forecast'!AR4:AR50,MATCH(Information!C983,'Maximum Demand Forecast'!$AQ$4:$AQ$50,0))</f>
        <v>8784</v>
      </c>
      <c r="H983" s="107">
        <f>INDEX('Maximum Demand Forecast'!AR4:AR50,MATCH(Information!C983,'Maximum Demand Forecast'!$AQ$4:$AQ$50,0))</f>
        <v>8784</v>
      </c>
      <c r="I983" s="107">
        <f>INDEX('Maximum Demand Forecast'!AR4:AR50,MATCH(Information!C983,'Maximum Demand Forecast'!$AQ$4:$AQ$50,0))</f>
        <v>8784</v>
      </c>
      <c r="J983" s="107">
        <f>INDEX('Maximum Demand Forecast'!AR4:AR50,MATCH(Information!C983,'Maximum Demand Forecast'!$AQ$4:$AQ$50,0))</f>
        <v>8784</v>
      </c>
      <c r="K983" s="107">
        <f>INDEX('Maximum Demand Forecast'!AR4:AR50,MATCH(Information!C983,'Maximum Demand Forecast'!$AQ$4:$AQ$50,0))</f>
        <v>8784</v>
      </c>
      <c r="L983" s="107">
        <f>INDEX('Maximum Demand Forecast'!AR4:AR50,MATCH(Information!C983,'Maximum Demand Forecast'!$AQ$4:$AQ$50,0))</f>
        <v>8784</v>
      </c>
      <c r="M983" s="107">
        <f>INDEX('Maximum Demand Forecast'!AR4:AR50,MATCH(Information!C983,'Maximum Demand Forecast'!$AQ$4:$AQ$50,0))</f>
        <v>8784</v>
      </c>
      <c r="N983" s="107">
        <f>INDEX('Maximum Demand Forecast'!AR4:AR50,MATCH(Information!C983,'Maximum Demand Forecast'!$AQ$4:$AQ$50,0))</f>
        <v>8784</v>
      </c>
      <c r="O983" s="107">
        <f>INDEX('Maximum Demand Forecast'!AR4:AR50,MATCH(Information!C983,'Maximum Demand Forecast'!$AQ$4:$AQ$50,0))</f>
        <v>8784</v>
      </c>
      <c r="P983" s="107">
        <f>INDEX('Maximum Demand Forecast'!AR4:AR50,MATCH(Information!C983,'Maximum Demand Forecast'!$AQ$4:$AQ$50,0))</f>
        <v>8784</v>
      </c>
      <c r="Q983" s="104"/>
      <c r="R983" s="105"/>
    </row>
    <row r="984" spans="3:18" x14ac:dyDescent="0.25">
      <c r="C984" s="71" t="s">
        <v>56</v>
      </c>
      <c r="D984" s="77" t="s">
        <v>183</v>
      </c>
      <c r="E984" s="106">
        <f>INDEX('Maximum Demand Forecast'!$AS$4:$AS$50,MATCH(Information!C984,'Maximum Demand Forecast'!$AQ$4:$AQ$50,0))</f>
        <v>8784</v>
      </c>
      <c r="F984" s="107">
        <f>INDEX('Maximum Demand Forecast'!$AS$4:$AS$50,MATCH(Information!C984,'Maximum Demand Forecast'!$AQ$4:$AQ$50,0))</f>
        <v>8784</v>
      </c>
      <c r="G984" s="107">
        <f>INDEX('Maximum Demand Forecast'!$AS$4:$AS$50,MATCH(Information!C984,'Maximum Demand Forecast'!$AQ$4:$AQ$50,0))</f>
        <v>8784</v>
      </c>
      <c r="H984" s="107">
        <f>INDEX('Maximum Demand Forecast'!$AS$4:$AS$50,MATCH(Information!C984,'Maximum Demand Forecast'!$AQ$4:$AQ$50,0))</f>
        <v>8784</v>
      </c>
      <c r="I984" s="107">
        <f>INDEX('Maximum Demand Forecast'!$AS$4:$AS$50,MATCH(Information!C984,'Maximum Demand Forecast'!$AQ$4:$AQ$50,0))</f>
        <v>8784</v>
      </c>
      <c r="J984" s="107">
        <f>INDEX('Maximum Demand Forecast'!$AS$4:$AS$50,MATCH(Information!C984,'Maximum Demand Forecast'!$AQ$4:$AQ$50,0))</f>
        <v>8784</v>
      </c>
      <c r="K984" s="107">
        <f>INDEX('Maximum Demand Forecast'!$AS$4:$AS$50,MATCH(Information!C984,'Maximum Demand Forecast'!$AQ$4:$AQ$50,0))</f>
        <v>8784</v>
      </c>
      <c r="L984" s="107">
        <f>INDEX('Maximum Demand Forecast'!$AS$4:$AS$50,MATCH(Information!C984,'Maximum Demand Forecast'!$AQ$4:$AQ$50,0))</f>
        <v>8784</v>
      </c>
      <c r="M984" s="107">
        <f>INDEX('Maximum Demand Forecast'!$AS$4:$AS$50,MATCH(Information!C984,'Maximum Demand Forecast'!$AQ$4:$AQ$50,0))</f>
        <v>8784</v>
      </c>
      <c r="N984" s="107">
        <f>INDEX('Maximum Demand Forecast'!$AS$4:$AS$50,MATCH(Information!C984,'Maximum Demand Forecast'!$AQ$4:$AQ$50,0))</f>
        <v>8784</v>
      </c>
      <c r="O984" s="107">
        <f>INDEX('Maximum Demand Forecast'!$AS$4:$AS$50,MATCH(Information!C984,'Maximum Demand Forecast'!$AQ$4:$AQ$50,0))</f>
        <v>8784</v>
      </c>
      <c r="P984" s="107">
        <f>INDEX('Maximum Demand Forecast'!$AS$4:$AS$50,MATCH(Information!C984,'Maximum Demand Forecast'!$AQ$4:$AQ$50,0))</f>
        <v>8784</v>
      </c>
      <c r="Q984" s="104"/>
      <c r="R984" s="105"/>
    </row>
    <row r="985" spans="3:18" x14ac:dyDescent="0.25">
      <c r="C985" s="71" t="s">
        <v>56</v>
      </c>
      <c r="D985" s="77" t="s">
        <v>186</v>
      </c>
      <c r="E985" s="117">
        <f>INDEX('Maximum Demand Forecast'!$R$4:$R$50,MATCH(Information!$C$972,'Maximum Demand Forecast'!$D$4:$D$50,0))</f>
        <v>0.72802542520355695</v>
      </c>
      <c r="F985" s="118"/>
      <c r="G985" s="118"/>
      <c r="H985" s="118"/>
      <c r="I985" s="118"/>
      <c r="J985" s="118"/>
      <c r="K985" s="118"/>
      <c r="L985" s="118"/>
      <c r="M985" s="118"/>
      <c r="N985" s="118"/>
      <c r="O985" s="118"/>
      <c r="P985" s="118"/>
      <c r="Q985" s="104"/>
      <c r="R985" s="105"/>
    </row>
    <row r="986" spans="3:18" x14ac:dyDescent="0.25">
      <c r="C986" s="71" t="s">
        <v>56</v>
      </c>
      <c r="D986" s="77" t="s">
        <v>187</v>
      </c>
      <c r="E986" s="117">
        <f>INDEX('Maximum Demand Forecast'!$AH$4:$AH$50,MATCH(Information!$C$972,'Maximum Demand Forecast'!$D$4:$D$50,0))</f>
        <v>1</v>
      </c>
      <c r="F986" s="118"/>
      <c r="G986" s="118"/>
      <c r="H986" s="118"/>
      <c r="I986" s="118"/>
      <c r="J986" s="118"/>
      <c r="K986" s="118"/>
      <c r="L986" s="118"/>
      <c r="M986" s="118"/>
      <c r="N986" s="118"/>
      <c r="O986" s="118"/>
      <c r="P986" s="118"/>
      <c r="Q986" s="104"/>
      <c r="R986" s="105"/>
    </row>
    <row r="987" spans="3:18" x14ac:dyDescent="0.25">
      <c r="C987" s="71" t="s">
        <v>56</v>
      </c>
      <c r="D987" s="77" t="s">
        <v>130</v>
      </c>
      <c r="E987" s="106">
        <v>6.8</v>
      </c>
      <c r="F987" s="107"/>
      <c r="G987" s="107"/>
      <c r="H987" s="107"/>
      <c r="I987" s="107"/>
      <c r="J987" s="107"/>
      <c r="K987" s="107"/>
      <c r="L987" s="107"/>
      <c r="M987" s="107"/>
      <c r="N987" s="107"/>
      <c r="O987" s="107"/>
      <c r="P987" s="107"/>
      <c r="Q987" s="104" t="str" cm="1">
        <f t="array" ref="Q987">IF(INDEX('Maximum Demand Forecast'!$AW$4:$AW$248,MATCH(1,('Maximum Demand Forecast'!$AV$4:$AV$248=Information!D987)*('Maximum Demand Forecast'!$AX$4:$AX$248=Information!E987)*('Maximum Demand Forecast'!$AU$4:$AU$248=Information!C987),0))=0,"",INDEX('Maximum Demand Forecast'!$AW$4:$AW$248,MATCH(1,('Maximum Demand Forecast'!$AV$4:$AV$248=Information!D987)*('Maximum Demand Forecast'!$AX$4:$AX$248=Information!E987)*('Maximum Demand Forecast'!$AU$4:$AU$248=Information!C987),0)))</f>
        <v>Burnie</v>
      </c>
      <c r="R987" s="105"/>
    </row>
    <row r="988" spans="3:18" x14ac:dyDescent="0.25">
      <c r="C988" s="71" t="s">
        <v>56</v>
      </c>
      <c r="D988" s="77" t="s">
        <v>131</v>
      </c>
      <c r="E988" s="106">
        <v>10.3</v>
      </c>
      <c r="F988" s="107"/>
      <c r="G988" s="107"/>
      <c r="H988" s="107"/>
      <c r="I988" s="107"/>
      <c r="J988" s="107"/>
      <c r="K988" s="107"/>
      <c r="L988" s="107"/>
      <c r="M988" s="107"/>
      <c r="N988" s="107"/>
      <c r="O988" s="107"/>
      <c r="P988" s="107"/>
      <c r="Q988" s="104" t="str" cm="1">
        <f t="array" ref="Q988">IF(INDEX('Maximum Demand Forecast'!$AW$4:$AW$248,MATCH(1,('Maximum Demand Forecast'!$AV$4:$AV$248=Information!D988)*('Maximum Demand Forecast'!$AX$4:$AX$248=Information!E988)*('Maximum Demand Forecast'!$AU$4:$AU$248=Information!C988),0))=0,"",INDEX('Maximum Demand Forecast'!$AW$4:$AW$248,MATCH(1,('Maximum Demand Forecast'!$AV$4:$AV$248=Information!D988)*('Maximum Demand Forecast'!$AX$4:$AX$248=Information!E988)*('Maximum Demand Forecast'!$AU$4:$AU$248=Information!C988),0)))</f>
        <v>Devonport</v>
      </c>
      <c r="R988" s="105"/>
    </row>
    <row r="989" spans="3:18" x14ac:dyDescent="0.25">
      <c r="C989" s="71" t="s">
        <v>56</v>
      </c>
      <c r="D989" s="77" t="s">
        <v>132</v>
      </c>
      <c r="E989" s="106">
        <v>3.4</v>
      </c>
      <c r="F989" s="107"/>
      <c r="G989" s="107"/>
      <c r="H989" s="107"/>
      <c r="I989" s="107"/>
      <c r="J989" s="107"/>
      <c r="K989" s="107"/>
      <c r="L989" s="107"/>
      <c r="M989" s="107"/>
      <c r="N989" s="107"/>
      <c r="O989" s="107"/>
      <c r="P989" s="107"/>
      <c r="Q989" s="104" t="str" cm="1">
        <f t="array" ref="Q989">IF(INDEX('Maximum Demand Forecast'!$AW$4:$AW$248,MATCH(1,('Maximum Demand Forecast'!$AV$4:$AV$248=Information!D989)*('Maximum Demand Forecast'!$AX$4:$AX$248=Information!E989)*('Maximum Demand Forecast'!$AU$4:$AU$248=Information!C989),0))=0,"",INDEX('Maximum Demand Forecast'!$AW$4:$AW$248,MATCH(1,('Maximum Demand Forecast'!$AV$4:$AV$248=Information!D989)*('Maximum Demand Forecast'!$AX$4:$AX$248=Information!E989)*('Maximum Demand Forecast'!$AU$4:$AU$248=Information!C989),0)))</f>
        <v>Railton</v>
      </c>
      <c r="R989" s="105"/>
    </row>
    <row r="990" spans="3:18" x14ac:dyDescent="0.25">
      <c r="C990" s="71" t="s">
        <v>56</v>
      </c>
      <c r="D990" s="77" t="s">
        <v>133</v>
      </c>
      <c r="E990" s="106"/>
      <c r="F990" s="107"/>
      <c r="G990" s="107"/>
      <c r="H990" s="107"/>
      <c r="I990" s="107"/>
      <c r="J990" s="107"/>
      <c r="K990" s="107"/>
      <c r="L990" s="107"/>
      <c r="M990" s="107"/>
      <c r="N990" s="107"/>
      <c r="O990" s="107"/>
      <c r="P990" s="107"/>
      <c r="Q990" s="104" t="str" cm="1">
        <f t="array" ref="Q990">IF(INDEX('Maximum Demand Forecast'!$AW$4:$AW$248,MATCH(1,('Maximum Demand Forecast'!$AV$4:$AV$248=Information!D990)*('Maximum Demand Forecast'!$AX$4:$AX$248=Information!E990)*('Maximum Demand Forecast'!$AU$4:$AU$248=Information!C990),0))=0,"",INDEX('Maximum Demand Forecast'!$AW$4:$AW$248,MATCH(1,('Maximum Demand Forecast'!$AV$4:$AV$248=Information!D990)*('Maximum Demand Forecast'!$AX$4:$AX$248=Information!E990)*('Maximum Demand Forecast'!$AU$4:$AU$248=Information!C990),0)))</f>
        <v/>
      </c>
      <c r="R990" s="105"/>
    </row>
    <row r="991" spans="3:18" x14ac:dyDescent="0.25">
      <c r="C991" s="71" t="s">
        <v>56</v>
      </c>
      <c r="D991" s="77" t="s">
        <v>134</v>
      </c>
      <c r="E991" s="106"/>
      <c r="F991" s="107"/>
      <c r="G991" s="107"/>
      <c r="H991" s="107"/>
      <c r="I991" s="107"/>
      <c r="J991" s="107"/>
      <c r="K991" s="107"/>
      <c r="L991" s="107"/>
      <c r="M991" s="107"/>
      <c r="N991" s="107"/>
      <c r="O991" s="107"/>
      <c r="P991" s="107"/>
      <c r="Q991" s="104" t="str" cm="1">
        <f t="array" ref="Q991">IF(INDEX('Maximum Demand Forecast'!$AW$4:$AW$248,MATCH(1,('Maximum Demand Forecast'!$AV$4:$AV$248=Information!D991)*('Maximum Demand Forecast'!$AX$4:$AX$248=Information!E991)*('Maximum Demand Forecast'!$AU$4:$AU$248=Information!C991),0))=0,"",INDEX('Maximum Demand Forecast'!$AW$4:$AW$248,MATCH(1,('Maximum Demand Forecast'!$AV$4:$AV$248=Information!D991)*('Maximum Demand Forecast'!$AX$4:$AX$248=Information!E991)*('Maximum Demand Forecast'!$AU$4:$AU$248=Information!C991),0)))</f>
        <v/>
      </c>
      <c r="R991" s="105"/>
    </row>
    <row r="992" spans="3:18" x14ac:dyDescent="0.25">
      <c r="C992" s="71" t="s">
        <v>56</v>
      </c>
      <c r="D992" s="77" t="s">
        <v>184</v>
      </c>
      <c r="E992" s="124">
        <f>INDEX('Distribution feeder max. demand'!$AS$5:$AS$64,MATCH(Information!$C992,'Distribution feeder max. demand'!$AR$5:$AR$64,0))</f>
        <v>23.655999999999999</v>
      </c>
      <c r="F992" s="115"/>
      <c r="G992" s="115"/>
      <c r="H992" s="115"/>
      <c r="I992" s="115"/>
      <c r="J992" s="115"/>
      <c r="K992" s="115"/>
      <c r="L992" s="115"/>
      <c r="M992" s="115"/>
      <c r="N992" s="115"/>
      <c r="O992" s="115"/>
      <c r="P992" s="115"/>
      <c r="Q992" s="104"/>
      <c r="R992" s="105"/>
    </row>
    <row r="993" spans="3:18" ht="15.75" thickBot="1" x14ac:dyDescent="0.3">
      <c r="C993" s="73" t="s">
        <v>56</v>
      </c>
      <c r="D993" s="78" t="s">
        <v>185</v>
      </c>
      <c r="E993" s="123">
        <f>INDEX('Distribution feeder max. demand'!$AT$5:$AT$64,MATCH(Information!$C992,'Distribution feeder max. demand'!$AR$5:$AR$64,0))</f>
        <v>2.4E-2</v>
      </c>
      <c r="F993" s="119"/>
      <c r="G993" s="119"/>
      <c r="H993" s="119"/>
      <c r="I993" s="119"/>
      <c r="J993" s="119"/>
      <c r="K993" s="119"/>
      <c r="L993" s="119"/>
      <c r="M993" s="119"/>
      <c r="N993" s="119"/>
      <c r="O993" s="119"/>
      <c r="P993" s="119"/>
      <c r="Q993" s="120"/>
      <c r="R993" s="121"/>
    </row>
    <row r="994" spans="3:18" ht="15.75" thickTop="1" x14ac:dyDescent="0.25">
      <c r="C994" s="71" t="s">
        <v>45</v>
      </c>
      <c r="D994" s="77" t="s">
        <v>171</v>
      </c>
      <c r="E994" s="102">
        <f>INDEX('Maximum Demand Forecast'!$BA$4:$BA$50,MATCH($C$994,'Maximum Demand Forecast'!$AZ$4:$AZ$50,0))</f>
        <v>4</v>
      </c>
      <c r="F994" s="103">
        <f>INDEX('Maximum Demand Forecast'!$BA$4:$BA$50,MATCH($C$994,'Maximum Demand Forecast'!$AZ$4:$AZ$50,0))</f>
        <v>4</v>
      </c>
      <c r="G994" s="103">
        <f>INDEX('Maximum Demand Forecast'!$BA$4:$BA$50,MATCH($C$994,'Maximum Demand Forecast'!$AZ$4:$AZ$50,0))</f>
        <v>4</v>
      </c>
      <c r="H994" s="103">
        <f>INDEX('Maximum Demand Forecast'!$BA$4:$BA$50,MATCH($C$994,'Maximum Demand Forecast'!$AZ$4:$AZ$50,0))</f>
        <v>4</v>
      </c>
      <c r="I994" s="103">
        <f>INDEX('Maximum Demand Forecast'!$BA$4:$BA$50,MATCH($C$994,'Maximum Demand Forecast'!$AZ$4:$AZ$50,0))</f>
        <v>4</v>
      </c>
      <c r="J994" s="103">
        <f>INDEX('Maximum Demand Forecast'!$BA$4:$BA$50,MATCH($C$994,'Maximum Demand Forecast'!$AZ$4:$AZ$50,0))</f>
        <v>4</v>
      </c>
      <c r="K994" s="103">
        <f>INDEX('Maximum Demand Forecast'!$BA$4:$BA$50,MATCH($C$994,'Maximum Demand Forecast'!$AZ$4:$AZ$50,0))</f>
        <v>4</v>
      </c>
      <c r="L994" s="103">
        <f>INDEX('Maximum Demand Forecast'!$BA$4:$BA$50,MATCH($C$994,'Maximum Demand Forecast'!$AZ$4:$AZ$50,0))</f>
        <v>4</v>
      </c>
      <c r="M994" s="103">
        <f>INDEX('Maximum Demand Forecast'!$BA$4:$BA$50,MATCH($C$994,'Maximum Demand Forecast'!$AZ$4:$AZ$50,0))</f>
        <v>4</v>
      </c>
      <c r="N994" s="103">
        <f>INDEX('Maximum Demand Forecast'!$BA$4:$BA$50,MATCH($C$994,'Maximum Demand Forecast'!$AZ$4:$AZ$50,0))</f>
        <v>4</v>
      </c>
      <c r="O994" s="103">
        <f>INDEX('Maximum Demand Forecast'!$BA$4:$BA$50,MATCH($C$994,'Maximum Demand Forecast'!$AZ$4:$AZ$50,0))</f>
        <v>4</v>
      </c>
      <c r="P994" s="103">
        <f>INDEX('Maximum Demand Forecast'!$BA$4:$BA$50,MATCH($C$994,'Maximum Demand Forecast'!$AZ$4:$AZ$50,0))</f>
        <v>4</v>
      </c>
      <c r="Q994" s="104"/>
      <c r="R994" s="122" t="str">
        <f>IF('Maximum Demand Forecast'!F49&gt;'Maximum Demand Forecast'!V49,"Summer","Winter")</f>
        <v>Winter</v>
      </c>
    </row>
    <row r="995" spans="3:18" x14ac:dyDescent="0.25">
      <c r="C995" s="71" t="s">
        <v>45</v>
      </c>
      <c r="D995" s="77" t="s">
        <v>172</v>
      </c>
      <c r="E995" s="106">
        <f>INDEX('Maximum Demand Forecast'!$AN$4:$AN$50,MATCH(Information!C994,'Maximum Demand Forecast'!$AM$4:$AM$50,0))</f>
        <v>0</v>
      </c>
      <c r="F995" s="107">
        <f>INDEX('Maximum Demand Forecast'!$AN$4:$AN$50,MATCH(Information!C994,'Maximum Demand Forecast'!$AM$4:$AM$50,0))</f>
        <v>0</v>
      </c>
      <c r="G995" s="107">
        <f>INDEX('Maximum Demand Forecast'!$AN$4:$AN$50,MATCH(Information!C994,'Maximum Demand Forecast'!$AM$4:$AM$50,0))</f>
        <v>0</v>
      </c>
      <c r="H995" s="107">
        <f>INDEX('Maximum Demand Forecast'!$AN$4:$AN$50,MATCH(Information!C994,'Maximum Demand Forecast'!$AM$4:$AM$50,0))</f>
        <v>0</v>
      </c>
      <c r="I995" s="107">
        <f>INDEX('Maximum Demand Forecast'!$AN$4:$AN$50,MATCH(Information!C994,'Maximum Demand Forecast'!$AM$4:$AM$50,0))</f>
        <v>0</v>
      </c>
      <c r="J995" s="107">
        <f>INDEX('Maximum Demand Forecast'!$AN$4:$AN$50,MATCH(Information!C994,'Maximum Demand Forecast'!$AM$4:$AM$50,0))</f>
        <v>0</v>
      </c>
      <c r="K995" s="107">
        <f>INDEX('Maximum Demand Forecast'!$AN$4:$AN$50,MATCH(Information!C994,'Maximum Demand Forecast'!$AM$4:$AM$50,0))</f>
        <v>0</v>
      </c>
      <c r="L995" s="107">
        <f>INDEX('Maximum Demand Forecast'!$AN$4:$AN$50,MATCH(Information!C994,'Maximum Demand Forecast'!$AM$4:$AM$50,0))</f>
        <v>0</v>
      </c>
      <c r="M995" s="107">
        <f>INDEX('Maximum Demand Forecast'!$AN$4:$AN$50,MATCH(Information!C994,'Maximum Demand Forecast'!$AM$4:$AM$50,0))</f>
        <v>0</v>
      </c>
      <c r="N995" s="107">
        <f>INDEX('Maximum Demand Forecast'!$AN$4:$AN$50,MATCH(Information!C994,'Maximum Demand Forecast'!$AM$4:$AM$50,0))</f>
        <v>0</v>
      </c>
      <c r="O995" s="107">
        <f>INDEX('Maximum Demand Forecast'!$AN$4:$AN$50,MATCH(Information!C994,'Maximum Demand Forecast'!$AM$4:$AM$50,0))</f>
        <v>0</v>
      </c>
      <c r="P995" s="107">
        <f>INDEX('Maximum Demand Forecast'!$AN$4:$AN$50,MATCH(Information!C994,'Maximum Demand Forecast'!$AM$4:$AM$50,0))</f>
        <v>0</v>
      </c>
      <c r="Q995" s="104"/>
      <c r="R995" s="105"/>
    </row>
    <row r="996" spans="3:18" x14ac:dyDescent="0.25">
      <c r="C996" s="71" t="s">
        <v>45</v>
      </c>
      <c r="D996" s="77" t="s">
        <v>173</v>
      </c>
      <c r="E996" s="106">
        <f>INDEX('Maximum Demand Forecast'!$AO$4:$AO$50,MATCH(Information!C996,'Maximum Demand Forecast'!$AM$4:$AM$50,0))</f>
        <v>0</v>
      </c>
      <c r="F996" s="107">
        <f>INDEX('Maximum Demand Forecast'!$AO$4:$AO$50,MATCH(Information!C996,'Maximum Demand Forecast'!$AM$4:$AM$50,0))</f>
        <v>0</v>
      </c>
      <c r="G996" s="107">
        <f>INDEX('Maximum Demand Forecast'!$AO$4:$AO$50,MATCH(Information!C996,'Maximum Demand Forecast'!$AM$4:$AM$50,0))</f>
        <v>0</v>
      </c>
      <c r="H996" s="107">
        <f>INDEX('Maximum Demand Forecast'!$AO$4:$AO$50,MATCH(Information!C996,'Maximum Demand Forecast'!$AM$4:$AM$50,0))</f>
        <v>0</v>
      </c>
      <c r="I996" s="107">
        <f>INDEX('Maximum Demand Forecast'!$AO$4:$AO$50,MATCH(Information!C996,'Maximum Demand Forecast'!$AM$4:$AM$50,0))</f>
        <v>0</v>
      </c>
      <c r="J996" s="107">
        <f>INDEX('Maximum Demand Forecast'!$AO$4:$AO$50,MATCH(Information!C996,'Maximum Demand Forecast'!$AM$4:$AM$50,0))</f>
        <v>0</v>
      </c>
      <c r="K996" s="107">
        <f>INDEX('Maximum Demand Forecast'!$AO$4:$AO$50,MATCH(Information!C996,'Maximum Demand Forecast'!$AM$4:$AM$50,0))</f>
        <v>0</v>
      </c>
      <c r="L996" s="107">
        <f>INDEX('Maximum Demand Forecast'!$AO$4:$AO$50,MATCH(Information!C996,'Maximum Demand Forecast'!$AM$4:$AM$50,0))</f>
        <v>0</v>
      </c>
      <c r="M996" s="107">
        <f>INDEX('Maximum Demand Forecast'!$AO$4:$AO$50,MATCH(Information!C996,'Maximum Demand Forecast'!$AM$4:$AM$50,0))</f>
        <v>0</v>
      </c>
      <c r="N996" s="107">
        <f>INDEX('Maximum Demand Forecast'!$AO$4:$AO$50,MATCH(Information!C996,'Maximum Demand Forecast'!$AM$4:$AM$50,0))</f>
        <v>0</v>
      </c>
      <c r="O996" s="107">
        <f>INDEX('Maximum Demand Forecast'!$AO$4:$AO$50,MATCH(Information!C996,'Maximum Demand Forecast'!$AM$4:$AM$50,0))</f>
        <v>0</v>
      </c>
      <c r="P996" s="107">
        <f>INDEX('Maximum Demand Forecast'!$AO$4:$AO$50,MATCH(Information!C996,'Maximum Demand Forecast'!$AM$4:$AM$50,0))</f>
        <v>0</v>
      </c>
      <c r="Q996" s="104"/>
      <c r="R996" s="105"/>
    </row>
    <row r="997" spans="3:18" x14ac:dyDescent="0.25">
      <c r="C997" s="71" t="s">
        <v>45</v>
      </c>
      <c r="D997" s="77" t="s">
        <v>174</v>
      </c>
      <c r="E997" s="108">
        <f>IF($R$994="Summer",INDEX('Maximum Demand Forecast'!E$4:E$50,MATCH(Information!$C$997,'Maximum Demand Forecast'!$D$4:$D$50,0)),INDEX('Maximum Demand Forecast'!U$4:U$50,MATCH(Information!$C$997,'Maximum Demand Forecast'!$T$4:$T$50,0)))</f>
        <v>0.68765603913077</v>
      </c>
      <c r="F997" s="111">
        <f>IF($R$994="Summer",INDEX('Maximum Demand Forecast'!F$4:F$50,MATCH(Information!$C$997,'Maximum Demand Forecast'!$D$4:$D$50,0)),INDEX('Maximum Demand Forecast'!V$4:V$50,MATCH(Information!$C$997,'Maximum Demand Forecast'!$T$4:$T$50,0)))</f>
        <v>0.69699999999999995</v>
      </c>
      <c r="G997" s="111">
        <f>IF($R$994="Summer",INDEX('Maximum Demand Forecast'!G$4:G$50,MATCH(Information!$C$997,'Maximum Demand Forecast'!$D$4:$D$50,0)),INDEX('Maximum Demand Forecast'!W$4:W$50,MATCH(Information!$C$997,'Maximum Demand Forecast'!$T$4:$T$50,0)))</f>
        <v>0.67295710503409367</v>
      </c>
      <c r="H997" s="111">
        <f>IF($R$994="Summer",INDEX('Maximum Demand Forecast'!H$4:H$50,MATCH(Information!$C$997,'Maximum Demand Forecast'!$D$4:$D$50,0)),INDEX('Maximum Demand Forecast'!X$4:X$50,MATCH(Information!$C$997,'Maximum Demand Forecast'!$T$4:$T$50,0)))</f>
        <v>0.67835207124770647</v>
      </c>
      <c r="I997" s="111">
        <f>IF($R$994="Summer",INDEX('Maximum Demand Forecast'!I$4:I$50,MATCH(Information!$C$997,'Maximum Demand Forecast'!$D$4:$D$50,0)),INDEX('Maximum Demand Forecast'!Y$4:Y$50,MATCH(Information!$C$997,'Maximum Demand Forecast'!$T$4:$T$50,0)))</f>
        <v>0.66729589231839093</v>
      </c>
      <c r="J997" s="111">
        <f>IF($R$994="Summer",INDEX('Maximum Demand Forecast'!J$4:J$50,MATCH(Information!$C$997,'Maximum Demand Forecast'!$D$4:$D$50,0)),INDEX('Maximum Demand Forecast'!Z$4:Z$50,MATCH(Information!$C$997,'Maximum Demand Forecast'!$T$4:$T$50,0)))</f>
        <v>0.66687223269719587</v>
      </c>
      <c r="K997" s="111">
        <f>IF($R$994="Summer",INDEX('Maximum Demand Forecast'!K$4:K$50,MATCH(Information!$C$997,'Maximum Demand Forecast'!$D$4:$D$50,0)),INDEX('Maximum Demand Forecast'!AA$4:AA$50,MATCH(Information!$C$997,'Maximum Demand Forecast'!$T$4:$T$50,0)))</f>
        <v>0.66785583789829572</v>
      </c>
      <c r="L997" s="111">
        <f>IF($R$994="Summer",INDEX('Maximum Demand Forecast'!L$4:L$50,MATCH(Information!$C$997,'Maximum Demand Forecast'!$D$4:$D$50,0)),INDEX('Maximum Demand Forecast'!AB$4:AB$50,MATCH(Information!$C$997,'Maximum Demand Forecast'!$T$4:$T$50,0)))</f>
        <v>0.67084085462111243</v>
      </c>
      <c r="M997" s="111">
        <f>IF($R$994="Summer",INDEX('Maximum Demand Forecast'!M$4:M$50,MATCH(Information!$C$997,'Maximum Demand Forecast'!$D$4:$D$50,0)),INDEX('Maximum Demand Forecast'!AC$4:AC$50,MATCH(Information!$C$997,'Maximum Demand Forecast'!$T$4:$T$50,0)))</f>
        <v>0.67972643171331149</v>
      </c>
      <c r="N997" s="111">
        <f>IF($R$994="Summer",INDEX('Maximum Demand Forecast'!N$4:N$50,MATCH(Information!$C$997,'Maximum Demand Forecast'!$D$4:$D$50,0)),INDEX('Maximum Demand Forecast'!AD$4:AD$50,MATCH(Information!$C$997,'Maximum Demand Forecast'!$T$4:$T$50,0)))</f>
        <v>0.70779162747895275</v>
      </c>
      <c r="O997" s="111">
        <f>IF($R$994="Summer",INDEX('Maximum Demand Forecast'!O$4:O$50,MATCH(Information!$C$997,'Maximum Demand Forecast'!$D$4:$D$50,0)),INDEX('Maximum Demand Forecast'!AE$4:AE$50,MATCH(Information!$C$997,'Maximum Demand Forecast'!$T$4:$T$50,0)))</f>
        <v>0.73071004815910023</v>
      </c>
      <c r="P997" s="111">
        <f>IF($R$994="Summer",INDEX('Maximum Demand Forecast'!P$4:P$50,MATCH(Information!$C$997,'Maximum Demand Forecast'!$D$4:$D$50,0)),INDEX('Maximum Demand Forecast'!AF$4:AF$50,MATCH(Information!$C$997,'Maximum Demand Forecast'!$T$4:$T$50,0)))</f>
        <v>0.74595237122969404</v>
      </c>
      <c r="Q997" s="104"/>
      <c r="R997" s="105"/>
    </row>
    <row r="998" spans="3:18" x14ac:dyDescent="0.25">
      <c r="C998" s="71" t="s">
        <v>45</v>
      </c>
      <c r="D998" s="77" t="s">
        <v>175</v>
      </c>
      <c r="E998" s="109">
        <f t="shared" ref="E998:P998" si="135">SQRT(E999^2-E997^2)</f>
        <v>3.0979052551960748E-2</v>
      </c>
      <c r="F998" s="110">
        <f t="shared" si="135"/>
        <v>3.140000000001604E-2</v>
      </c>
      <c r="G998" s="110">
        <f t="shared" si="135"/>
        <v>3.031686240757623E-2</v>
      </c>
      <c r="H998" s="110">
        <f t="shared" si="135"/>
        <v>3.0559906796539631E-2</v>
      </c>
      <c r="I998" s="110">
        <f t="shared" si="135"/>
        <v>3.006182355639711E-2</v>
      </c>
      <c r="J998" s="110">
        <f t="shared" si="135"/>
        <v>3.0042737599284743E-2</v>
      </c>
      <c r="K998" s="110">
        <f t="shared" si="135"/>
        <v>3.0087049225275577E-2</v>
      </c>
      <c r="L998" s="110">
        <f t="shared" si="135"/>
        <v>3.0221524871037166E-2</v>
      </c>
      <c r="M998" s="110">
        <f t="shared" si="135"/>
        <v>3.0621822031288885E-2</v>
      </c>
      <c r="N998" s="110">
        <f t="shared" si="135"/>
        <v>3.1886165140387134E-2</v>
      </c>
      <c r="O998" s="110">
        <f t="shared" si="135"/>
        <v>3.2918644924257501E-2</v>
      </c>
      <c r="P998" s="110">
        <f t="shared" si="135"/>
        <v>3.3605314858858447E-2</v>
      </c>
      <c r="Q998" s="104"/>
      <c r="R998" s="105"/>
    </row>
    <row r="999" spans="3:18" x14ac:dyDescent="0.25">
      <c r="C999" s="71" t="s">
        <v>45</v>
      </c>
      <c r="D999" s="77" t="s">
        <v>176</v>
      </c>
      <c r="E999" s="108">
        <f t="shared" ref="E999:P999" si="136">E997/$E$1000</f>
        <v>0.68835349192841044</v>
      </c>
      <c r="F999" s="111">
        <f t="shared" si="136"/>
        <v>0.69770692987815519</v>
      </c>
      <c r="G999" s="111">
        <f t="shared" si="136"/>
        <v>0.67363964948784605</v>
      </c>
      <c r="H999" s="111">
        <f t="shared" si="136"/>
        <v>0.67904008752758227</v>
      </c>
      <c r="I999" s="111">
        <f t="shared" si="136"/>
        <v>0.6679726949064112</v>
      </c>
      <c r="J999" s="111">
        <f t="shared" si="136"/>
        <v>0.66754860558988693</v>
      </c>
      <c r="K999" s="111">
        <f t="shared" si="136"/>
        <v>0.66853320840921493</v>
      </c>
      <c r="L999" s="111">
        <f t="shared" si="136"/>
        <v>0.67152125267508489</v>
      </c>
      <c r="M999" s="111">
        <f t="shared" si="136"/>
        <v>0.68041584193361271</v>
      </c>
      <c r="N999" s="111">
        <f t="shared" si="136"/>
        <v>0.70850950272855528</v>
      </c>
      <c r="O999" s="111">
        <f t="shared" si="136"/>
        <v>0.73145116833888779</v>
      </c>
      <c r="P999" s="111">
        <f t="shared" si="136"/>
        <v>0.7467089508837873</v>
      </c>
      <c r="Q999" s="104"/>
      <c r="R999" s="105"/>
    </row>
    <row r="1000" spans="3:18" x14ac:dyDescent="0.25">
      <c r="C1000" s="71" t="s">
        <v>45</v>
      </c>
      <c r="D1000" s="77" t="s">
        <v>177</v>
      </c>
      <c r="E1000" s="108">
        <f>IF($R$994="Summer",INDEX('Maximum Demand Forecast'!$Q$4:$Q$50,MATCH(Information!$C$1000,'Maximum Demand Forecast'!$D$4:$D$50,0)),INDEX('Maximum Demand Forecast'!$AG$4:$AG$50,MATCH(Information!$C$1000,'Maximum Demand Forecast'!$T$4:$T$50,0)))</f>
        <v>0.99898678105679894</v>
      </c>
      <c r="F1000" s="111">
        <f>IF($R$994="Summer",INDEX('Maximum Demand Forecast'!$Q$4:$Q$50,MATCH(Information!$C$1000,'Maximum Demand Forecast'!$D$4:$D$50,0)),INDEX('Maximum Demand Forecast'!$AG$4:$AG$50,MATCH(Information!$C$1000,'Maximum Demand Forecast'!$T$4:$T$50,0)))</f>
        <v>0.99898678105679894</v>
      </c>
      <c r="G1000" s="111">
        <f>IF($R$994="Summer",INDEX('Maximum Demand Forecast'!$Q$4:$Q$50,MATCH(Information!$C$1000,'Maximum Demand Forecast'!$D$4:$D$50,0)),INDEX('Maximum Demand Forecast'!$AG$4:$AG$50,MATCH(Information!$C$1000,'Maximum Demand Forecast'!$T$4:$T$50,0)))</f>
        <v>0.99898678105679894</v>
      </c>
      <c r="H1000" s="111">
        <f>IF($R$994="Summer",INDEX('Maximum Demand Forecast'!$Q$4:$Q$50,MATCH(Information!$C$1000,'Maximum Demand Forecast'!$D$4:$D$50,0)),INDEX('Maximum Demand Forecast'!$AG$4:$AG$50,MATCH(Information!$C$1000,'Maximum Demand Forecast'!$T$4:$T$50,0)))</f>
        <v>0.99898678105679894</v>
      </c>
      <c r="I1000" s="111">
        <f>IF($R$994="Summer",INDEX('Maximum Demand Forecast'!$Q$4:$Q$50,MATCH(Information!$C$1000,'Maximum Demand Forecast'!$D$4:$D$50,0)),INDEX('Maximum Demand Forecast'!$AG$4:$AG$50,MATCH(Information!$C$1000,'Maximum Demand Forecast'!$T$4:$T$50,0)))</f>
        <v>0.99898678105679894</v>
      </c>
      <c r="J1000" s="111">
        <f>IF($R$994="Summer",INDEX('Maximum Demand Forecast'!$Q$4:$Q$50,MATCH(Information!$C$1000,'Maximum Demand Forecast'!$D$4:$D$50,0)),INDEX('Maximum Demand Forecast'!$AG$4:$AG$50,MATCH(Information!$C$1000,'Maximum Demand Forecast'!$T$4:$T$50,0)))</f>
        <v>0.99898678105679894</v>
      </c>
      <c r="K1000" s="111">
        <f>IF($R$994="Summer",INDEX('Maximum Demand Forecast'!$Q$4:$Q$50,MATCH(Information!$C$1000,'Maximum Demand Forecast'!$D$4:$D$50,0)),INDEX('Maximum Demand Forecast'!$AG$4:$AG$50,MATCH(Information!$C$1000,'Maximum Demand Forecast'!$T$4:$T$50,0)))</f>
        <v>0.99898678105679894</v>
      </c>
      <c r="L1000" s="111">
        <f>IF($R$994="Summer",INDEX('Maximum Demand Forecast'!$Q$4:$Q$50,MATCH(Information!$C$1000,'Maximum Demand Forecast'!$D$4:$D$50,0)),INDEX('Maximum Demand Forecast'!$AG$4:$AG$50,MATCH(Information!$C$1000,'Maximum Demand Forecast'!$T$4:$T$50,0)))</f>
        <v>0.99898678105679894</v>
      </c>
      <c r="M1000" s="111">
        <f>IF($R$994="Summer",INDEX('Maximum Demand Forecast'!$Q$4:$Q$50,MATCH(Information!$C$1000,'Maximum Demand Forecast'!$D$4:$D$50,0)),INDEX('Maximum Demand Forecast'!$AG$4:$AG$50,MATCH(Information!$C$1000,'Maximum Demand Forecast'!$T$4:$T$50,0)))</f>
        <v>0.99898678105679894</v>
      </c>
      <c r="N1000" s="111">
        <f>IF($R$994="Summer",INDEX('Maximum Demand Forecast'!$Q$4:$Q$50,MATCH(Information!$C$1000,'Maximum Demand Forecast'!$D$4:$D$50,0)),INDEX('Maximum Demand Forecast'!$AG$4:$AG$50,MATCH(Information!$C$1000,'Maximum Demand Forecast'!$T$4:$T$50,0)))</f>
        <v>0.99898678105679894</v>
      </c>
      <c r="O1000" s="111">
        <f>IF($R$994="Summer",INDEX('Maximum Demand Forecast'!$Q$4:$Q$50,MATCH(Information!$C$1000,'Maximum Demand Forecast'!$D$4:$D$50,0)),INDEX('Maximum Demand Forecast'!$AG$4:$AG$50,MATCH(Information!$C$1000,'Maximum Demand Forecast'!$T$4:$T$50,0)))</f>
        <v>0.99898678105679894</v>
      </c>
      <c r="P1000" s="111">
        <f>IF($R$994="Summer",INDEX('Maximum Demand Forecast'!$Q$4:$Q$50,MATCH(Information!$C$1000,'Maximum Demand Forecast'!$D$4:$D$50,0)),INDEX('Maximum Demand Forecast'!$AG$4:$AG$50,MATCH(Information!$C$1000,'Maximum Demand Forecast'!$T$4:$T$50,0)))</f>
        <v>0.99898678105679894</v>
      </c>
      <c r="Q1000" s="104"/>
      <c r="R1000" s="105"/>
    </row>
    <row r="1001" spans="3:18" x14ac:dyDescent="0.25">
      <c r="C1001" s="71" t="s">
        <v>45</v>
      </c>
      <c r="D1001" s="77" t="s">
        <v>178</v>
      </c>
      <c r="E1001" s="108">
        <f>IF($R$994="Summer",INDEX('Maximum Demand Forecast'!U$4:U$50,MATCH(Information!$C$994,'Maximum Demand Forecast'!$T$4:$T$50,0)),INDEX('Maximum Demand Forecast'!E$4:E$50,MATCH(Information!$C$994,'Maximum Demand Forecast'!$T$4:$T$50,0)))</f>
        <v>0.44600000000000001</v>
      </c>
      <c r="F1001" s="111">
        <f>IF($R$994="Summer",INDEX('Maximum Demand Forecast'!V$4:V$50,MATCH(Information!$C$994,'Maximum Demand Forecast'!$T$4:$T$50,0)),INDEX('Maximum Demand Forecast'!F$4:F$50,MATCH(Information!$C$994,'Maximum Demand Forecast'!$T$4:$T$50,0)))</f>
        <v>0.49299999999999999</v>
      </c>
      <c r="G1001" s="111">
        <f>IF($R$994="Summer",INDEX('Maximum Demand Forecast'!W$4:W$50,MATCH(Information!$C$994,'Maximum Demand Forecast'!$T$4:$T$50,0)),INDEX('Maximum Demand Forecast'!G$4:G$50,MATCH(Information!$C$994,'Maximum Demand Forecast'!$T$4:$T$50,0)))</f>
        <v>0.50695597118408442</v>
      </c>
      <c r="H1001" s="111">
        <f>IF($R$994="Summer",INDEX('Maximum Demand Forecast'!X$4:X$50,MATCH(Information!$C$994,'Maximum Demand Forecast'!$T$4:$T$50,0)),INDEX('Maximum Demand Forecast'!H$4:H$50,MATCH(Information!$C$994,'Maximum Demand Forecast'!$T$4:$T$50,0)))</f>
        <v>0.5053977878641579</v>
      </c>
      <c r="I1001" s="111">
        <f>IF($R$994="Summer",INDEX('Maximum Demand Forecast'!Y$4:Y$50,MATCH(Information!$C$994,'Maximum Demand Forecast'!$T$4:$T$50,0)),INDEX('Maximum Demand Forecast'!I$4:I$50,MATCH(Information!$C$994,'Maximum Demand Forecast'!$T$4:$T$50,0)))</f>
        <v>0.49688488848874146</v>
      </c>
      <c r="J1001" s="111">
        <f>IF($R$994="Summer",INDEX('Maximum Demand Forecast'!Z$4:Z$50,MATCH(Information!$C$994,'Maximum Demand Forecast'!$T$4:$T$50,0)),INDEX('Maximum Demand Forecast'!J$4:J$50,MATCH(Information!$C$994,'Maximum Demand Forecast'!$T$4:$T$50,0)))</f>
        <v>0.4908451381966415</v>
      </c>
      <c r="K1001" s="111">
        <f>IF($R$994="Summer",INDEX('Maximum Demand Forecast'!AA$4:AA$50,MATCH(Information!$C$994,'Maximum Demand Forecast'!$T$4:$T$50,0)),INDEX('Maximum Demand Forecast'!K$4:K$50,MATCH(Information!$C$994,'Maximum Demand Forecast'!$T$4:$T$50,0)))</f>
        <v>0.49117325464785383</v>
      </c>
      <c r="L1001" s="111">
        <f>IF($R$994="Summer",INDEX('Maximum Demand Forecast'!AB$4:AB$50,MATCH(Information!$C$994,'Maximum Demand Forecast'!$T$4:$T$50,0)),INDEX('Maximum Demand Forecast'!L$4:L$50,MATCH(Information!$C$994,'Maximum Demand Forecast'!$T$4:$T$50,0)))</f>
        <v>0.49022302202158557</v>
      </c>
      <c r="M1001" s="111">
        <f>IF($R$994="Summer",INDEX('Maximum Demand Forecast'!AC$4:AC$50,MATCH(Information!$C$994,'Maximum Demand Forecast'!$T$4:$T$50,0)),INDEX('Maximum Demand Forecast'!M$4:M$50,MATCH(Information!$C$994,'Maximum Demand Forecast'!$T$4:$T$50,0)))</f>
        <v>0.50138742340917652</v>
      </c>
      <c r="N1001" s="111">
        <f>IF($R$994="Summer",INDEX('Maximum Demand Forecast'!AD$4:AD$50,MATCH(Information!$C$994,'Maximum Demand Forecast'!$T$4:$T$50,0)),INDEX('Maximum Demand Forecast'!N$4:N$50,MATCH(Information!$C$994,'Maximum Demand Forecast'!$T$4:$T$50,0)))</f>
        <v>0.53159603226959273</v>
      </c>
      <c r="O1001" s="111">
        <f>IF($R$994="Summer",INDEX('Maximum Demand Forecast'!AE$4:AE$50,MATCH(Information!$C$994,'Maximum Demand Forecast'!$T$4:$T$50,0)),INDEX('Maximum Demand Forecast'!O$4:O$50,MATCH(Information!$C$994,'Maximum Demand Forecast'!$T$4:$T$50,0)))</f>
        <v>0.55838260974786447</v>
      </c>
      <c r="P1001" s="111">
        <f>IF($R$994="Summer",INDEX('Maximum Demand Forecast'!AF$4:AF$50,MATCH(Information!$C$994,'Maximum Demand Forecast'!$T$4:$T$50,0)),INDEX('Maximum Demand Forecast'!P$4:P$50,MATCH(Information!$C$994,'Maximum Demand Forecast'!$T$4:$T$50,0)))</f>
        <v>0.57281868640872036</v>
      </c>
      <c r="Q1001" s="112"/>
      <c r="R1001" s="105">
        <f>IF($R$49="Summer",INDEX('Maximum Demand Forecast'!V$4:V$50,MATCH(Information!$C$49,'Maximum Demand Forecast'!$T$4:$T$50,0)),INDEX('Maximum Demand Forecast'!F$4:F$50,MATCH(Information!$C$49,'Maximum Demand Forecast'!$T$4:$T$50,0)))</f>
        <v>22.8536</v>
      </c>
    </row>
    <row r="1002" spans="3:18" x14ac:dyDescent="0.25">
      <c r="C1002" s="71" t="s">
        <v>45</v>
      </c>
      <c r="D1002" s="77" t="s">
        <v>179</v>
      </c>
      <c r="E1002" s="113">
        <f t="shared" ref="E1002:P1002" si="137">IF(E1003^2-E1001^2&gt;0,SQRT(E1003^2-E1001^2),0)</f>
        <v>0.11471156186612677</v>
      </c>
      <c r="F1002" s="113">
        <f t="shared" si="137"/>
        <v>0.1268000000000013</v>
      </c>
      <c r="G1002" s="113">
        <f t="shared" si="137"/>
        <v>0.13038948711185111</v>
      </c>
      <c r="H1002" s="113">
        <f t="shared" si="137"/>
        <v>0.12998872109771956</v>
      </c>
      <c r="I1002" s="113">
        <f t="shared" si="137"/>
        <v>0.12779919647134502</v>
      </c>
      <c r="J1002" s="113">
        <f t="shared" si="137"/>
        <v>0.1262457677958107</v>
      </c>
      <c r="K1002" s="113">
        <f t="shared" si="137"/>
        <v>0.12633015961328309</v>
      </c>
      <c r="L1002" s="113">
        <f t="shared" si="137"/>
        <v>0.12608575901082666</v>
      </c>
      <c r="M1002" s="113">
        <f t="shared" si="137"/>
        <v>0.12895725210605333</v>
      </c>
      <c r="N1002" s="113">
        <f t="shared" si="137"/>
        <v>0.13672693081497975</v>
      </c>
      <c r="O1002" s="113">
        <f t="shared" si="137"/>
        <v>0.14361646027592256</v>
      </c>
      <c r="P1002" s="113">
        <f t="shared" si="137"/>
        <v>0.14732943090593589</v>
      </c>
      <c r="Q1002" s="112"/>
      <c r="R1002" s="105"/>
    </row>
    <row r="1003" spans="3:18" x14ac:dyDescent="0.25">
      <c r="C1003" s="71" t="s">
        <v>45</v>
      </c>
      <c r="D1003" s="77" t="s">
        <v>180</v>
      </c>
      <c r="E1003" s="108">
        <f>E1001/IF($R$994="Summer",INDEX('Maximum Demand Forecast'!$AG$4:$AG$50, MATCH(Information!$C$1003, 'Maximum Demand Forecast'!$T$4:$T$50, 0)),INDEX('Maximum Demand Forecast'!$Q$4:$Q$50, MATCH(Information!$C$1003, 'Maximum Demand Forecast'!$D$4:$D$50, 0)))</f>
        <v>0.46051573526402573</v>
      </c>
      <c r="F1003" s="108">
        <f>F1001/IF($R$994="Summer",INDEX('Maximum Demand Forecast'!$AG$4:$AG$50, MATCH(Information!$C$1003, 'Maximum Demand Forecast'!$T$4:$T$50, 0)),INDEX('Maximum Demand Forecast'!$Q$4:$Q$50, MATCH(Information!$C$1003, 'Maximum Demand Forecast'!$D$4:$D$50, 0)))</f>
        <v>0.50904542037032441</v>
      </c>
      <c r="G1003" s="108">
        <f>G1001/IF($R$994="Summer",INDEX('Maximum Demand Forecast'!$AG$4:$AG$50, MATCH(Information!$C$1003, 'Maximum Demand Forecast'!$T$4:$T$50, 0)),INDEX('Maximum Demand Forecast'!$Q$4:$Q$50, MATCH(Information!$C$1003, 'Maximum Demand Forecast'!$D$4:$D$50, 0)))</f>
        <v>0.52345560945364777</v>
      </c>
      <c r="H1003" s="108">
        <f>H1001/IF($R$994="Summer",INDEX('Maximum Demand Forecast'!$AG$4:$AG$50, MATCH(Information!$C$1003, 'Maximum Demand Forecast'!$T$4:$T$50, 0)),INDEX('Maximum Demand Forecast'!$Q$4:$Q$50, MATCH(Information!$C$1003, 'Maximum Demand Forecast'!$D$4:$D$50, 0)))</f>
        <v>0.52184671273335148</v>
      </c>
      <c r="I1003" s="108">
        <f>I1001/IF($R$994="Summer",INDEX('Maximum Demand Forecast'!$AG$4:$AG$50, MATCH(Information!$C$1003, 'Maximum Demand Forecast'!$T$4:$T$50, 0)),INDEX('Maximum Demand Forecast'!$Q$4:$Q$50, MATCH(Information!$C$1003, 'Maximum Demand Forecast'!$D$4:$D$50, 0)))</f>
        <v>0.51305674834972248</v>
      </c>
      <c r="J1003" s="108">
        <f>J1001/IF($R$994="Summer",INDEX('Maximum Demand Forecast'!$AG$4:$AG$50, MATCH(Information!$C$1003, 'Maximum Demand Forecast'!$T$4:$T$50, 0)),INDEX('Maximum Demand Forecast'!$Q$4:$Q$50, MATCH(Information!$C$1003, 'Maximum Demand Forecast'!$D$4:$D$50, 0)))</f>
        <v>0.50682042537533334</v>
      </c>
      <c r="K1003" s="108">
        <f>K1001/IF($R$994="Summer",INDEX('Maximum Demand Forecast'!$AG$4:$AG$50, MATCH(Information!$C$1003, 'Maximum Demand Forecast'!$T$4:$T$50, 0)),INDEX('Maximum Demand Forecast'!$Q$4:$Q$50, MATCH(Information!$C$1003, 'Maximum Demand Forecast'!$D$4:$D$50, 0)))</f>
        <v>0.50715922086587661</v>
      </c>
      <c r="L1003" s="108">
        <f>L1001/IF($R$994="Summer",INDEX('Maximum Demand Forecast'!$AG$4:$AG$50, MATCH(Information!$C$1003, 'Maximum Demand Forecast'!$T$4:$T$50, 0)),INDEX('Maximum Demand Forecast'!$Q$4:$Q$50, MATCH(Information!$C$1003, 'Maximum Demand Forecast'!$D$4:$D$50, 0)))</f>
        <v>0.50617806150139721</v>
      </c>
      <c r="M1003" s="108">
        <f>M1001/IF($R$994="Summer",INDEX('Maximum Demand Forecast'!$AG$4:$AG$50, MATCH(Information!$C$1003, 'Maximum Demand Forecast'!$T$4:$T$50, 0)),INDEX('Maximum Demand Forecast'!$Q$4:$Q$50, MATCH(Information!$C$1003, 'Maximum Demand Forecast'!$D$4:$D$50, 0)))</f>
        <v>0.51770582498522943</v>
      </c>
      <c r="N1003" s="108">
        <f>N1001/IF($R$994="Summer",INDEX('Maximum Demand Forecast'!$AG$4:$AG$50, MATCH(Information!$C$1003, 'Maximum Demand Forecast'!$T$4:$T$50, 0)),INDEX('Maximum Demand Forecast'!$Q$4:$Q$50, MATCH(Information!$C$1003, 'Maximum Demand Forecast'!$D$4:$D$50, 0)))</f>
        <v>0.548897618080875</v>
      </c>
      <c r="O1003" s="108">
        <f>O1001/IF($R$994="Summer",INDEX('Maximum Demand Forecast'!$AG$4:$AG$50, MATCH(Information!$C$1003, 'Maximum Demand Forecast'!$T$4:$T$50, 0)),INDEX('Maximum Demand Forecast'!$Q$4:$Q$50, MATCH(Information!$C$1003, 'Maximum Demand Forecast'!$D$4:$D$50, 0)))</f>
        <v>0.57655600467866219</v>
      </c>
      <c r="P1003" s="108">
        <f>P1001/IF($R$994="Summer",INDEX('Maximum Demand Forecast'!$AG$4:$AG$50, MATCH(Information!$C$1003, 'Maximum Demand Forecast'!$T$4:$T$50, 0)),INDEX('Maximum Demand Forecast'!$Q$4:$Q$50, MATCH(Information!$C$1003, 'Maximum Demand Forecast'!$D$4:$D$50, 0)))</f>
        <v>0.59146192498763506</v>
      </c>
      <c r="Q1003" s="112"/>
      <c r="R1003" s="105"/>
    </row>
    <row r="1004" spans="3:18" x14ac:dyDescent="0.25">
      <c r="C1004" s="71" t="s">
        <v>45</v>
      </c>
      <c r="D1004" s="77" t="s">
        <v>181</v>
      </c>
      <c r="E1004" s="114">
        <f>IFERROR(INDEX('Maximum Demand Forecast'!$AK$4:$AK$50,MATCH(Information!C994,'Maximum Demand Forecast'!$AJ$4:$AJ$50,0)),"")</f>
        <v>2</v>
      </c>
      <c r="F1004" s="115" t="str">
        <f>IFERROR(INDEX('Maximum Demand Forecast'!$AK$4:$AK$50,MATCH(Information!D994,'Maximum Demand Forecast'!$AJ$4:$AJ$50,0)),"")</f>
        <v/>
      </c>
      <c r="G1004" s="115"/>
      <c r="H1004" s="115"/>
      <c r="I1004" s="115"/>
      <c r="J1004" s="115"/>
      <c r="K1004" s="115"/>
      <c r="L1004" s="115"/>
      <c r="M1004" s="115"/>
      <c r="N1004" s="115"/>
      <c r="O1004" s="115"/>
      <c r="P1004" s="115"/>
      <c r="Q1004" s="116"/>
      <c r="R1004" s="105"/>
    </row>
    <row r="1005" spans="3:18" x14ac:dyDescent="0.25">
      <c r="C1005" s="71" t="s">
        <v>45</v>
      </c>
      <c r="D1005" s="77" t="s">
        <v>182</v>
      </c>
      <c r="E1005" s="106">
        <f>INDEX('Maximum Demand Forecast'!AR4:AR50,MATCH(Information!C1005,'Maximum Demand Forecast'!$AQ$4:$AQ$50,0))</f>
        <v>0</v>
      </c>
      <c r="F1005" s="107">
        <f>INDEX('Maximum Demand Forecast'!AR4:AR50,MATCH(Information!C1005,'Maximum Demand Forecast'!$AQ$4:$AQ$50,0))</f>
        <v>0</v>
      </c>
      <c r="G1005" s="107">
        <f>INDEX('Maximum Demand Forecast'!AR4:AR50,MATCH(Information!C1005,'Maximum Demand Forecast'!$AQ$4:$AQ$50,0))</f>
        <v>0</v>
      </c>
      <c r="H1005" s="107">
        <f>INDEX('Maximum Demand Forecast'!AR4:AR50,MATCH(Information!C1005,'Maximum Demand Forecast'!$AQ$4:$AQ$50,0))</f>
        <v>0</v>
      </c>
      <c r="I1005" s="107">
        <f>INDEX('Maximum Demand Forecast'!AR4:AR50,MATCH(Information!C1005,'Maximum Demand Forecast'!$AQ$4:$AQ$50,0))</f>
        <v>0</v>
      </c>
      <c r="J1005" s="107">
        <f>INDEX('Maximum Demand Forecast'!AR4:AR50,MATCH(Information!C1005,'Maximum Demand Forecast'!$AQ$4:$AQ$50,0))</f>
        <v>0</v>
      </c>
      <c r="K1005" s="107">
        <f>INDEX('Maximum Demand Forecast'!AR4:AR50,MATCH(Information!C1005,'Maximum Demand Forecast'!$AQ$4:$AQ$50,0))</f>
        <v>0</v>
      </c>
      <c r="L1005" s="107">
        <f>INDEX('Maximum Demand Forecast'!AR4:AR50,MATCH(Information!C1005,'Maximum Demand Forecast'!$AQ$4:$AQ$50,0))</f>
        <v>0</v>
      </c>
      <c r="M1005" s="107">
        <f>INDEX('Maximum Demand Forecast'!AR4:AR50,MATCH(Information!C1005,'Maximum Demand Forecast'!$AQ$4:$AQ$50,0))</f>
        <v>0</v>
      </c>
      <c r="N1005" s="107">
        <f>INDEX('Maximum Demand Forecast'!AR4:AR50,MATCH(Information!C1005,'Maximum Demand Forecast'!$AQ$4:$AQ$50,0))</f>
        <v>0</v>
      </c>
      <c r="O1005" s="107">
        <f>INDEX('Maximum Demand Forecast'!AR4:AR50,MATCH(Information!C1005,'Maximum Demand Forecast'!$AQ$4:$AQ$50,0))</f>
        <v>0</v>
      </c>
      <c r="P1005" s="107">
        <f>INDEX('Maximum Demand Forecast'!AR4:AR50,MATCH(Information!C1005,'Maximum Demand Forecast'!$AQ$4:$AQ$50,0))</f>
        <v>0</v>
      </c>
      <c r="Q1005" s="104"/>
      <c r="R1005" s="105"/>
    </row>
    <row r="1006" spans="3:18" x14ac:dyDescent="0.25">
      <c r="C1006" s="71" t="s">
        <v>45</v>
      </c>
      <c r="D1006" s="77" t="s">
        <v>183</v>
      </c>
      <c r="E1006" s="106">
        <f>INDEX('Maximum Demand Forecast'!$AS$4:$AS$50,MATCH(Information!C1006,'Maximum Demand Forecast'!$AQ$4:$AQ$50,0))</f>
        <v>0</v>
      </c>
      <c r="F1006" s="107">
        <f>INDEX('Maximum Demand Forecast'!$AS$4:$AS$50,MATCH(Information!C1006,'Maximum Demand Forecast'!$AQ$4:$AQ$50,0))</f>
        <v>0</v>
      </c>
      <c r="G1006" s="107">
        <f>INDEX('Maximum Demand Forecast'!$AS$4:$AS$50,MATCH(Information!C1006,'Maximum Demand Forecast'!$AQ$4:$AQ$50,0))</f>
        <v>0</v>
      </c>
      <c r="H1006" s="107">
        <f>INDEX('Maximum Demand Forecast'!$AS$4:$AS$50,MATCH(Information!C1006,'Maximum Demand Forecast'!$AQ$4:$AQ$50,0))</f>
        <v>0</v>
      </c>
      <c r="I1006" s="107">
        <f>INDEX('Maximum Demand Forecast'!$AS$4:$AS$50,MATCH(Information!C1006,'Maximum Demand Forecast'!$AQ$4:$AQ$50,0))</f>
        <v>0</v>
      </c>
      <c r="J1006" s="107">
        <f>INDEX('Maximum Demand Forecast'!$AS$4:$AS$50,MATCH(Information!C1006,'Maximum Demand Forecast'!$AQ$4:$AQ$50,0))</f>
        <v>0</v>
      </c>
      <c r="K1006" s="107">
        <f>INDEX('Maximum Demand Forecast'!$AS$4:$AS$50,MATCH(Information!C1006,'Maximum Demand Forecast'!$AQ$4:$AQ$50,0))</f>
        <v>0</v>
      </c>
      <c r="L1006" s="107">
        <f>INDEX('Maximum Demand Forecast'!$AS$4:$AS$50,MATCH(Information!C1006,'Maximum Demand Forecast'!$AQ$4:$AQ$50,0))</f>
        <v>0</v>
      </c>
      <c r="M1006" s="107">
        <f>INDEX('Maximum Demand Forecast'!$AS$4:$AS$50,MATCH(Information!C1006,'Maximum Demand Forecast'!$AQ$4:$AQ$50,0))</f>
        <v>0</v>
      </c>
      <c r="N1006" s="107">
        <f>INDEX('Maximum Demand Forecast'!$AS$4:$AS$50,MATCH(Information!C1006,'Maximum Demand Forecast'!$AQ$4:$AQ$50,0))</f>
        <v>0</v>
      </c>
      <c r="O1006" s="107">
        <f>INDEX('Maximum Demand Forecast'!$AS$4:$AS$50,MATCH(Information!C1006,'Maximum Demand Forecast'!$AQ$4:$AQ$50,0))</f>
        <v>0</v>
      </c>
      <c r="P1006" s="107">
        <f>INDEX('Maximum Demand Forecast'!$AS$4:$AS$50,MATCH(Information!C1006,'Maximum Demand Forecast'!$AQ$4:$AQ$50,0))</f>
        <v>0</v>
      </c>
      <c r="Q1006" s="104"/>
      <c r="R1006" s="105"/>
    </row>
    <row r="1007" spans="3:18" x14ac:dyDescent="0.25">
      <c r="C1007" s="71" t="s">
        <v>45</v>
      </c>
      <c r="D1007" s="77" t="s">
        <v>186</v>
      </c>
      <c r="E1007" s="117">
        <f>INDEX('Maximum Demand Forecast'!$R$4:$R$50,MATCH(Information!$C$994,'Maximum Demand Forecast'!$D$4:$D$50,0))</f>
        <v>0.53711967545638895</v>
      </c>
      <c r="F1007" s="118"/>
      <c r="G1007" s="118"/>
      <c r="H1007" s="118"/>
      <c r="I1007" s="118"/>
      <c r="J1007" s="118"/>
      <c r="K1007" s="118"/>
      <c r="L1007" s="118"/>
      <c r="M1007" s="118"/>
      <c r="N1007" s="118"/>
      <c r="O1007" s="118"/>
      <c r="P1007" s="118"/>
      <c r="Q1007" s="104"/>
      <c r="R1007" s="105"/>
    </row>
    <row r="1008" spans="3:18" x14ac:dyDescent="0.25">
      <c r="C1008" s="71" t="s">
        <v>45</v>
      </c>
      <c r="D1008" s="77" t="s">
        <v>187</v>
      </c>
      <c r="E1008" s="117">
        <f>INDEX('Maximum Demand Forecast'!$AH$4:$AH$50,MATCH(Information!$C$994,'Maximum Demand Forecast'!$D$4:$D$50,0))</f>
        <v>0.45078909612625501</v>
      </c>
      <c r="F1008" s="118"/>
      <c r="G1008" s="118"/>
      <c r="H1008" s="118"/>
      <c r="I1008" s="118"/>
      <c r="J1008" s="118"/>
      <c r="K1008" s="118"/>
      <c r="L1008" s="118"/>
      <c r="M1008" s="118"/>
      <c r="N1008" s="118"/>
      <c r="O1008" s="118"/>
      <c r="P1008" s="118"/>
      <c r="Q1008" s="104"/>
      <c r="R1008" s="105"/>
    </row>
    <row r="1009" spans="3:18" x14ac:dyDescent="0.25">
      <c r="C1009" s="71" t="s">
        <v>45</v>
      </c>
      <c r="D1009" s="77" t="s">
        <v>130</v>
      </c>
      <c r="E1009" s="106">
        <v>0.9</v>
      </c>
      <c r="F1009" s="107"/>
      <c r="G1009" s="107"/>
      <c r="H1009" s="107"/>
      <c r="I1009" s="107"/>
      <c r="J1009" s="107"/>
      <c r="K1009" s="107"/>
      <c r="L1009" s="107"/>
      <c r="M1009" s="107"/>
      <c r="N1009" s="107"/>
      <c r="O1009" s="107"/>
      <c r="P1009" s="107"/>
      <c r="Q1009" s="104" t="str" cm="1">
        <f t="array" ref="Q1009">IF(INDEX('Maximum Demand Forecast'!$AW$4:$AW$248,MATCH(1,('Maximum Demand Forecast'!$AV$4:$AV$248=Information!D1009)*('Maximum Demand Forecast'!$AX$4:$AX$248=Information!E1009)*('Maximum Demand Forecast'!$AU$4:$AU$248=Information!C1009),0))=0,"",INDEX('Maximum Demand Forecast'!$AW$4:$AW$248,MATCH(1,('Maximum Demand Forecast'!$AV$4:$AV$248=Information!D1009)*('Maximum Demand Forecast'!$AX$4:$AX$248=Information!E1009)*('Maximum Demand Forecast'!$AU$4:$AU$248=Information!C1009),0)))</f>
        <v>Arthurs Lake</v>
      </c>
      <c r="R1009" s="105"/>
    </row>
    <row r="1010" spans="3:18" x14ac:dyDescent="0.25">
      <c r="C1010" s="71" t="s">
        <v>45</v>
      </c>
      <c r="D1010" s="77" t="s">
        <v>131</v>
      </c>
      <c r="E1010" s="106"/>
      <c r="F1010" s="107"/>
      <c r="G1010" s="107"/>
      <c r="H1010" s="107"/>
      <c r="I1010" s="107"/>
      <c r="J1010" s="107"/>
      <c r="K1010" s="107"/>
      <c r="L1010" s="107"/>
      <c r="M1010" s="107"/>
      <c r="N1010" s="107"/>
      <c r="O1010" s="107"/>
      <c r="P1010" s="107"/>
      <c r="Q1010" s="104" t="str" cm="1">
        <f t="array" ref="Q1010">IF(INDEX('Maximum Demand Forecast'!$AW$4:$AW$248,MATCH(1,('Maximum Demand Forecast'!$AV$4:$AV$248=Information!D1010)*('Maximum Demand Forecast'!$AX$4:$AX$248=Information!E1010)*('Maximum Demand Forecast'!$AU$4:$AU$248=Information!C1010),0))=0,"",INDEX('Maximum Demand Forecast'!$AW$4:$AW$248,MATCH(1,('Maximum Demand Forecast'!$AV$4:$AV$248=Information!D1010)*('Maximum Demand Forecast'!$AX$4:$AX$248=Information!E1010)*('Maximum Demand Forecast'!$AU$4:$AU$248=Information!C1010),0)))</f>
        <v/>
      </c>
      <c r="R1010" s="105"/>
    </row>
    <row r="1011" spans="3:18" x14ac:dyDescent="0.25">
      <c r="C1011" s="71" t="s">
        <v>45</v>
      </c>
      <c r="D1011" s="77" t="s">
        <v>132</v>
      </c>
      <c r="E1011" s="106"/>
      <c r="F1011" s="107"/>
      <c r="G1011" s="107"/>
      <c r="H1011" s="107"/>
      <c r="I1011" s="107"/>
      <c r="J1011" s="107"/>
      <c r="K1011" s="107"/>
      <c r="L1011" s="107"/>
      <c r="M1011" s="107"/>
      <c r="N1011" s="107"/>
      <c r="O1011" s="107"/>
      <c r="P1011" s="107"/>
      <c r="Q1011" s="104" t="str" cm="1">
        <f t="array" ref="Q1011">IF(INDEX('Maximum Demand Forecast'!$AW$4:$AW$248,MATCH(1,('Maximum Demand Forecast'!$AV$4:$AV$248=Information!D1011)*('Maximum Demand Forecast'!$AX$4:$AX$248=Information!E1011)*('Maximum Demand Forecast'!$AU$4:$AU$248=Information!C1011),0))=0,"",INDEX('Maximum Demand Forecast'!$AW$4:$AW$248,MATCH(1,('Maximum Demand Forecast'!$AV$4:$AV$248=Information!D1011)*('Maximum Demand Forecast'!$AX$4:$AX$248=Information!E1011)*('Maximum Demand Forecast'!$AU$4:$AU$248=Information!C1011),0)))</f>
        <v/>
      </c>
      <c r="R1011" s="105"/>
    </row>
    <row r="1012" spans="3:18" x14ac:dyDescent="0.25">
      <c r="C1012" s="71" t="s">
        <v>45</v>
      </c>
      <c r="D1012" s="77" t="s">
        <v>133</v>
      </c>
      <c r="E1012" s="106"/>
      <c r="F1012" s="107"/>
      <c r="G1012" s="107"/>
      <c r="H1012" s="107"/>
      <c r="I1012" s="107"/>
      <c r="J1012" s="107"/>
      <c r="K1012" s="107"/>
      <c r="L1012" s="107"/>
      <c r="M1012" s="107"/>
      <c r="N1012" s="107"/>
      <c r="O1012" s="107"/>
      <c r="P1012" s="107"/>
      <c r="Q1012" s="104" t="str" cm="1">
        <f t="array" ref="Q1012">IF(INDEX('Maximum Demand Forecast'!$AW$4:$AW$248,MATCH(1,('Maximum Demand Forecast'!$AV$4:$AV$248=Information!D1012)*('Maximum Demand Forecast'!$AX$4:$AX$248=Information!E1012)*('Maximum Demand Forecast'!$AU$4:$AU$248=Information!C1012),0))=0,"",INDEX('Maximum Demand Forecast'!$AW$4:$AW$248,MATCH(1,('Maximum Demand Forecast'!$AV$4:$AV$248=Information!D1012)*('Maximum Demand Forecast'!$AX$4:$AX$248=Information!E1012)*('Maximum Demand Forecast'!$AU$4:$AU$248=Information!C1012),0)))</f>
        <v/>
      </c>
      <c r="R1012" s="105"/>
    </row>
    <row r="1013" spans="3:18" x14ac:dyDescent="0.25">
      <c r="C1013" s="71" t="s">
        <v>45</v>
      </c>
      <c r="D1013" s="77" t="s">
        <v>134</v>
      </c>
      <c r="E1013" s="106"/>
      <c r="F1013" s="107"/>
      <c r="G1013" s="107"/>
      <c r="H1013" s="107"/>
      <c r="I1013" s="107"/>
      <c r="J1013" s="107"/>
      <c r="K1013" s="107"/>
      <c r="L1013" s="107"/>
      <c r="M1013" s="107"/>
      <c r="N1013" s="107"/>
      <c r="O1013" s="107"/>
      <c r="P1013" s="107"/>
      <c r="Q1013" s="104" t="str" cm="1">
        <f t="array" ref="Q1013">IF(INDEX('Maximum Demand Forecast'!$AW$4:$AW$248,MATCH(1,('Maximum Demand Forecast'!$AV$4:$AV$248=Information!D1013)*('Maximum Demand Forecast'!$AX$4:$AX$248=Information!E1013)*('Maximum Demand Forecast'!$AU$4:$AU$248=Information!C1013),0))=0,"",INDEX('Maximum Demand Forecast'!$AW$4:$AW$248,MATCH(1,('Maximum Demand Forecast'!$AV$4:$AV$248=Information!D1013)*('Maximum Demand Forecast'!$AX$4:$AX$248=Information!E1013)*('Maximum Demand Forecast'!$AU$4:$AU$248=Information!C1013),0)))</f>
        <v/>
      </c>
      <c r="R1013" s="105"/>
    </row>
    <row r="1014" spans="3:18" x14ac:dyDescent="0.25">
      <c r="C1014" s="71" t="s">
        <v>45</v>
      </c>
      <c r="D1014" s="77" t="s">
        <v>184</v>
      </c>
      <c r="E1014" s="124">
        <f>INDEX('Distribution feeder max. demand'!$AS$5:$AS$64,MATCH(Information!$C1014,'Distribution feeder max. demand'!$AR$5:$AR$64,0))</f>
        <v>0.79100000000000004</v>
      </c>
      <c r="F1014" s="115"/>
      <c r="G1014" s="115"/>
      <c r="H1014" s="115"/>
      <c r="I1014" s="115"/>
      <c r="J1014" s="115"/>
      <c r="K1014" s="115"/>
      <c r="L1014" s="115"/>
      <c r="M1014" s="115"/>
      <c r="N1014" s="115"/>
      <c r="O1014" s="115"/>
      <c r="P1014" s="115"/>
      <c r="Q1014" s="104"/>
      <c r="R1014" s="105"/>
    </row>
    <row r="1015" spans="3:18" ht="15.75" thickBot="1" x14ac:dyDescent="0.3">
      <c r="C1015" s="73" t="s">
        <v>45</v>
      </c>
      <c r="D1015" s="78" t="s">
        <v>185</v>
      </c>
      <c r="E1015" s="123">
        <f>INDEX('Distribution feeder max. demand'!$AT$5:$AT$64,MATCH(Information!$C1014,'Distribution feeder max. demand'!$AR$5:$AR$64,0))</f>
        <v>0</v>
      </c>
      <c r="F1015" s="119"/>
      <c r="G1015" s="119"/>
      <c r="H1015" s="119"/>
      <c r="I1015" s="119"/>
      <c r="J1015" s="119"/>
      <c r="K1015" s="119"/>
      <c r="L1015" s="119"/>
      <c r="M1015" s="119"/>
      <c r="N1015" s="119"/>
      <c r="O1015" s="119"/>
      <c r="P1015" s="119"/>
      <c r="Q1015" s="120"/>
      <c r="R1015" s="121"/>
    </row>
    <row r="1016" spans="3:18" ht="15.75" thickTop="1" x14ac:dyDescent="0.25">
      <c r="C1016" s="71" t="s">
        <v>57</v>
      </c>
      <c r="D1016" s="77" t="s">
        <v>171</v>
      </c>
      <c r="E1016" s="102">
        <f>INDEX('Maximum Demand Forecast'!$BA$4:$BA$50,MATCH($C$1016,'Maximum Demand Forecast'!$AZ$4:$AZ$50,0))</f>
        <v>50</v>
      </c>
      <c r="F1016" s="103">
        <f>INDEX('Maximum Demand Forecast'!$BA$4:$BA$50,MATCH($C$1016,'Maximum Demand Forecast'!$AZ$4:$AZ$50,0))</f>
        <v>50</v>
      </c>
      <c r="G1016" s="103">
        <f>INDEX('Maximum Demand Forecast'!$BA$4:$BA$50,MATCH($C$1016,'Maximum Demand Forecast'!$AZ$4:$AZ$50,0))</f>
        <v>50</v>
      </c>
      <c r="H1016" s="103">
        <f>INDEX('Maximum Demand Forecast'!$BA$4:$BA$50,MATCH($C$1016,'Maximum Demand Forecast'!$AZ$4:$AZ$50,0))</f>
        <v>50</v>
      </c>
      <c r="I1016" s="103">
        <f>INDEX('Maximum Demand Forecast'!$BA$4:$BA$50,MATCH($C$1016,'Maximum Demand Forecast'!$AZ$4:$AZ$50,0))</f>
        <v>50</v>
      </c>
      <c r="J1016" s="103">
        <f>INDEX('Maximum Demand Forecast'!$BA$4:$BA$50,MATCH($C$1016,'Maximum Demand Forecast'!$AZ$4:$AZ$50,0))</f>
        <v>50</v>
      </c>
      <c r="K1016" s="103">
        <f>INDEX('Maximum Demand Forecast'!$BA$4:$BA$50,MATCH($C$1016,'Maximum Demand Forecast'!$AZ$4:$AZ$50,0))</f>
        <v>50</v>
      </c>
      <c r="L1016" s="103">
        <f>INDEX('Maximum Demand Forecast'!$BA$4:$BA$50,MATCH($C$1016,'Maximum Demand Forecast'!$AZ$4:$AZ$50,0))</f>
        <v>50</v>
      </c>
      <c r="M1016" s="103">
        <f>INDEX('Maximum Demand Forecast'!$BA$4:$BA$50,MATCH($C$1016,'Maximum Demand Forecast'!$AZ$4:$AZ$50,0))</f>
        <v>50</v>
      </c>
      <c r="N1016" s="103">
        <f>INDEX('Maximum Demand Forecast'!$BA$4:$BA$50,MATCH($C$1016,'Maximum Demand Forecast'!$AZ$4:$AZ$50,0))</f>
        <v>50</v>
      </c>
      <c r="O1016" s="103">
        <f>INDEX('Maximum Demand Forecast'!$BA$4:$BA$50,MATCH($C$1016,'Maximum Demand Forecast'!$AZ$4:$AZ$50,0))</f>
        <v>50</v>
      </c>
      <c r="P1016" s="103">
        <f>INDEX('Maximum Demand Forecast'!$BA$4:$BA$50,MATCH($C$1016,'Maximum Demand Forecast'!$AZ$4:$AZ$50,0))</f>
        <v>50</v>
      </c>
      <c r="Q1016" s="104"/>
      <c r="R1016" s="122" t="str">
        <f>IF('Maximum Demand Forecast'!F50&gt;'Maximum Demand Forecast'!V50,"Summer","Winter")</f>
        <v>Winter</v>
      </c>
    </row>
    <row r="1017" spans="3:18" x14ac:dyDescent="0.25">
      <c r="C1017" s="71" t="s">
        <v>57</v>
      </c>
      <c r="D1017" s="77" t="s">
        <v>172</v>
      </c>
      <c r="E1017" s="106">
        <f>INDEX('Maximum Demand Forecast'!$AN$4:$AN$50,MATCH(Information!C1016,'Maximum Demand Forecast'!$AM$4:$AM$50,0))</f>
        <v>25</v>
      </c>
      <c r="F1017" s="107">
        <f>INDEX('Maximum Demand Forecast'!$AN$4:$AN$50,MATCH(Information!C1016,'Maximum Demand Forecast'!$AM$4:$AM$50,0))</f>
        <v>25</v>
      </c>
      <c r="G1017" s="107">
        <f>INDEX('Maximum Demand Forecast'!$AN$4:$AN$50,MATCH(Information!C1016,'Maximum Demand Forecast'!$AM$4:$AM$50,0))</f>
        <v>25</v>
      </c>
      <c r="H1017" s="107">
        <f>INDEX('Maximum Demand Forecast'!$AN$4:$AN$50,MATCH(Information!C1016,'Maximum Demand Forecast'!$AM$4:$AM$50,0))</f>
        <v>25</v>
      </c>
      <c r="I1017" s="107">
        <f>INDEX('Maximum Demand Forecast'!$AN$4:$AN$50,MATCH(Information!C1016,'Maximum Demand Forecast'!$AM$4:$AM$50,0))</f>
        <v>25</v>
      </c>
      <c r="J1017" s="107">
        <f>INDEX('Maximum Demand Forecast'!$AN$4:$AN$50,MATCH(Information!C1016,'Maximum Demand Forecast'!$AM$4:$AM$50,0))</f>
        <v>25</v>
      </c>
      <c r="K1017" s="107">
        <f>INDEX('Maximum Demand Forecast'!$AN$4:$AN$50,MATCH(Information!C1016,'Maximum Demand Forecast'!$AM$4:$AM$50,0))</f>
        <v>25</v>
      </c>
      <c r="L1017" s="107">
        <f>INDEX('Maximum Demand Forecast'!$AN$4:$AN$50,MATCH(Information!C1016,'Maximum Demand Forecast'!$AM$4:$AM$50,0))</f>
        <v>25</v>
      </c>
      <c r="M1017" s="107">
        <f>INDEX('Maximum Demand Forecast'!$AN$4:$AN$50,MATCH(Information!C1016,'Maximum Demand Forecast'!$AM$4:$AM$50,0))</f>
        <v>25</v>
      </c>
      <c r="N1017" s="107">
        <f>INDEX('Maximum Demand Forecast'!$AN$4:$AN$50,MATCH(Information!C1016,'Maximum Demand Forecast'!$AM$4:$AM$50,0))</f>
        <v>25</v>
      </c>
      <c r="O1017" s="107">
        <f>INDEX('Maximum Demand Forecast'!$AN$4:$AN$50,MATCH(Information!C1016,'Maximum Demand Forecast'!$AM$4:$AM$50,0))</f>
        <v>25</v>
      </c>
      <c r="P1017" s="107">
        <f>INDEX('Maximum Demand Forecast'!$AN$4:$AN$50,MATCH(Information!C1016,'Maximum Demand Forecast'!$AM$4:$AM$50,0))</f>
        <v>25</v>
      </c>
      <c r="Q1017" s="104"/>
      <c r="R1017" s="105"/>
    </row>
    <row r="1018" spans="3:18" x14ac:dyDescent="0.25">
      <c r="C1018" s="71" t="s">
        <v>57</v>
      </c>
      <c r="D1018" s="77" t="s">
        <v>173</v>
      </c>
      <c r="E1018" s="106">
        <f>INDEX('Maximum Demand Forecast'!$AO$4:$AO$50,MATCH(Information!C1018,'Maximum Demand Forecast'!$AM$4:$AM$50,0))</f>
        <v>28</v>
      </c>
      <c r="F1018" s="107">
        <f>INDEX('Maximum Demand Forecast'!$AO$4:$AO$50,MATCH(Information!C1018,'Maximum Demand Forecast'!$AM$4:$AM$50,0))</f>
        <v>28</v>
      </c>
      <c r="G1018" s="107">
        <f>INDEX('Maximum Demand Forecast'!$AO$4:$AO$50,MATCH(Information!C1018,'Maximum Demand Forecast'!$AM$4:$AM$50,0))</f>
        <v>28</v>
      </c>
      <c r="H1018" s="107">
        <f>INDEX('Maximum Demand Forecast'!$AO$4:$AO$50,MATCH(Information!C1018,'Maximum Demand Forecast'!$AM$4:$AM$50,0))</f>
        <v>28</v>
      </c>
      <c r="I1018" s="107">
        <f>INDEX('Maximum Demand Forecast'!$AO$4:$AO$50,MATCH(Information!C1018,'Maximum Demand Forecast'!$AM$4:$AM$50,0))</f>
        <v>28</v>
      </c>
      <c r="J1018" s="107">
        <f>INDEX('Maximum Demand Forecast'!$AO$4:$AO$50,MATCH(Information!C1018,'Maximum Demand Forecast'!$AM$4:$AM$50,0))</f>
        <v>28</v>
      </c>
      <c r="K1018" s="107">
        <f>INDEX('Maximum Demand Forecast'!$AO$4:$AO$50,MATCH(Information!C1018,'Maximum Demand Forecast'!$AM$4:$AM$50,0))</f>
        <v>28</v>
      </c>
      <c r="L1018" s="107">
        <f>INDEX('Maximum Demand Forecast'!$AO$4:$AO$50,MATCH(Information!C1018,'Maximum Demand Forecast'!$AM$4:$AM$50,0))</f>
        <v>28</v>
      </c>
      <c r="M1018" s="107">
        <f>INDEX('Maximum Demand Forecast'!$AO$4:$AO$50,MATCH(Information!C1018,'Maximum Demand Forecast'!$AM$4:$AM$50,0))</f>
        <v>28</v>
      </c>
      <c r="N1018" s="107">
        <f>INDEX('Maximum Demand Forecast'!$AO$4:$AO$50,MATCH(Information!C1018,'Maximum Demand Forecast'!$AM$4:$AM$50,0))</f>
        <v>28</v>
      </c>
      <c r="O1018" s="107">
        <f>INDEX('Maximum Demand Forecast'!$AO$4:$AO$50,MATCH(Information!C1018,'Maximum Demand Forecast'!$AM$4:$AM$50,0))</f>
        <v>28</v>
      </c>
      <c r="P1018" s="107">
        <f>INDEX('Maximum Demand Forecast'!$AO$4:$AO$50,MATCH(Information!C1018,'Maximum Demand Forecast'!$AM$4:$AM$50,0))</f>
        <v>28</v>
      </c>
      <c r="Q1018" s="104"/>
      <c r="R1018" s="105"/>
    </row>
    <row r="1019" spans="3:18" x14ac:dyDescent="0.25">
      <c r="C1019" s="71" t="s">
        <v>57</v>
      </c>
      <c r="D1019" s="77" t="s">
        <v>174</v>
      </c>
      <c r="E1019" s="108">
        <f>IF($R$1016="Summer",INDEX('Maximum Demand Forecast'!E$4:E$50,MATCH(Information!$C$1019,'Maximum Demand Forecast'!$D$4:$D$50,0)),INDEX('Maximum Demand Forecast'!U$4:U$50,MATCH(Information!$C$1019,'Maximum Demand Forecast'!$T$4:$T$50,0)))</f>
        <v>11.6091241724619</v>
      </c>
      <c r="F1019" s="111">
        <f>IF($R$1016="Summer",INDEX('Maximum Demand Forecast'!F$4:F$50,MATCH(Information!$C$1019,'Maximum Demand Forecast'!$D$4:$D$50,0)),INDEX('Maximum Demand Forecast'!V$4:V$50,MATCH(Information!$C$1019,'Maximum Demand Forecast'!$T$4:$T$50,0)))</f>
        <v>18.603318806905101</v>
      </c>
      <c r="G1019" s="111">
        <f>IF($R$1016="Summer",INDEX('Maximum Demand Forecast'!G$4:G$50,MATCH(Information!$C$1019,'Maximum Demand Forecast'!$D$4:$D$50,0)),INDEX('Maximum Demand Forecast'!W$4:W$50,MATCH(Information!$C$1019,'Maximum Demand Forecast'!$T$4:$T$50,0)))</f>
        <v>17.961600528437828</v>
      </c>
      <c r="H1019" s="111">
        <f>IF($R$1016="Summer",INDEX('Maximum Demand Forecast'!H$4:H$50,MATCH(Information!$C$1019,'Maximum Demand Forecast'!$D$4:$D$50,0)),INDEX('Maximum Demand Forecast'!X$4:X$50,MATCH(Information!$C$1019,'Maximum Demand Forecast'!$T$4:$T$50,0)))</f>
        <v>18.105595186148477</v>
      </c>
      <c r="I1019" s="111">
        <f>IF($R$1016="Summer",INDEX('Maximum Demand Forecast'!I$4:I$50,MATCH(Information!$C$1019,'Maximum Demand Forecast'!$D$4:$D$50,0)),INDEX('Maximum Demand Forecast'!Y$4:Y$50,MATCH(Information!$C$1019,'Maximum Demand Forecast'!$T$4:$T$50,0)))</f>
        <v>17.810499603066347</v>
      </c>
      <c r="J1019" s="111">
        <f>IF($R$1016="Summer",INDEX('Maximum Demand Forecast'!J$4:J$50,MATCH(Information!$C$1019,'Maximum Demand Forecast'!$D$4:$D$50,0)),INDEX('Maximum Demand Forecast'!Z$4:Z$50,MATCH(Information!$C$1019,'Maximum Demand Forecast'!$T$4:$T$50,0)))</f>
        <v>17.799191891446974</v>
      </c>
      <c r="K1019" s="111">
        <f>IF($R$1016="Summer",INDEX('Maximum Demand Forecast'!K$4:K$50,MATCH(Information!$C$1019,'Maximum Demand Forecast'!$D$4:$D$50,0)),INDEX('Maximum Demand Forecast'!AA$4:AA$50,MATCH(Information!$C$1019,'Maximum Demand Forecast'!$T$4:$T$50,0)))</f>
        <v>17.825444862947961</v>
      </c>
      <c r="L1019" s="111">
        <f>IF($R$1016="Summer",INDEX('Maximum Demand Forecast'!L$4:L$50,MATCH(Information!$C$1019,'Maximum Demand Forecast'!$D$4:$D$50,0)),INDEX('Maximum Demand Forecast'!AB$4:AB$50,MATCH(Information!$C$1019,'Maximum Demand Forecast'!$T$4:$T$50,0)))</f>
        <v>17.905116624409228</v>
      </c>
      <c r="M1019" s="111">
        <f>IF($R$1016="Summer",INDEX('Maximum Demand Forecast'!M$4:M$50,MATCH(Information!$C$1019,'Maximum Demand Forecast'!$D$4:$D$50,0)),INDEX('Maximum Demand Forecast'!AC$4:AC$50,MATCH(Information!$C$1019,'Maximum Demand Forecast'!$T$4:$T$50,0)))</f>
        <v>18.142277633633778</v>
      </c>
      <c r="N1019" s="111">
        <f>IF($R$1016="Summer",INDEX('Maximum Demand Forecast'!N$4:N$50,MATCH(Information!$C$1019,'Maximum Demand Forecast'!$D$4:$D$50,0)),INDEX('Maximum Demand Forecast'!AD$4:AD$50,MATCH(Information!$C$1019,'Maximum Demand Forecast'!$T$4:$T$50,0)))</f>
        <v>18.891353364202544</v>
      </c>
      <c r="O1019" s="111">
        <f>IF($R$1016="Summer",INDEX('Maximum Demand Forecast'!O$4:O$50,MATCH(Information!$C$1019,'Maximum Demand Forecast'!$D$4:$D$50,0)),INDEX('Maximum Demand Forecast'!AE$4:AE$50,MATCH(Information!$C$1019,'Maximum Demand Forecast'!$T$4:$T$50,0)))</f>
        <v>19.503058796718395</v>
      </c>
      <c r="P1019" s="111">
        <f>IF($R$1016="Summer",INDEX('Maximum Demand Forecast'!P$4:P$50,MATCH(Information!$C$1019,'Maximum Demand Forecast'!$D$4:$D$50,0)),INDEX('Maximum Demand Forecast'!AF$4:AF$50,MATCH(Information!$C$1019,'Maximum Demand Forecast'!$T$4:$T$50,0)))</f>
        <v>19.909884902084396</v>
      </c>
      <c r="Q1019" s="104"/>
      <c r="R1019" s="105"/>
    </row>
    <row r="1020" spans="3:18" x14ac:dyDescent="0.25">
      <c r="C1020" s="71" t="s">
        <v>57</v>
      </c>
      <c r="D1020" s="77" t="s">
        <v>175</v>
      </c>
      <c r="E1020" s="109">
        <f>SQRT(E1021^2-E1019^2)</f>
        <v>0.28634359813541627</v>
      </c>
      <c r="F1020" s="110">
        <f t="shared" ref="F1020:P1020" si="138">SQRT(F1021^2-F1019^2)</f>
        <v>0.45885815030422317</v>
      </c>
      <c r="G1020" s="110">
        <f t="shared" si="138"/>
        <v>0.44302991743194498</v>
      </c>
      <c r="H1020" s="110">
        <f t="shared" si="138"/>
        <v>0.44658160210597675</v>
      </c>
      <c r="I1020" s="110">
        <f t="shared" si="138"/>
        <v>0.43930295388066765</v>
      </c>
      <c r="J1020" s="110">
        <f t="shared" si="138"/>
        <v>0.43902404474139417</v>
      </c>
      <c r="K1020" s="110">
        <f t="shared" si="138"/>
        <v>0.43967158457375644</v>
      </c>
      <c r="L1020" s="110">
        <f t="shared" si="138"/>
        <v>0.44163671979911368</v>
      </c>
      <c r="M1020" s="110">
        <f t="shared" si="138"/>
        <v>0.44748638905147226</v>
      </c>
      <c r="N1020" s="110">
        <f t="shared" si="138"/>
        <v>0.46596263556079381</v>
      </c>
      <c r="O1020" s="110">
        <f t="shared" si="138"/>
        <v>0.48105058982367693</v>
      </c>
      <c r="P1020" s="110">
        <f t="shared" si="138"/>
        <v>0.49108511517581044</v>
      </c>
      <c r="Q1020" s="104"/>
      <c r="R1020" s="105"/>
    </row>
    <row r="1021" spans="3:18" x14ac:dyDescent="0.25">
      <c r="C1021" s="71" t="s">
        <v>57</v>
      </c>
      <c r="D1021" s="77" t="s">
        <v>176</v>
      </c>
      <c r="E1021" s="108">
        <f>E1019/$E$1022</f>
        <v>11.612655024060274</v>
      </c>
      <c r="F1021" s="111">
        <f t="shared" ref="F1021:P1021" si="139">F1019/$E$1022</f>
        <v>18.60897690453319</v>
      </c>
      <c r="G1021" s="111">
        <f t="shared" si="139"/>
        <v>17.967063450962648</v>
      </c>
      <c r="H1021" s="111">
        <f t="shared" si="139"/>
        <v>18.111101903860582</v>
      </c>
      <c r="I1021" s="111">
        <f t="shared" si="139"/>
        <v>17.815916569071454</v>
      </c>
      <c r="J1021" s="111">
        <f t="shared" si="139"/>
        <v>17.804605418273464</v>
      </c>
      <c r="K1021" s="111">
        <f t="shared" si="139"/>
        <v>17.830866374472091</v>
      </c>
      <c r="L1021" s="111">
        <f t="shared" si="139"/>
        <v>17.910562367663687</v>
      </c>
      <c r="M1021" s="111">
        <f t="shared" si="139"/>
        <v>18.147795508111578</v>
      </c>
      <c r="N1021" s="111">
        <f t="shared" si="139"/>
        <v>18.897099065965271</v>
      </c>
      <c r="O1021" s="111">
        <f t="shared" si="139"/>
        <v>19.508990545341511</v>
      </c>
      <c r="P1021" s="111">
        <f t="shared" si="139"/>
        <v>19.91594038464153</v>
      </c>
      <c r="Q1021" s="104"/>
      <c r="R1021" s="105"/>
    </row>
    <row r="1022" spans="3:18" x14ac:dyDescent="0.25">
      <c r="C1022" s="71" t="s">
        <v>57</v>
      </c>
      <c r="D1022" s="77" t="s">
        <v>177</v>
      </c>
      <c r="E1022" s="108">
        <f>IF($R$1016="Summer",INDEX('Maximum Demand Forecast'!$Q$4:$Q$50,MATCH(Information!$C$1022,'Maximum Demand Forecast'!$D$4:$D$50,0)),INDEX('Maximum Demand Forecast'!$AG$4:$AG$50,MATCH(Information!$C$1022,'Maximum Demand Forecast'!$T$4:$T$50,0)))</f>
        <v>0.99969594794721295</v>
      </c>
      <c r="F1022" s="111">
        <f>IF($R$1016="Summer",INDEX('Maximum Demand Forecast'!$Q$4:$Q$50,MATCH(Information!$C$1022,'Maximum Demand Forecast'!$D$4:$D$50,0)),INDEX('Maximum Demand Forecast'!$AG$4:$AG$50,MATCH(Information!$C$1022,'Maximum Demand Forecast'!$T$4:$T$50,0)))</f>
        <v>0.99969594794721295</v>
      </c>
      <c r="G1022" s="111">
        <f>IF($R$1016="Summer",INDEX('Maximum Demand Forecast'!$Q$4:$Q$50,MATCH(Information!$C$1022,'Maximum Demand Forecast'!$D$4:$D$50,0)),INDEX('Maximum Demand Forecast'!$AG$4:$AG$50,MATCH(Information!$C$1022,'Maximum Demand Forecast'!$T$4:$T$50,0)))</f>
        <v>0.99969594794721295</v>
      </c>
      <c r="H1022" s="111">
        <f>IF($R$1016="Summer",INDEX('Maximum Demand Forecast'!$Q$4:$Q$50,MATCH(Information!$C$1022,'Maximum Demand Forecast'!$D$4:$D$50,0)),INDEX('Maximum Demand Forecast'!$AG$4:$AG$50,MATCH(Information!$C$1022,'Maximum Demand Forecast'!$T$4:$T$50,0)))</f>
        <v>0.99969594794721295</v>
      </c>
      <c r="I1022" s="111">
        <f>IF($R$1016="Summer",INDEX('Maximum Demand Forecast'!$Q$4:$Q$50,MATCH(Information!$C$1022,'Maximum Demand Forecast'!$D$4:$D$50,0)),INDEX('Maximum Demand Forecast'!$AG$4:$AG$50,MATCH(Information!$C$1022,'Maximum Demand Forecast'!$T$4:$T$50,0)))</f>
        <v>0.99969594794721295</v>
      </c>
      <c r="J1022" s="111">
        <f>IF($R$1016="Summer",INDEX('Maximum Demand Forecast'!$Q$4:$Q$50,MATCH(Information!$C$1022,'Maximum Demand Forecast'!$D$4:$D$50,0)),INDEX('Maximum Demand Forecast'!$AG$4:$AG$50,MATCH(Information!$C$1022,'Maximum Demand Forecast'!$T$4:$T$50,0)))</f>
        <v>0.99969594794721295</v>
      </c>
      <c r="K1022" s="111">
        <f>IF($R$1016="Summer",INDEX('Maximum Demand Forecast'!$Q$4:$Q$50,MATCH(Information!$C$1022,'Maximum Demand Forecast'!$D$4:$D$50,0)),INDEX('Maximum Demand Forecast'!$AG$4:$AG$50,MATCH(Information!$C$1022,'Maximum Demand Forecast'!$T$4:$T$50,0)))</f>
        <v>0.99969594794721295</v>
      </c>
      <c r="L1022" s="111">
        <f>IF($R$1016="Summer",INDEX('Maximum Demand Forecast'!$Q$4:$Q$50,MATCH(Information!$C$1022,'Maximum Demand Forecast'!$D$4:$D$50,0)),INDEX('Maximum Demand Forecast'!$AG$4:$AG$50,MATCH(Information!$C$1022,'Maximum Demand Forecast'!$T$4:$T$50,0)))</f>
        <v>0.99969594794721295</v>
      </c>
      <c r="M1022" s="111">
        <f>IF($R$1016="Summer",INDEX('Maximum Demand Forecast'!$Q$4:$Q$50,MATCH(Information!$C$1022,'Maximum Demand Forecast'!$D$4:$D$50,0)),INDEX('Maximum Demand Forecast'!$AG$4:$AG$50,MATCH(Information!$C$1022,'Maximum Demand Forecast'!$T$4:$T$50,0)))</f>
        <v>0.99969594794721295</v>
      </c>
      <c r="N1022" s="111">
        <f>IF($R$1016="Summer",INDEX('Maximum Demand Forecast'!$Q$4:$Q$50,MATCH(Information!$C$1022,'Maximum Demand Forecast'!$D$4:$D$50,0)),INDEX('Maximum Demand Forecast'!$AG$4:$AG$50,MATCH(Information!$C$1022,'Maximum Demand Forecast'!$T$4:$T$50,0)))</f>
        <v>0.99969594794721295</v>
      </c>
      <c r="O1022" s="111">
        <f>IF($R$1016="Summer",INDEX('Maximum Demand Forecast'!$Q$4:$Q$50,MATCH(Information!$C$1022,'Maximum Demand Forecast'!$D$4:$D$50,0)),INDEX('Maximum Demand Forecast'!$AG$4:$AG$50,MATCH(Information!$C$1022,'Maximum Demand Forecast'!$T$4:$T$50,0)))</f>
        <v>0.99969594794721295</v>
      </c>
      <c r="P1022" s="111">
        <f>IF($R$1016="Summer",INDEX('Maximum Demand Forecast'!$Q$4:$Q$50,MATCH(Information!$C$1022,'Maximum Demand Forecast'!$D$4:$D$50,0)),INDEX('Maximum Demand Forecast'!$AG$4:$AG$50,MATCH(Information!$C$1022,'Maximum Demand Forecast'!$T$4:$T$50,0)))</f>
        <v>0.99969594794721295</v>
      </c>
      <c r="Q1022" s="104"/>
      <c r="R1022" s="105"/>
    </row>
    <row r="1023" spans="3:18" x14ac:dyDescent="0.25">
      <c r="C1023" s="71" t="s">
        <v>57</v>
      </c>
      <c r="D1023" s="77" t="s">
        <v>178</v>
      </c>
      <c r="E1023" s="108">
        <f>IF($R$1016="Summer",INDEX('Maximum Demand Forecast'!U$4:U$50,MATCH(Information!$C$1016,'Maximum Demand Forecast'!$T$4:$T$50,0)),INDEX('Maximum Demand Forecast'!E$4:E$50,MATCH(Information!$C$1016,'Maximum Demand Forecast'!$T$4:$T$50,0)))</f>
        <v>7.89749113710839</v>
      </c>
      <c r="F1023" s="111">
        <f>IF($R$1016="Summer",INDEX('Maximum Demand Forecast'!V$4:V$50,MATCH(Information!$C$1016,'Maximum Demand Forecast'!$T$4:$T$50,0)),INDEX('Maximum Demand Forecast'!F$4:F$50,MATCH(Information!$C$1016,'Maximum Demand Forecast'!$T$4:$T$50,0)))</f>
        <v>8.1275999999999993</v>
      </c>
      <c r="G1023" s="111">
        <f>IF($R$1016="Summer",INDEX('Maximum Demand Forecast'!W$4:W$50,MATCH(Information!$C$1016,'Maximum Demand Forecast'!$T$4:$T$50,0)),INDEX('Maximum Demand Forecast'!G$4:G$50,MATCH(Information!$C$1016,'Maximum Demand Forecast'!$T$4:$T$50,0)))</f>
        <v>8.3576781975573304</v>
      </c>
      <c r="H1023" s="111">
        <f>IF($R$1016="Summer",INDEX('Maximum Demand Forecast'!X$4:X$50,MATCH(Information!$C$1016,'Maximum Demand Forecast'!$T$4:$T$50,0)),INDEX('Maximum Demand Forecast'!H$4:H$50,MATCH(Information!$C$1016,'Maximum Demand Forecast'!$T$4:$T$50,0)))</f>
        <v>8.3319899810237921</v>
      </c>
      <c r="I1023" s="111">
        <f>IF($R$1016="Summer",INDEX('Maximum Demand Forecast'!Y$4:Y$50,MATCH(Information!$C$1016,'Maximum Demand Forecast'!$T$4:$T$50,0)),INDEX('Maximum Demand Forecast'!I$4:I$50,MATCH(Information!$C$1016,'Maximum Demand Forecast'!$T$4:$T$50,0)))</f>
        <v>8.1916462873855878</v>
      </c>
      <c r="J1023" s="111">
        <f>IF($R$1016="Summer",INDEX('Maximum Demand Forecast'!Z$4:Z$50,MATCH(Information!$C$1016,'Maximum Demand Forecast'!$T$4:$T$50,0)),INDEX('Maximum Demand Forecast'!J$4:J$50,MATCH(Information!$C$1016,'Maximum Demand Forecast'!$T$4:$T$50,0)))</f>
        <v>8.0920749395679987</v>
      </c>
      <c r="K1023" s="111">
        <f>IF($R$1016="Summer",INDEX('Maximum Demand Forecast'!AA$4:AA$50,MATCH(Information!$C$1016,'Maximum Demand Forecast'!$T$4:$T$50,0)),INDEX('Maximum Demand Forecast'!K$4:K$50,MATCH(Information!$C$1016,'Maximum Demand Forecast'!$T$4:$T$50,0)))</f>
        <v>8.0974842687137869</v>
      </c>
      <c r="L1023" s="111">
        <f>IF($R$1016="Summer",INDEX('Maximum Demand Forecast'!AB$4:AB$50,MATCH(Information!$C$1016,'Maximum Demand Forecast'!$T$4:$T$50,0)),INDEX('Maximum Demand Forecast'!L$4:L$50,MATCH(Information!$C$1016,'Maximum Demand Forecast'!$T$4:$T$50,0)))</f>
        <v>8.0818187297822277</v>
      </c>
      <c r="M1023" s="111">
        <f>IF($R$1016="Summer",INDEX('Maximum Demand Forecast'!AC$4:AC$50,MATCH(Information!$C$1016,'Maximum Demand Forecast'!$T$4:$T$50,0)),INDEX('Maximum Demand Forecast'!M$4:M$50,MATCH(Information!$C$1016,'Maximum Demand Forecast'!$T$4:$T$50,0)))</f>
        <v>8.2658750963497418</v>
      </c>
      <c r="N1023" s="111">
        <f>IF($R$1016="Summer",INDEX('Maximum Demand Forecast'!AD$4:AD$50,MATCH(Information!$C$1016,'Maximum Demand Forecast'!$T$4:$T$50,0)),INDEX('Maximum Demand Forecast'!N$4:N$50,MATCH(Information!$C$1016,'Maximum Demand Forecast'!$T$4:$T$50,0)))</f>
        <v>8.7638943445727016</v>
      </c>
      <c r="O1023" s="111">
        <f>IF($R$1016="Summer",INDEX('Maximum Demand Forecast'!AE$4:AE$50,MATCH(Information!$C$1016,'Maximum Demand Forecast'!$T$4:$T$50,0)),INDEX('Maximum Demand Forecast'!O$4:O$50,MATCH(Information!$C$1016,'Maximum Demand Forecast'!$T$4:$T$50,0)))</f>
        <v>9.2054979695471459</v>
      </c>
      <c r="P1023" s="111">
        <f>IF($R$1016="Summer",INDEX('Maximum Demand Forecast'!AF$4:AF$50,MATCH(Information!$C$1016,'Maximum Demand Forecast'!$T$4:$T$50,0)),INDEX('Maximum Demand Forecast'!P$4:P$50,MATCH(Information!$C$1016,'Maximum Demand Forecast'!$T$4:$T$50,0)))</f>
        <v>9.4434911879422216</v>
      </c>
      <c r="Q1023" s="112"/>
      <c r="R1023" s="105">
        <f>IF($R$50="Summer",INDEX('Maximum Demand Forecast'!V$4:V$50,MATCH(Information!$C$50,'Maximum Demand Forecast'!$T$4:$T$50,0)),INDEX('Maximum Demand Forecast'!F$4:F$50,MATCH(Information!$C$50,'Maximum Demand Forecast'!$T$4:$T$50,0)))</f>
        <v>22.8536</v>
      </c>
    </row>
    <row r="1024" spans="3:18" x14ac:dyDescent="0.25">
      <c r="C1024" s="71" t="s">
        <v>57</v>
      </c>
      <c r="D1024" s="77" t="s">
        <v>179</v>
      </c>
      <c r="E1024" s="113">
        <f>IF(E1025^2-E1023^2&gt;0,SQRT(E1025^2-E1023^2),0)</f>
        <v>0.73595646774523116</v>
      </c>
      <c r="F1024" s="113">
        <f t="shared" ref="F1024:P1024" si="140">IF(F1025^2-F1023^2&gt;0,SQRT(F1025^2-F1023^2),0)</f>
        <v>0.75740000000003527</v>
      </c>
      <c r="G1024" s="113">
        <f t="shared" si="140"/>
        <v>0.77884067459400219</v>
      </c>
      <c r="H1024" s="113">
        <f t="shared" si="140"/>
        <v>0.77644682460106917</v>
      </c>
      <c r="I1024" s="113">
        <f t="shared" si="140"/>
        <v>0.76336838649369398</v>
      </c>
      <c r="J1024" s="113">
        <f t="shared" si="140"/>
        <v>0.75408946789077769</v>
      </c>
      <c r="K1024" s="113">
        <f t="shared" si="140"/>
        <v>0.75459355592352506</v>
      </c>
      <c r="L1024" s="113">
        <f t="shared" si="140"/>
        <v>0.75313370563726079</v>
      </c>
      <c r="M1024" s="113">
        <f t="shared" si="140"/>
        <v>0.77028566833697376</v>
      </c>
      <c r="N1024" s="113">
        <f t="shared" si="140"/>
        <v>0.81669540535701213</v>
      </c>
      <c r="O1024" s="113">
        <f t="shared" si="140"/>
        <v>0.85784784710558526</v>
      </c>
      <c r="P1024" s="113">
        <f t="shared" si="140"/>
        <v>0.8800261117362802</v>
      </c>
      <c r="Q1024" s="112"/>
      <c r="R1024" s="105"/>
    </row>
    <row r="1025" spans="3:18" x14ac:dyDescent="0.25">
      <c r="C1025" s="71" t="s">
        <v>57</v>
      </c>
      <c r="D1025" s="77" t="s">
        <v>180</v>
      </c>
      <c r="E1025" s="108">
        <f>E1023/IF($R$1016="Summer",INDEX('Maximum Demand Forecast'!$AG$4:$AG$50, MATCH(Information!$C$1025, 'Maximum Demand Forecast'!$T$4:$T$50, 0)),INDEX('Maximum Demand Forecast'!$Q$4:$Q$50, MATCH(Information!$C$1025, 'Maximum Demand Forecast'!$D$4:$D$50, 0)))</f>
        <v>7.9317084025524798</v>
      </c>
      <c r="F1025" s="108">
        <f>F1023/IF($R$1016="Summer",INDEX('Maximum Demand Forecast'!$AG$4:$AG$50, MATCH(Information!$C$1025, 'Maximum Demand Forecast'!$T$4:$T$50, 0)),INDEX('Maximum Demand Forecast'!$Q$4:$Q$50, MATCH(Information!$C$1025, 'Maximum Demand Forecast'!$D$4:$D$50, 0)))</f>
        <v>8.1628142524499498</v>
      </c>
      <c r="G1025" s="108">
        <f>G1023/IF($R$1016="Summer",INDEX('Maximum Demand Forecast'!$AG$4:$AG$50, MATCH(Information!$C$1025, 'Maximum Demand Forecast'!$T$4:$T$50, 0)),INDEX('Maximum Demand Forecast'!$Q$4:$Q$50, MATCH(Information!$C$1025, 'Maximum Demand Forecast'!$D$4:$D$50, 0)))</f>
        <v>8.3938893041502034</v>
      </c>
      <c r="H1025" s="108">
        <f>H1023/IF($R$1016="Summer",INDEX('Maximum Demand Forecast'!$AG$4:$AG$50, MATCH(Information!$C$1025, 'Maximum Demand Forecast'!$T$4:$T$50, 0)),INDEX('Maximum Demand Forecast'!$Q$4:$Q$50, MATCH(Information!$C$1025, 'Maximum Demand Forecast'!$D$4:$D$50, 0)))</f>
        <v>8.3680897889132346</v>
      </c>
      <c r="I1025" s="108">
        <f>I1023/IF($R$1016="Summer",INDEX('Maximum Demand Forecast'!$AG$4:$AG$50, MATCH(Information!$C$1025, 'Maximum Demand Forecast'!$T$4:$T$50, 0)),INDEX('Maximum Demand Forecast'!$Q$4:$Q$50, MATCH(Information!$C$1025, 'Maximum Demand Forecast'!$D$4:$D$50, 0)))</f>
        <v>8.2271380316083231</v>
      </c>
      <c r="J1025" s="108">
        <f>J1023/IF($R$1016="Summer",INDEX('Maximum Demand Forecast'!$AG$4:$AG$50, MATCH(Information!$C$1025, 'Maximum Demand Forecast'!$T$4:$T$50, 0)),INDEX('Maximum Demand Forecast'!$Q$4:$Q$50, MATCH(Information!$C$1025, 'Maximum Demand Forecast'!$D$4:$D$50, 0)))</f>
        <v>8.1271352734631055</v>
      </c>
      <c r="K1025" s="108">
        <f>K1023/IF($R$1016="Summer",INDEX('Maximum Demand Forecast'!$AG$4:$AG$50, MATCH(Information!$C$1025, 'Maximum Demand Forecast'!$T$4:$T$50, 0)),INDEX('Maximum Demand Forecast'!$Q$4:$Q$50, MATCH(Information!$C$1025, 'Maximum Demand Forecast'!$D$4:$D$50, 0)))</f>
        <v>8.1325680394761264</v>
      </c>
      <c r="L1025" s="108">
        <f>L1023/IF($R$1016="Summer",INDEX('Maximum Demand Forecast'!$AG$4:$AG$50, MATCH(Information!$C$1025, 'Maximum Demand Forecast'!$T$4:$T$50, 0)),INDEX('Maximum Demand Forecast'!$Q$4:$Q$50, MATCH(Information!$C$1025, 'Maximum Demand Forecast'!$D$4:$D$50, 0)))</f>
        <v>8.1168346268496645</v>
      </c>
      <c r="M1025" s="108">
        <f>M1023/IF($R$1016="Summer",INDEX('Maximum Demand Forecast'!$AG$4:$AG$50, MATCH(Information!$C$1025, 'Maximum Demand Forecast'!$T$4:$T$50, 0)),INDEX('Maximum Demand Forecast'!$Q$4:$Q$50, MATCH(Information!$C$1025, 'Maximum Demand Forecast'!$D$4:$D$50, 0)))</f>
        <v>8.3016884499058499</v>
      </c>
      <c r="N1025" s="108">
        <f>N1023/IF($R$1016="Summer",INDEX('Maximum Demand Forecast'!$AG$4:$AG$50, MATCH(Information!$C$1025, 'Maximum Demand Forecast'!$T$4:$T$50, 0)),INDEX('Maximum Demand Forecast'!$Q$4:$Q$50, MATCH(Information!$C$1025, 'Maximum Demand Forecast'!$D$4:$D$50, 0)))</f>
        <v>8.8018654538662791</v>
      </c>
      <c r="O1025" s="108">
        <f>O1023/IF($R$1016="Summer",INDEX('Maximum Demand Forecast'!$AG$4:$AG$50, MATCH(Information!$C$1025, 'Maximum Demand Forecast'!$T$4:$T$50, 0)),INDEX('Maximum Demand Forecast'!$Q$4:$Q$50, MATCH(Information!$C$1025, 'Maximum Demand Forecast'!$D$4:$D$50, 0)))</f>
        <v>9.2453824039960786</v>
      </c>
      <c r="P1025" s="108">
        <f>P1023/IF($R$1016="Summer",INDEX('Maximum Demand Forecast'!$AG$4:$AG$50, MATCH(Information!$C$1025, 'Maximum Demand Forecast'!$T$4:$T$50, 0)),INDEX('Maximum Demand Forecast'!$Q$4:$Q$50, MATCH(Information!$C$1025, 'Maximum Demand Forecast'!$D$4:$D$50, 0)))</f>
        <v>9.4844067697500236</v>
      </c>
      <c r="Q1025" s="112"/>
      <c r="R1025" s="105"/>
    </row>
    <row r="1026" spans="3:18" x14ac:dyDescent="0.25">
      <c r="C1026" s="71" t="s">
        <v>57</v>
      </c>
      <c r="D1026" s="77" t="s">
        <v>181</v>
      </c>
      <c r="E1026" s="114">
        <f>IFERROR(INDEX('Maximum Demand Forecast'!$AK$4:$AK$50,MATCH(Information!C1016,'Maximum Demand Forecast'!$AJ$4:$AJ$50,0)),"")</f>
        <v>1.5</v>
      </c>
      <c r="F1026" s="115" t="str">
        <f>IFERROR(INDEX('Maximum Demand Forecast'!$AK$4:$AK$50,MATCH(Information!D1016,'Maximum Demand Forecast'!$AJ$4:$AJ$50,0)),"")</f>
        <v/>
      </c>
      <c r="G1026" s="115"/>
      <c r="H1026" s="115"/>
      <c r="I1026" s="115"/>
      <c r="J1026" s="115"/>
      <c r="K1026" s="115"/>
      <c r="L1026" s="115"/>
      <c r="M1026" s="115"/>
      <c r="N1026" s="115"/>
      <c r="O1026" s="115"/>
      <c r="P1026" s="115"/>
      <c r="Q1026" s="116"/>
      <c r="R1026" s="105"/>
    </row>
    <row r="1027" spans="3:18" x14ac:dyDescent="0.25">
      <c r="C1027" s="71" t="s">
        <v>57</v>
      </c>
      <c r="D1027" s="77" t="s">
        <v>182</v>
      </c>
      <c r="E1027" s="106">
        <f>INDEX('Maximum Demand Forecast'!AR4:AR50,MATCH(Information!C1027,'Maximum Demand Forecast'!$AQ$4:$AQ$50,0))</f>
        <v>0</v>
      </c>
      <c r="F1027" s="107">
        <f>INDEX('Maximum Demand Forecast'!AR4:AR50,MATCH(Information!C1027,'Maximum Demand Forecast'!$AQ$4:$AQ$50,0))</f>
        <v>0</v>
      </c>
      <c r="G1027" s="107">
        <f>INDEX('Maximum Demand Forecast'!AR4:AR50,MATCH(Information!C1027,'Maximum Demand Forecast'!$AQ$4:$AQ$50,0))</f>
        <v>0</v>
      </c>
      <c r="H1027" s="107">
        <f>INDEX('Maximum Demand Forecast'!AR4:AR50,MATCH(Information!C1027,'Maximum Demand Forecast'!$AQ$4:$AQ$50,0))</f>
        <v>0</v>
      </c>
      <c r="I1027" s="107">
        <f>INDEX('Maximum Demand Forecast'!AR4:AR50,MATCH(Information!C1027,'Maximum Demand Forecast'!$AQ$4:$AQ$50,0))</f>
        <v>0</v>
      </c>
      <c r="J1027" s="107">
        <f>INDEX('Maximum Demand Forecast'!AR4:AR50,MATCH(Information!C1027,'Maximum Demand Forecast'!$AQ$4:$AQ$50,0))</f>
        <v>0</v>
      </c>
      <c r="K1027" s="107">
        <f>INDEX('Maximum Demand Forecast'!AR4:AR50,MATCH(Information!C1027,'Maximum Demand Forecast'!$AQ$4:$AQ$50,0))</f>
        <v>0</v>
      </c>
      <c r="L1027" s="107">
        <f>INDEX('Maximum Demand Forecast'!AR4:AR50,MATCH(Information!C1027,'Maximum Demand Forecast'!$AQ$4:$AQ$50,0))</f>
        <v>0</v>
      </c>
      <c r="M1027" s="107">
        <f>INDEX('Maximum Demand Forecast'!AR4:AR50,MATCH(Information!C1027,'Maximum Demand Forecast'!$AQ$4:$AQ$50,0))</f>
        <v>0</v>
      </c>
      <c r="N1027" s="107">
        <f>INDEX('Maximum Demand Forecast'!AR4:AR50,MATCH(Information!C1027,'Maximum Demand Forecast'!$AQ$4:$AQ$50,0))</f>
        <v>0</v>
      </c>
      <c r="O1027" s="107">
        <f>INDEX('Maximum Demand Forecast'!AR4:AR50,MATCH(Information!C1027,'Maximum Demand Forecast'!$AQ$4:$AQ$50,0))</f>
        <v>0</v>
      </c>
      <c r="P1027" s="107">
        <f>INDEX('Maximum Demand Forecast'!AR4:AR50,MATCH(Information!C1027,'Maximum Demand Forecast'!$AQ$4:$AQ$50,0))</f>
        <v>0</v>
      </c>
      <c r="Q1027" s="104"/>
      <c r="R1027" s="105"/>
    </row>
    <row r="1028" spans="3:18" x14ac:dyDescent="0.25">
      <c r="C1028" s="71" t="s">
        <v>57</v>
      </c>
      <c r="D1028" s="77" t="s">
        <v>183</v>
      </c>
      <c r="E1028" s="106">
        <f>INDEX('Maximum Demand Forecast'!$AS$4:$AS$50,MATCH(Information!C1028,'Maximum Demand Forecast'!$AQ$4:$AQ$50,0))</f>
        <v>0</v>
      </c>
      <c r="F1028" s="107">
        <f>INDEX('Maximum Demand Forecast'!$AS$4:$AS$50,MATCH(Information!C1028,'Maximum Demand Forecast'!$AQ$4:$AQ$50,0))</f>
        <v>0</v>
      </c>
      <c r="G1028" s="107">
        <f>INDEX('Maximum Demand Forecast'!$AS$4:$AS$50,MATCH(Information!C1028,'Maximum Demand Forecast'!$AQ$4:$AQ$50,0))</f>
        <v>0</v>
      </c>
      <c r="H1028" s="107">
        <f>INDEX('Maximum Demand Forecast'!$AS$4:$AS$50,MATCH(Information!C1028,'Maximum Demand Forecast'!$AQ$4:$AQ$50,0))</f>
        <v>0</v>
      </c>
      <c r="I1028" s="107">
        <f>INDEX('Maximum Demand Forecast'!$AS$4:$AS$50,MATCH(Information!C1028,'Maximum Demand Forecast'!$AQ$4:$AQ$50,0))</f>
        <v>0</v>
      </c>
      <c r="J1028" s="107">
        <f>INDEX('Maximum Demand Forecast'!$AS$4:$AS$50,MATCH(Information!C1028,'Maximum Demand Forecast'!$AQ$4:$AQ$50,0))</f>
        <v>0</v>
      </c>
      <c r="K1028" s="107">
        <f>INDEX('Maximum Demand Forecast'!$AS$4:$AS$50,MATCH(Information!C1028,'Maximum Demand Forecast'!$AQ$4:$AQ$50,0))</f>
        <v>0</v>
      </c>
      <c r="L1028" s="107">
        <f>INDEX('Maximum Demand Forecast'!$AS$4:$AS$50,MATCH(Information!C1028,'Maximum Demand Forecast'!$AQ$4:$AQ$50,0))</f>
        <v>0</v>
      </c>
      <c r="M1028" s="107">
        <f>INDEX('Maximum Demand Forecast'!$AS$4:$AS$50,MATCH(Information!C1028,'Maximum Demand Forecast'!$AQ$4:$AQ$50,0))</f>
        <v>0</v>
      </c>
      <c r="N1028" s="107">
        <f>INDEX('Maximum Demand Forecast'!$AS$4:$AS$50,MATCH(Information!C1028,'Maximum Demand Forecast'!$AQ$4:$AQ$50,0))</f>
        <v>0</v>
      </c>
      <c r="O1028" s="107">
        <f>INDEX('Maximum Demand Forecast'!$AS$4:$AS$50,MATCH(Information!C1028,'Maximum Demand Forecast'!$AQ$4:$AQ$50,0))</f>
        <v>0</v>
      </c>
      <c r="P1028" s="107">
        <f>INDEX('Maximum Demand Forecast'!$AS$4:$AS$50,MATCH(Information!C1028,'Maximum Demand Forecast'!$AQ$4:$AQ$50,0))</f>
        <v>0</v>
      </c>
      <c r="Q1028" s="104"/>
      <c r="R1028" s="105"/>
    </row>
    <row r="1029" spans="3:18" x14ac:dyDescent="0.25">
      <c r="C1029" s="71" t="s">
        <v>57</v>
      </c>
      <c r="D1029" s="77" t="s">
        <v>186</v>
      </c>
      <c r="E1029" s="117">
        <f>INDEX('Maximum Demand Forecast'!$R$4:$R$50,MATCH(Information!$C$1016,'Maximum Demand Forecast'!$D$4:$D$50,0))</f>
        <v>0.75764063192086195</v>
      </c>
      <c r="F1029" s="118"/>
      <c r="G1029" s="118"/>
      <c r="H1029" s="118"/>
      <c r="I1029" s="118"/>
      <c r="J1029" s="118"/>
      <c r="K1029" s="118"/>
      <c r="L1029" s="118"/>
      <c r="M1029" s="118"/>
      <c r="N1029" s="118"/>
      <c r="O1029" s="118"/>
      <c r="P1029" s="118"/>
      <c r="Q1029" s="104"/>
      <c r="R1029" s="105"/>
    </row>
    <row r="1030" spans="3:18" x14ac:dyDescent="0.25">
      <c r="C1030" s="71" t="s">
        <v>57</v>
      </c>
      <c r="D1030" s="77" t="s">
        <v>187</v>
      </c>
      <c r="E1030" s="117">
        <f>INDEX('Maximum Demand Forecast'!$AH$4:$AH$50,MATCH(Information!$C$1016,'Maximum Demand Forecast'!$D$4:$D$50,0))</f>
        <v>0.99275812619502801</v>
      </c>
      <c r="F1030" s="118"/>
      <c r="G1030" s="118"/>
      <c r="H1030" s="118"/>
      <c r="I1030" s="118"/>
      <c r="J1030" s="118"/>
      <c r="K1030" s="118"/>
      <c r="L1030" s="118"/>
      <c r="M1030" s="118"/>
      <c r="N1030" s="118"/>
      <c r="O1030" s="118"/>
      <c r="P1030" s="118"/>
      <c r="Q1030" s="104"/>
      <c r="R1030" s="105"/>
    </row>
    <row r="1031" spans="3:18" x14ac:dyDescent="0.25">
      <c r="C1031" s="71" t="s">
        <v>57</v>
      </c>
      <c r="D1031" s="77" t="s">
        <v>130</v>
      </c>
      <c r="E1031" s="106"/>
      <c r="F1031" s="107"/>
      <c r="G1031" s="107"/>
      <c r="H1031" s="107"/>
      <c r="I1031" s="107"/>
      <c r="J1031" s="107"/>
      <c r="K1031" s="107"/>
      <c r="L1031" s="107"/>
      <c r="M1031" s="107"/>
      <c r="N1031" s="107"/>
      <c r="O1031" s="107"/>
      <c r="P1031" s="107"/>
      <c r="Q1031" s="104" t="str" cm="1">
        <f t="array" ref="Q1031">IF(INDEX('Maximum Demand Forecast'!$AW$4:$AW$248,MATCH(1,('Maximum Demand Forecast'!$AV$4:$AV$248=Information!D1031)*('Maximum Demand Forecast'!$AX$4:$AX$248=Information!E1031)*('Maximum Demand Forecast'!$AU$4:$AU$248=Information!C1031),0))=0,"",INDEX('Maximum Demand Forecast'!$AW$4:$AW$248,MATCH(1,('Maximum Demand Forecast'!$AV$4:$AV$248=Information!D1031)*('Maximum Demand Forecast'!$AX$4:$AX$248=Information!E1031)*('Maximum Demand Forecast'!$AU$4:$AU$248=Information!C1031),0)))</f>
        <v/>
      </c>
      <c r="R1031" s="105"/>
    </row>
    <row r="1032" spans="3:18" x14ac:dyDescent="0.25">
      <c r="C1032" s="71" t="s">
        <v>57</v>
      </c>
      <c r="D1032" s="77" t="s">
        <v>131</v>
      </c>
      <c r="E1032" s="106"/>
      <c r="F1032" s="107"/>
      <c r="G1032" s="107"/>
      <c r="H1032" s="107"/>
      <c r="I1032" s="107"/>
      <c r="J1032" s="107"/>
      <c r="K1032" s="107"/>
      <c r="L1032" s="107"/>
      <c r="M1032" s="107"/>
      <c r="N1032" s="107"/>
      <c r="O1032" s="107"/>
      <c r="P1032" s="107"/>
      <c r="Q1032" s="104" t="str" cm="1">
        <f t="array" ref="Q1032">IF(INDEX('Maximum Demand Forecast'!$AW$4:$AW$248,MATCH(1,('Maximum Demand Forecast'!$AV$4:$AV$248=Information!D1032)*('Maximum Demand Forecast'!$AX$4:$AX$248=Information!E1032)*('Maximum Demand Forecast'!$AU$4:$AU$248=Information!C1032),0))=0,"",INDEX('Maximum Demand Forecast'!$AW$4:$AW$248,MATCH(1,('Maximum Demand Forecast'!$AV$4:$AV$248=Information!D1032)*('Maximum Demand Forecast'!$AX$4:$AX$248=Information!E1032)*('Maximum Demand Forecast'!$AU$4:$AU$248=Information!C1032),0)))</f>
        <v/>
      </c>
      <c r="R1032" s="105"/>
    </row>
    <row r="1033" spans="3:18" x14ac:dyDescent="0.25">
      <c r="C1033" s="71" t="s">
        <v>57</v>
      </c>
      <c r="D1033" s="77" t="s">
        <v>132</v>
      </c>
      <c r="E1033" s="106"/>
      <c r="F1033" s="107"/>
      <c r="G1033" s="107"/>
      <c r="H1033" s="107"/>
      <c r="I1033" s="107"/>
      <c r="J1033" s="107"/>
      <c r="K1033" s="107"/>
      <c r="L1033" s="107"/>
      <c r="M1033" s="107"/>
      <c r="N1033" s="107"/>
      <c r="O1033" s="107"/>
      <c r="P1033" s="107"/>
      <c r="Q1033" s="104" t="str" cm="1">
        <f t="array" ref="Q1033">IF(INDEX('Maximum Demand Forecast'!$AW$4:$AW$248,MATCH(1,('Maximum Demand Forecast'!$AV$4:$AV$248=Information!D1033)*('Maximum Demand Forecast'!$AX$4:$AX$248=Information!E1033)*('Maximum Demand Forecast'!$AU$4:$AU$248=Information!C1033),0))=0,"",INDEX('Maximum Demand Forecast'!$AW$4:$AW$248,MATCH(1,('Maximum Demand Forecast'!$AV$4:$AV$248=Information!D1033)*('Maximum Demand Forecast'!$AX$4:$AX$248=Information!E1033)*('Maximum Demand Forecast'!$AU$4:$AU$248=Information!C1033),0)))</f>
        <v/>
      </c>
      <c r="R1033" s="105"/>
    </row>
    <row r="1034" spans="3:18" x14ac:dyDescent="0.25">
      <c r="C1034" s="71" t="s">
        <v>57</v>
      </c>
      <c r="D1034" s="77" t="s">
        <v>133</v>
      </c>
      <c r="E1034" s="106"/>
      <c r="F1034" s="107"/>
      <c r="G1034" s="107"/>
      <c r="H1034" s="107"/>
      <c r="I1034" s="107"/>
      <c r="J1034" s="107"/>
      <c r="K1034" s="107"/>
      <c r="L1034" s="107"/>
      <c r="M1034" s="107"/>
      <c r="N1034" s="107"/>
      <c r="O1034" s="107"/>
      <c r="P1034" s="107"/>
      <c r="Q1034" s="104" t="str" cm="1">
        <f t="array" ref="Q1034">IF(INDEX('Maximum Demand Forecast'!$AW$4:$AW$248,MATCH(1,('Maximum Demand Forecast'!$AV$4:$AV$248=Information!D1034)*('Maximum Demand Forecast'!$AX$4:$AX$248=Information!E1034)*('Maximum Demand Forecast'!$AU$4:$AU$248=Information!C1034),0))=0,"",INDEX('Maximum Demand Forecast'!$AW$4:$AW$248,MATCH(1,('Maximum Demand Forecast'!$AV$4:$AV$248=Information!D1034)*('Maximum Demand Forecast'!$AX$4:$AX$248=Information!E1034)*('Maximum Demand Forecast'!$AU$4:$AU$248=Information!C1034),0)))</f>
        <v/>
      </c>
      <c r="R1034" s="105"/>
    </row>
    <row r="1035" spans="3:18" x14ac:dyDescent="0.25">
      <c r="C1035" s="71" t="s">
        <v>57</v>
      </c>
      <c r="D1035" s="77" t="s">
        <v>134</v>
      </c>
      <c r="E1035" s="106"/>
      <c r="F1035" s="107"/>
      <c r="G1035" s="107"/>
      <c r="H1035" s="107"/>
      <c r="I1035" s="107"/>
      <c r="J1035" s="107"/>
      <c r="K1035" s="107"/>
      <c r="L1035" s="107"/>
      <c r="M1035" s="107"/>
      <c r="N1035" s="107"/>
      <c r="O1035" s="107"/>
      <c r="P1035" s="107"/>
      <c r="Q1035" s="104" t="str" cm="1">
        <f t="array" ref="Q1035">IF(INDEX('Maximum Demand Forecast'!$AW$4:$AW$248,MATCH(1,('Maximum Demand Forecast'!$AV$4:$AV$248=Information!D1035)*('Maximum Demand Forecast'!$AX$4:$AX$248=Information!E1035)*('Maximum Demand Forecast'!$AU$4:$AU$248=Information!C1035),0))=0,"",INDEX('Maximum Demand Forecast'!$AW$4:$AW$248,MATCH(1,('Maximum Demand Forecast'!$AV$4:$AV$248=Information!D1035)*('Maximum Demand Forecast'!$AX$4:$AX$248=Information!E1035)*('Maximum Demand Forecast'!$AU$4:$AU$248=Information!C1035),0)))</f>
        <v/>
      </c>
      <c r="R1035" s="105"/>
    </row>
    <row r="1036" spans="3:18" x14ac:dyDescent="0.25">
      <c r="C1036" s="71" t="s">
        <v>57</v>
      </c>
      <c r="D1036" s="77" t="s">
        <v>184</v>
      </c>
      <c r="E1036" s="124">
        <f>INDEX('Distribution feeder max. demand'!$AS$5:$AS$64,MATCH(Information!$C1036,'Distribution feeder max. demand'!$AR$5:$AR$64,0))</f>
        <v>10.335000000000001</v>
      </c>
      <c r="F1036" s="115"/>
      <c r="G1036" s="115"/>
      <c r="H1036" s="115"/>
      <c r="I1036" s="115"/>
      <c r="J1036" s="115"/>
      <c r="K1036" s="115"/>
      <c r="L1036" s="115"/>
      <c r="M1036" s="115"/>
      <c r="N1036" s="115"/>
      <c r="O1036" s="115"/>
      <c r="P1036" s="115"/>
      <c r="Q1036" s="104"/>
      <c r="R1036" s="105"/>
    </row>
    <row r="1037" spans="3:18" ht="15.75" thickBot="1" x14ac:dyDescent="0.3">
      <c r="C1037" s="73" t="s">
        <v>57</v>
      </c>
      <c r="D1037" s="78" t="s">
        <v>185</v>
      </c>
      <c r="E1037" s="123">
        <f>INDEX('Distribution feeder max. demand'!$AT$5:$AT$64,MATCH(Information!$C1036,'Distribution feeder max. demand'!$AR$5:$AR$64,0))</f>
        <v>1.9E-2</v>
      </c>
      <c r="F1037" s="119"/>
      <c r="G1037" s="119"/>
      <c r="H1037" s="119"/>
      <c r="I1037" s="119"/>
      <c r="J1037" s="119"/>
      <c r="K1037" s="119"/>
      <c r="L1037" s="119"/>
      <c r="M1037" s="119"/>
      <c r="N1037" s="119"/>
      <c r="O1037" s="119"/>
      <c r="P1037" s="119"/>
      <c r="Q1037" s="120"/>
      <c r="R1037" s="121"/>
    </row>
    <row r="1038" spans="3:18" ht="15.75" thickTop="1" x14ac:dyDescent="0.25">
      <c r="C1038" s="184" t="s">
        <v>170</v>
      </c>
      <c r="D1038" s="184"/>
      <c r="E1038" s="125" t="s">
        <v>147</v>
      </c>
      <c r="F1038" s="126" t="s">
        <v>169</v>
      </c>
      <c r="G1038" s="126">
        <v>2025</v>
      </c>
      <c r="H1038" s="126">
        <v>2026</v>
      </c>
      <c r="I1038" s="126">
        <v>2027</v>
      </c>
      <c r="J1038" s="126">
        <v>2028</v>
      </c>
      <c r="K1038" s="126">
        <v>2029</v>
      </c>
      <c r="L1038" s="126">
        <v>2030</v>
      </c>
      <c r="M1038" s="126">
        <v>2031</v>
      </c>
      <c r="N1038" s="126">
        <v>2032</v>
      </c>
      <c r="O1038" s="126">
        <v>2033</v>
      </c>
      <c r="P1038" s="126">
        <v>2034</v>
      </c>
      <c r="Q1038" s="126" t="s">
        <v>89</v>
      </c>
      <c r="R1038" s="126" t="s">
        <v>95</v>
      </c>
    </row>
    <row r="1039" spans="3:18" x14ac:dyDescent="0.25">
      <c r="C1039" s="71" t="s">
        <v>11</v>
      </c>
      <c r="D1039" s="72" t="s">
        <v>195</v>
      </c>
      <c r="E1039" s="127">
        <f>INDEX('Maximum Demand Forecast'!$BA$52:$BA$64,MATCH($C$1039,'Maximum Demand Forecast'!$AZ$52:$AZ$64,0))</f>
        <v>45</v>
      </c>
      <c r="F1039" s="127">
        <f>INDEX('Maximum Demand Forecast'!$BA$52:$BA$64,MATCH($C$1039,'Maximum Demand Forecast'!$AZ$52:$AZ$64,0))</f>
        <v>45</v>
      </c>
      <c r="G1039" s="127">
        <f>INDEX('Maximum Demand Forecast'!$BA$52:$BA$64,MATCH($C$1039,'Maximum Demand Forecast'!$AZ$52:$AZ$64,0))</f>
        <v>45</v>
      </c>
      <c r="H1039" s="127">
        <f>INDEX('Maximum Demand Forecast'!$BA$52:$BA$64,MATCH($C$1039,'Maximum Demand Forecast'!$AZ$52:$AZ$64,0))</f>
        <v>45</v>
      </c>
      <c r="I1039" s="127">
        <f>INDEX('Maximum Demand Forecast'!$BA$52:$BA$64,MATCH($C$1039,'Maximum Demand Forecast'!$AZ$52:$AZ$64,0))</f>
        <v>45</v>
      </c>
      <c r="J1039" s="127">
        <f>INDEX('Maximum Demand Forecast'!$BA$52:$BA$64,MATCH($C$1039,'Maximum Demand Forecast'!$AZ$52:$AZ$64,0))</f>
        <v>45</v>
      </c>
      <c r="K1039" s="127">
        <f>INDEX('Maximum Demand Forecast'!$BA$52:$BA$64,MATCH($C$1039,'Maximum Demand Forecast'!$AZ$52:$AZ$64,0))</f>
        <v>45</v>
      </c>
      <c r="L1039" s="127">
        <f>INDEX('Maximum Demand Forecast'!$BA$52:$BA$64,MATCH($C$1039,'Maximum Demand Forecast'!$AZ$52:$AZ$64,0))</f>
        <v>45</v>
      </c>
      <c r="M1039" s="127">
        <f>INDEX('Maximum Demand Forecast'!$BA$52:$BA$64,MATCH($C$1039,'Maximum Demand Forecast'!$AZ$52:$AZ$64,0))</f>
        <v>45</v>
      </c>
      <c r="N1039" s="127">
        <f>INDEX('Maximum Demand Forecast'!$BA$52:$BA$64,MATCH($C$1039,'Maximum Demand Forecast'!$AZ$52:$AZ$64,0))</f>
        <v>45</v>
      </c>
      <c r="O1039" s="127">
        <f>INDEX('Maximum Demand Forecast'!$BA$52:$BA$64,MATCH($C$1039,'Maximum Demand Forecast'!$AZ$52:$AZ$64,0))</f>
        <v>45</v>
      </c>
      <c r="P1039" s="127">
        <f>INDEX('Maximum Demand Forecast'!$BA$52:$BA$64,MATCH($C$1039,'Maximum Demand Forecast'!$AZ$52:$AZ$64,0))</f>
        <v>45</v>
      </c>
      <c r="Q1039" s="104"/>
      <c r="R1039" s="105" t="str">
        <f>IF('Maximum Demand Forecast'!F52&gt;'Maximum Demand Forecast'!V52,"Summer","Winter")</f>
        <v>Winter</v>
      </c>
    </row>
    <row r="1040" spans="3:18" x14ac:dyDescent="0.25">
      <c r="C1040" s="71" t="s">
        <v>11</v>
      </c>
      <c r="D1040" s="72" t="s">
        <v>227</v>
      </c>
      <c r="E1040" s="127">
        <f>INDEX('Maximum Demand Forecast'!$AN$52:$AN$64,MATCH($C$1039,'Maximum Demand Forecast'!$AM$52:$AM$64,0))</f>
        <v>22.5</v>
      </c>
      <c r="F1040" s="128">
        <f>INDEX('Maximum Demand Forecast'!$AN$52:$AN$64,MATCH($C$1039,'Maximum Demand Forecast'!$AM$52:$AM$64,0))</f>
        <v>22.5</v>
      </c>
      <c r="G1040" s="128">
        <f>INDEX('Maximum Demand Forecast'!$AN$52:$AN$64,MATCH($C$1039,'Maximum Demand Forecast'!$AM$52:$AM$64,0))</f>
        <v>22.5</v>
      </c>
      <c r="H1040" s="128">
        <f>INDEX('Maximum Demand Forecast'!$AN$52:$AN$64,MATCH($C$1039,'Maximum Demand Forecast'!$AM$52:$AM$64,0))</f>
        <v>22.5</v>
      </c>
      <c r="I1040" s="128">
        <f>INDEX('Maximum Demand Forecast'!$AN$52:$AN$64,MATCH($C$1039,'Maximum Demand Forecast'!$AM$52:$AM$64,0))</f>
        <v>22.5</v>
      </c>
      <c r="J1040" s="128">
        <f>INDEX('Maximum Demand Forecast'!$AN$52:$AN$64,MATCH($C$1039,'Maximum Demand Forecast'!$AM$52:$AM$64,0))</f>
        <v>22.5</v>
      </c>
      <c r="K1040" s="128">
        <f>INDEX('Maximum Demand Forecast'!$AN$52:$AN$64,MATCH($C$1039,'Maximum Demand Forecast'!$AM$52:$AM$64,0))</f>
        <v>22.5</v>
      </c>
      <c r="L1040" s="128">
        <f>INDEX('Maximum Demand Forecast'!$AN$52:$AN$64,MATCH($C$1039,'Maximum Demand Forecast'!$AM$52:$AM$64,0))</f>
        <v>22.5</v>
      </c>
      <c r="M1040" s="128">
        <f>INDEX('Maximum Demand Forecast'!$AN$52:$AN$64,MATCH($C$1039,'Maximum Demand Forecast'!$AM$52:$AM$64,0))</f>
        <v>22.5</v>
      </c>
      <c r="N1040" s="128">
        <f>INDEX('Maximum Demand Forecast'!$AN$52:$AN$64,MATCH($C$1039,'Maximum Demand Forecast'!$AM$52:$AM$64,0))</f>
        <v>22.5</v>
      </c>
      <c r="O1040" s="128">
        <f>INDEX('Maximum Demand Forecast'!$AN$52:$AN$64,MATCH($C$1039,'Maximum Demand Forecast'!$AM$52:$AM$64,0))</f>
        <v>22.5</v>
      </c>
      <c r="P1040" s="128">
        <f>INDEX('Maximum Demand Forecast'!$AN$52:$AN$64,MATCH($C$1039,'Maximum Demand Forecast'!$AM$52:$AM$64,0))</f>
        <v>22.5</v>
      </c>
      <c r="Q1040" s="104"/>
      <c r="R1040" s="105"/>
    </row>
    <row r="1041" spans="3:18" x14ac:dyDescent="0.25">
      <c r="C1041" s="71" t="s">
        <v>11</v>
      </c>
      <c r="D1041" s="72" t="s">
        <v>215</v>
      </c>
      <c r="E1041" s="127">
        <f>INDEX('Maximum Demand Forecast'!$AO$52:$AO$64,MATCH(Information!$C$1041,'Maximum Demand Forecast'!$AM$52:$AM$64,0))</f>
        <v>22.9</v>
      </c>
      <c r="F1041" s="127">
        <f>INDEX('Maximum Demand Forecast'!$AO$52:$AO$64,MATCH(Information!$C$1041,'Maximum Demand Forecast'!$AM$52:$AM$64,0))</f>
        <v>22.9</v>
      </c>
      <c r="G1041" s="127">
        <f>INDEX('Maximum Demand Forecast'!$AO$52:$AO$64,MATCH(Information!$C$1041,'Maximum Demand Forecast'!$AM$52:$AM$64,0))</f>
        <v>22.9</v>
      </c>
      <c r="H1041" s="127">
        <f>INDEX('Maximum Demand Forecast'!$AO$52:$AO$64,MATCH(Information!$C$1041,'Maximum Demand Forecast'!$AM$52:$AM$64,0))</f>
        <v>22.9</v>
      </c>
      <c r="I1041" s="127">
        <f>INDEX('Maximum Demand Forecast'!$AO$52:$AO$64,MATCH(Information!$C$1041,'Maximum Demand Forecast'!$AM$52:$AM$64,0))</f>
        <v>22.9</v>
      </c>
      <c r="J1041" s="127">
        <f>INDEX('Maximum Demand Forecast'!$AO$52:$AO$64,MATCH(Information!$C$1041,'Maximum Demand Forecast'!$AM$52:$AM$64,0))</f>
        <v>22.9</v>
      </c>
      <c r="K1041" s="127">
        <f>INDEX('Maximum Demand Forecast'!$AO$52:$AO$64,MATCH(Information!$C$1041,'Maximum Demand Forecast'!$AM$52:$AM$64,0))</f>
        <v>22.9</v>
      </c>
      <c r="L1041" s="127">
        <f>INDEX('Maximum Demand Forecast'!$AO$52:$AO$64,MATCH(Information!$C$1041,'Maximum Demand Forecast'!$AM$52:$AM$64,0))</f>
        <v>22.9</v>
      </c>
      <c r="M1041" s="127">
        <f>INDEX('Maximum Demand Forecast'!$AO$52:$AO$64,MATCH(Information!$C$1041,'Maximum Demand Forecast'!$AM$52:$AM$64,0))</f>
        <v>22.9</v>
      </c>
      <c r="N1041" s="127">
        <f>INDEX('Maximum Demand Forecast'!$AO$52:$AO$64,MATCH(Information!$C$1041,'Maximum Demand Forecast'!$AM$52:$AM$64,0))</f>
        <v>22.9</v>
      </c>
      <c r="O1041" s="127">
        <f>INDEX('Maximum Demand Forecast'!$AO$52:$AO$64,MATCH(Information!$C$1041,'Maximum Demand Forecast'!$AM$52:$AM$64,0))</f>
        <v>22.9</v>
      </c>
      <c r="P1041" s="127">
        <f>INDEX('Maximum Demand Forecast'!$AO$52:$AO$64,MATCH(Information!$C$1041,'Maximum Demand Forecast'!$AM$52:$AM$64,0))</f>
        <v>22.9</v>
      </c>
      <c r="Q1041" s="104"/>
      <c r="R1041" s="105"/>
    </row>
    <row r="1042" spans="3:18" x14ac:dyDescent="0.25">
      <c r="C1042" s="71" t="s">
        <v>11</v>
      </c>
      <c r="D1042" s="72" t="s">
        <v>216</v>
      </c>
      <c r="E1042" s="124">
        <f>INDEX('Maximum Demand Forecast'!$BE$53:$BE$65,MATCH(Information!$C$1042,'Maximum Demand Forecast'!$BC$53:$BC$65,0))</f>
        <v>42.868257487329714</v>
      </c>
      <c r="F1042" s="124">
        <f>INDEX('Maximum Demand Forecast'!$BE$53:$BE$65,MATCH(Information!$C$1042,'Maximum Demand Forecast'!$BC$53:$BC$65,0))</f>
        <v>42.868257487329714</v>
      </c>
      <c r="G1042" s="124">
        <f>INDEX('Maximum Demand Forecast'!$BE$53:$BE$65,MATCH(Information!$C$1042,'Maximum Demand Forecast'!$BC$53:$BC$65,0))</f>
        <v>42.868257487329714</v>
      </c>
      <c r="H1042" s="124">
        <f>INDEX('Maximum Demand Forecast'!$BE$53:$BE$65,MATCH(Information!$C$1042,'Maximum Demand Forecast'!$BC$53:$BC$65,0))</f>
        <v>42.868257487329714</v>
      </c>
      <c r="I1042" s="124">
        <f>INDEX('Maximum Demand Forecast'!$BE$53:$BE$65,MATCH(Information!$C$1042,'Maximum Demand Forecast'!$BC$53:$BC$65,0))</f>
        <v>42.868257487329714</v>
      </c>
      <c r="J1042" s="124">
        <f>INDEX('Maximum Demand Forecast'!$BE$53:$BE$65,MATCH(Information!$C$1042,'Maximum Demand Forecast'!$BC$53:$BC$65,0))</f>
        <v>42.868257487329714</v>
      </c>
      <c r="K1042" s="124">
        <f>INDEX('Maximum Demand Forecast'!$BE$53:$BE$65,MATCH(Information!$C$1042,'Maximum Demand Forecast'!$BC$53:$BC$65,0))</f>
        <v>42.868257487329714</v>
      </c>
      <c r="L1042" s="124">
        <f>INDEX('Maximum Demand Forecast'!$BE$53:$BE$65,MATCH(Information!$C$1042,'Maximum Demand Forecast'!$BC$53:$BC$65,0))</f>
        <v>42.868257487329714</v>
      </c>
      <c r="M1042" s="124">
        <f>INDEX('Maximum Demand Forecast'!$BE$53:$BE$65,MATCH(Information!$C$1042,'Maximum Demand Forecast'!$BC$53:$BC$65,0))</f>
        <v>42.868257487329714</v>
      </c>
      <c r="N1042" s="124">
        <f>INDEX('Maximum Demand Forecast'!$BE$53:$BE$65,MATCH(Information!$C$1042,'Maximum Demand Forecast'!$BC$53:$BC$65,0))</f>
        <v>42.868257487329714</v>
      </c>
      <c r="O1042" s="124">
        <f>INDEX('Maximum Demand Forecast'!$BE$53:$BE$65,MATCH(Information!$C$1042,'Maximum Demand Forecast'!$BC$53:$BC$65,0))</f>
        <v>42.868257487329714</v>
      </c>
      <c r="P1042" s="124">
        <f>INDEX('Maximum Demand Forecast'!$BE$53:$BE$65,MATCH(Information!$C$1042,'Maximum Demand Forecast'!$BC$53:$BC$65,0))</f>
        <v>42.868257487329714</v>
      </c>
      <c r="Q1042" s="104"/>
      <c r="R1042" s="105"/>
    </row>
    <row r="1043" spans="3:18" x14ac:dyDescent="0.25">
      <c r="C1043" s="71" t="s">
        <v>11</v>
      </c>
      <c r="D1043" s="72" t="s">
        <v>217</v>
      </c>
      <c r="E1043" s="124">
        <f>INDEX('Maximum Demand Forecast'!$BG$53:$BG$65,MATCH(Information!$C$1043,'Maximum Demand Forecast'!$BC$53:$BC$65,0))</f>
        <v>21.434128743664857</v>
      </c>
      <c r="F1043" s="124">
        <f>INDEX('Maximum Demand Forecast'!$BG$53:$BG$65,MATCH(Information!$C$1043,'Maximum Demand Forecast'!$BC$53:$BC$65,0))</f>
        <v>21.434128743664857</v>
      </c>
      <c r="G1043" s="124">
        <f>INDEX('Maximum Demand Forecast'!$BG$53:$BG$65,MATCH(Information!$C$1043,'Maximum Demand Forecast'!$BC$53:$BC$65,0))</f>
        <v>21.434128743664857</v>
      </c>
      <c r="H1043" s="124">
        <f>INDEX('Maximum Demand Forecast'!$BG$53:$BG$65,MATCH(Information!$C$1043,'Maximum Demand Forecast'!$BC$53:$BC$65,0))</f>
        <v>21.434128743664857</v>
      </c>
      <c r="I1043" s="124">
        <f>INDEX('Maximum Demand Forecast'!$BG$53:$BG$65,MATCH(Information!$C$1043,'Maximum Demand Forecast'!$BC$53:$BC$65,0))</f>
        <v>21.434128743664857</v>
      </c>
      <c r="J1043" s="124">
        <f>INDEX('Maximum Demand Forecast'!$BG$53:$BG$65,MATCH(Information!$C$1043,'Maximum Demand Forecast'!$BC$53:$BC$65,0))</f>
        <v>21.434128743664857</v>
      </c>
      <c r="K1043" s="124">
        <f>INDEX('Maximum Demand Forecast'!$BG$53:$BG$65,MATCH(Information!$C$1043,'Maximum Demand Forecast'!$BC$53:$BC$65,0))</f>
        <v>21.434128743664857</v>
      </c>
      <c r="L1043" s="124">
        <f>INDEX('Maximum Demand Forecast'!$BG$53:$BG$65,MATCH(Information!$C$1043,'Maximum Demand Forecast'!$BC$53:$BC$65,0))</f>
        <v>21.434128743664857</v>
      </c>
      <c r="M1043" s="124">
        <f>INDEX('Maximum Demand Forecast'!$BG$53:$BG$65,MATCH(Information!$C$1043,'Maximum Demand Forecast'!$BC$53:$BC$65,0))</f>
        <v>21.434128743664857</v>
      </c>
      <c r="N1043" s="124">
        <f>INDEX('Maximum Demand Forecast'!$BG$53:$BG$65,MATCH(Information!$C$1043,'Maximum Demand Forecast'!$BC$53:$BC$65,0))</f>
        <v>21.434128743664857</v>
      </c>
      <c r="O1043" s="124">
        <f>INDEX('Maximum Demand Forecast'!$BG$53:$BG$65,MATCH(Information!$C$1043,'Maximum Demand Forecast'!$BC$53:$BC$65,0))</f>
        <v>21.434128743664857</v>
      </c>
      <c r="P1043" s="124">
        <f>INDEX('Maximum Demand Forecast'!$BG$53:$BG$65,MATCH(Information!$C$1043,'Maximum Demand Forecast'!$BC$53:$BC$65,0))</f>
        <v>21.434128743664857</v>
      </c>
      <c r="Q1043" s="104"/>
      <c r="R1043" s="105"/>
    </row>
    <row r="1044" spans="3:18" x14ac:dyDescent="0.25">
      <c r="C1044" s="71" t="s">
        <v>11</v>
      </c>
      <c r="D1044" s="72" t="s">
        <v>218</v>
      </c>
      <c r="E1044" s="124">
        <f>INDEX('Maximum Demand Forecast'!$BD$53:$BD$65,MATCH(Information!$C$1044,'Maximum Demand Forecast'!$BC$53:$BC$65,0))</f>
        <v>27.207054085291922</v>
      </c>
      <c r="F1044" s="124">
        <f>INDEX('Maximum Demand Forecast'!$BD$53:$BD$65,MATCH(Information!$C$1044,'Maximum Demand Forecast'!$BC$53:$BC$65,0))</f>
        <v>27.207054085291922</v>
      </c>
      <c r="G1044" s="124">
        <f>INDEX('Maximum Demand Forecast'!$BD$53:$BD$65,MATCH(Information!$C$1044,'Maximum Demand Forecast'!$BC$53:$BC$65,0))</f>
        <v>27.207054085291922</v>
      </c>
      <c r="H1044" s="124">
        <f>INDEX('Maximum Demand Forecast'!$BD$53:$BD$65,MATCH(Information!$C$1044,'Maximum Demand Forecast'!$BC$53:$BC$65,0))</f>
        <v>27.207054085291922</v>
      </c>
      <c r="I1044" s="124">
        <f>INDEX('Maximum Demand Forecast'!$BD$53:$BD$65,MATCH(Information!$C$1044,'Maximum Demand Forecast'!$BC$53:$BC$65,0))</f>
        <v>27.207054085291922</v>
      </c>
      <c r="J1044" s="124">
        <f>INDEX('Maximum Demand Forecast'!$BD$53:$BD$65,MATCH(Information!$C$1044,'Maximum Demand Forecast'!$BC$53:$BC$65,0))</f>
        <v>27.207054085291922</v>
      </c>
      <c r="K1044" s="124">
        <f>INDEX('Maximum Demand Forecast'!$BD$53:$BD$65,MATCH(Information!$C$1044,'Maximum Demand Forecast'!$BC$53:$BC$65,0))</f>
        <v>27.207054085291922</v>
      </c>
      <c r="L1044" s="124">
        <f>INDEX('Maximum Demand Forecast'!$BD$53:$BD$65,MATCH(Information!$C$1044,'Maximum Demand Forecast'!$BC$53:$BC$65,0))</f>
        <v>27.207054085291922</v>
      </c>
      <c r="M1044" s="124">
        <f>INDEX('Maximum Demand Forecast'!$BD$53:$BD$65,MATCH(Information!$C$1044,'Maximum Demand Forecast'!$BC$53:$BC$65,0))</f>
        <v>27.207054085291922</v>
      </c>
      <c r="N1044" s="124">
        <f>INDEX('Maximum Demand Forecast'!$BD$53:$BD$65,MATCH(Information!$C$1044,'Maximum Demand Forecast'!$BC$53:$BC$65,0))</f>
        <v>27.207054085291922</v>
      </c>
      <c r="O1044" s="124">
        <f>INDEX('Maximum Demand Forecast'!$BD$53:$BD$65,MATCH(Information!$C$1044,'Maximum Demand Forecast'!$BC$53:$BC$65,0))</f>
        <v>27.207054085291922</v>
      </c>
      <c r="P1044" s="124">
        <f>INDEX('Maximum Demand Forecast'!$BD$53:$BD$65,MATCH(Information!$C$1044,'Maximum Demand Forecast'!$BC$53:$BC$65,0))</f>
        <v>27.207054085291922</v>
      </c>
      <c r="Q1044" s="104"/>
      <c r="R1044" s="105"/>
    </row>
    <row r="1045" spans="3:18" x14ac:dyDescent="0.25">
      <c r="C1045" s="71" t="s">
        <v>11</v>
      </c>
      <c r="D1045" s="72" t="s">
        <v>219</v>
      </c>
      <c r="E1045" s="124">
        <f>INDEX('Maximum Demand Forecast'!$BF$53:$BF$65,MATCH(Information!$C$1045,'Maximum Demand Forecast'!$BC$53:$BC$65,0))</f>
        <v>13.603527042645961</v>
      </c>
      <c r="F1045" s="124">
        <f>INDEX('Maximum Demand Forecast'!$BF$53:$BF$65,MATCH(Information!$C$1045,'Maximum Demand Forecast'!$BC$53:$BC$65,0))</f>
        <v>13.603527042645961</v>
      </c>
      <c r="G1045" s="124">
        <f>INDEX('Maximum Demand Forecast'!$BF$53:$BF$65,MATCH(Information!$C$1045,'Maximum Demand Forecast'!$BC$53:$BC$65,0))</f>
        <v>13.603527042645961</v>
      </c>
      <c r="H1045" s="124">
        <f>INDEX('Maximum Demand Forecast'!$BF$53:$BF$65,MATCH(Information!$C$1045,'Maximum Demand Forecast'!$BC$53:$BC$65,0))</f>
        <v>13.603527042645961</v>
      </c>
      <c r="I1045" s="124">
        <f>INDEX('Maximum Demand Forecast'!$BF$53:$BF$65,MATCH(Information!$C$1045,'Maximum Demand Forecast'!$BC$53:$BC$65,0))</f>
        <v>13.603527042645961</v>
      </c>
      <c r="J1045" s="124">
        <f>INDEX('Maximum Demand Forecast'!$BF$53:$BF$65,MATCH(Information!$C$1045,'Maximum Demand Forecast'!$BC$53:$BC$65,0))</f>
        <v>13.603527042645961</v>
      </c>
      <c r="K1045" s="124">
        <f>INDEX('Maximum Demand Forecast'!$BF$53:$BF$65,MATCH(Information!$C$1045,'Maximum Demand Forecast'!$BC$53:$BC$65,0))</f>
        <v>13.603527042645961</v>
      </c>
      <c r="L1045" s="124">
        <f>INDEX('Maximum Demand Forecast'!$BF$53:$BF$65,MATCH(Information!$C$1045,'Maximum Demand Forecast'!$BC$53:$BC$65,0))</f>
        <v>13.603527042645961</v>
      </c>
      <c r="M1045" s="124">
        <f>INDEX('Maximum Demand Forecast'!$BF$53:$BF$65,MATCH(Information!$C$1045,'Maximum Demand Forecast'!$BC$53:$BC$65,0))</f>
        <v>13.603527042645961</v>
      </c>
      <c r="N1045" s="124">
        <f>INDEX('Maximum Demand Forecast'!$BF$53:$BF$65,MATCH(Information!$C$1045,'Maximum Demand Forecast'!$BC$53:$BC$65,0))</f>
        <v>13.603527042645961</v>
      </c>
      <c r="O1045" s="124">
        <f>INDEX('Maximum Demand Forecast'!$BF$53:$BF$65,MATCH(Information!$C$1045,'Maximum Demand Forecast'!$BC$53:$BC$65,0))</f>
        <v>13.603527042645961</v>
      </c>
      <c r="P1045" s="124">
        <f>INDEX('Maximum Demand Forecast'!$BF$53:$BF$65,MATCH(Information!$C$1045,'Maximum Demand Forecast'!$BC$53:$BC$65,0))</f>
        <v>13.603527042645961</v>
      </c>
      <c r="Q1045" s="112"/>
      <c r="R1045" s="105"/>
    </row>
    <row r="1046" spans="3:18" x14ac:dyDescent="0.25">
      <c r="C1046" s="71" t="s">
        <v>11</v>
      </c>
      <c r="D1046" s="72" t="s">
        <v>220</v>
      </c>
      <c r="E1046" s="129">
        <f>(IF($R$1039="Summer",INDEX('Maximum Demand Forecast'!E$52:E$64,MATCH(Information!$C$1039,'Maximum Demand Forecast'!$D$52:$D$64,0)),INDEX('Maximum Demand Forecast'!U$52:U$64,MATCH(Information!$C$1039,'Maximum Demand Forecast'!$T$52:$T$64,0))))/$F$1047</f>
        <v>11.397257850321028</v>
      </c>
      <c r="F1046" s="129">
        <f>(IF($R$1039="Summer",INDEX('Maximum Demand Forecast'!F$52:F$64,MATCH(Information!$C$1039,'Maximum Demand Forecast'!$D$52:$D$64,0)),INDEX('Maximum Demand Forecast'!V$52:V$64,MATCH(Information!$C$1039,'Maximum Demand Forecast'!$T$52:$T$64,0))))/$F$1047</f>
        <v>9.9120898491263496</v>
      </c>
      <c r="G1046" s="129">
        <f>(IF($R$1039="Summer",INDEX('Maximum Demand Forecast'!G$52:G$64,MATCH(Information!$C$1039,'Maximum Demand Forecast'!$D$52:$D$64,0)),INDEX('Maximum Demand Forecast'!W$52:W$64,MATCH(Information!$C$1039,'Maximum Demand Forecast'!$T$52:$T$64,0))))/$F$1047</f>
        <v>9.5701740167946845</v>
      </c>
      <c r="H1046" s="129">
        <f>(IF($R$1039="Summer",INDEX('Maximum Demand Forecast'!H$52:H$64,MATCH(Information!$C$1039,'Maximum Demand Forecast'!$D$52:$D$64,0)),INDEX('Maximum Demand Forecast'!X$52:X$64,MATCH(Information!$C$1039,'Maximum Demand Forecast'!$T$52:$T$64,0))))/$F$1047</f>
        <v>9.6468962403848302</v>
      </c>
      <c r="I1046" s="129">
        <f>(IF($R$1039="Summer",INDEX('Maximum Demand Forecast'!I$52:I$64,MATCH(Information!$C$1039,'Maximum Demand Forecast'!$D$52:$D$64,0)),INDEX('Maximum Demand Forecast'!Y$52:Y$64,MATCH(Information!$C$1039,'Maximum Demand Forecast'!$T$52:$T$64,0))))/$F$1047</f>
        <v>9.4896654815105208</v>
      </c>
      <c r="J1046" s="129">
        <f>(IF($R$1039="Summer",INDEX('Maximum Demand Forecast'!J$52:J$64,MATCH(Information!$C$1039,'Maximum Demand Forecast'!$D$52:$D$64,0)),INDEX('Maximum Demand Forecast'!Z$52:Z$64,MATCH(Information!$C$1039,'Maximum Demand Forecast'!$T$52:$T$64,0))))/$F$1047</f>
        <v>9.4836405859140616</v>
      </c>
      <c r="K1046" s="129">
        <f>(IF($R$1039="Summer",INDEX('Maximum Demand Forecast'!K$52:K$64,MATCH(Information!$C$1039,'Maximum Demand Forecast'!$D$52:$D$64,0)),INDEX('Maximum Demand Forecast'!AA$52:AA$64,MATCH(Information!$C$1039,'Maximum Demand Forecast'!$T$52:$T$64,0))))/$F$1047</f>
        <v>9.4976285100594993</v>
      </c>
      <c r="L1046" s="129">
        <f>(IF($R$1039="Summer",INDEX('Maximum Demand Forecast'!L$52:L$64,MATCH(Information!$C$1039,'Maximum Demand Forecast'!$D$52:$D$64,0)),INDEX('Maximum Demand Forecast'!AB$52:AB$64,MATCH(Information!$C$1039,'Maximum Demand Forecast'!$T$52:$T$64,0))))/$F$1047</f>
        <v>9.5400786592097191</v>
      </c>
      <c r="M1046" s="129">
        <f>(IF($R$1039="Summer",INDEX('Maximum Demand Forecast'!M$52:M$64,MATCH(Information!$C$1039,'Maximum Demand Forecast'!$D$52:$D$64,0)),INDEX('Maximum Demand Forecast'!AC$52:AC$64,MATCH(Information!$C$1039,'Maximum Demand Forecast'!$T$52:$T$64,0))))/$F$1047</f>
        <v>9.666441124775309</v>
      </c>
      <c r="N1046" s="129">
        <f>(IF($R$1039="Summer",INDEX('Maximum Demand Forecast'!N$52:N$64,MATCH(Information!$C$1039,'Maximum Demand Forecast'!$D$52:$D$64,0)),INDEX('Maximum Demand Forecast'!AD$52:AD$64,MATCH(Information!$C$1039,'Maximum Demand Forecast'!$T$52:$T$64,0))))/$F$1047</f>
        <v>10.065558401765779</v>
      </c>
      <c r="O1046" s="129">
        <f>(IF($R$1039="Summer",INDEX('Maximum Demand Forecast'!O$52:O$64,MATCH(Information!$C$1039,'Maximum Demand Forecast'!$D$52:$D$64,0)),INDEX('Maximum Demand Forecast'!AE$52:AE$64,MATCH(Information!$C$1039,'Maximum Demand Forecast'!$T$52:$T$64,0))))/$F$1047</f>
        <v>10.391483000017855</v>
      </c>
      <c r="P1046" s="129">
        <f>(IF($R$1039="Summer",INDEX('Maximum Demand Forecast'!P$52:P$64,MATCH(Information!$C$1039,'Maximum Demand Forecast'!$D$52:$D$64,0)),INDEX('Maximum Demand Forecast'!AF$52:AF$64,MATCH(Information!$C$1039,'Maximum Demand Forecast'!$T$52:$T$64,0))))/$F$1047</f>
        <v>10.608245232134264</v>
      </c>
      <c r="Q1046" s="112"/>
      <c r="R1046" s="105"/>
    </row>
    <row r="1047" spans="3:18" x14ac:dyDescent="0.25">
      <c r="C1047" s="71" t="s">
        <v>11</v>
      </c>
      <c r="D1047" s="72" t="s">
        <v>221</v>
      </c>
      <c r="E1047" s="117">
        <f>IF($R$1039="Summer",INDEX('Maximum Demand Forecast'!$Q$52:$Q$64,MATCH(Information!$C$1039,'Maximum Demand Forecast'!$D$52:$D$64,0)),INDEX('Maximum Demand Forecast'!$AG$52:$AG$64,MATCH(Information!$C$1039,'Maximum Demand Forecast'!$T$52:$T$64,0)))</f>
        <v>0.99999180789427999</v>
      </c>
      <c r="F1047" s="124">
        <f>IF($R$1039="Summer",INDEX('Maximum Demand Forecast'!$Q$52:$Q$64,MATCH(Information!$C$1039,'Maximum Demand Forecast'!$D$52:$D$64,0)),INDEX('Maximum Demand Forecast'!$AG$52:$AG$64,MATCH(Information!$C$1039,'Maximum Demand Forecast'!$T$52:$T$64,0)))</f>
        <v>0.99999180789427999</v>
      </c>
      <c r="G1047" s="124">
        <f>IF($R$1039="Summer",INDEX('Maximum Demand Forecast'!$Q$52:$Q$64,MATCH(Information!$C$1039,'Maximum Demand Forecast'!$D$52:$D$64,0)),INDEX('Maximum Demand Forecast'!$AG$52:$AG$64,MATCH(Information!$C$1039,'Maximum Demand Forecast'!$T$52:$T$64,0)))</f>
        <v>0.99999180789427999</v>
      </c>
      <c r="H1047" s="124">
        <f>IF($R$1039="Summer",INDEX('Maximum Demand Forecast'!$Q$52:$Q$64,MATCH(Information!$C$1039,'Maximum Demand Forecast'!$D$52:$D$64,0)),INDEX('Maximum Demand Forecast'!$AG$52:$AG$64,MATCH(Information!$C$1039,'Maximum Demand Forecast'!$T$52:$T$64,0)))</f>
        <v>0.99999180789427999</v>
      </c>
      <c r="I1047" s="124">
        <f>IF($R$1039="Summer",INDEX('Maximum Demand Forecast'!$Q$52:$Q$64,MATCH(Information!$C$1039,'Maximum Demand Forecast'!$D$52:$D$64,0)),INDEX('Maximum Demand Forecast'!$AG$52:$AG$64,MATCH(Information!$C$1039,'Maximum Demand Forecast'!$T$52:$T$64,0)))</f>
        <v>0.99999180789427999</v>
      </c>
      <c r="J1047" s="124">
        <f>IF($R$1039="Summer",INDEX('Maximum Demand Forecast'!$Q$52:$Q$64,MATCH(Information!$C$1039,'Maximum Demand Forecast'!$D$52:$D$64,0)),INDEX('Maximum Demand Forecast'!$AG$52:$AG$64,MATCH(Information!$C$1039,'Maximum Demand Forecast'!$T$52:$T$64,0)))</f>
        <v>0.99999180789427999</v>
      </c>
      <c r="K1047" s="124">
        <f>IF($R$1039="Summer",INDEX('Maximum Demand Forecast'!$Q$52:$Q$64,MATCH(Information!$C$1039,'Maximum Demand Forecast'!$D$52:$D$64,0)),INDEX('Maximum Demand Forecast'!$AG$52:$AG$64,MATCH(Information!$C$1039,'Maximum Demand Forecast'!$T$52:$T$64,0)))</f>
        <v>0.99999180789427999</v>
      </c>
      <c r="L1047" s="124">
        <f>IF($R$1039="Summer",INDEX('Maximum Demand Forecast'!$Q$52:$Q$64,MATCH(Information!$C$1039,'Maximum Demand Forecast'!$D$52:$D$64,0)),INDEX('Maximum Demand Forecast'!$AG$52:$AG$64,MATCH(Information!$C$1039,'Maximum Demand Forecast'!$T$52:$T$64,0)))</f>
        <v>0.99999180789427999</v>
      </c>
      <c r="M1047" s="124">
        <f>IF($R$1039="Summer",INDEX('Maximum Demand Forecast'!$Q$52:$Q$64,MATCH(Information!$C$1039,'Maximum Demand Forecast'!$D$52:$D$64,0)),INDEX('Maximum Demand Forecast'!$AG$52:$AG$64,MATCH(Information!$C$1039,'Maximum Demand Forecast'!$T$52:$T$64,0)))</f>
        <v>0.99999180789427999</v>
      </c>
      <c r="N1047" s="124">
        <f>IF($R$1039="Summer",INDEX('Maximum Demand Forecast'!$Q$52:$Q$64,MATCH(Information!$C$1039,'Maximum Demand Forecast'!$D$52:$D$64,0)),INDEX('Maximum Demand Forecast'!$AG$52:$AG$64,MATCH(Information!$C$1039,'Maximum Demand Forecast'!$T$52:$T$64,0)))</f>
        <v>0.99999180789427999</v>
      </c>
      <c r="O1047" s="124">
        <f>IF($R$1039="Summer",INDEX('Maximum Demand Forecast'!$Q$52:$Q$64,MATCH(Information!$C$1039,'Maximum Demand Forecast'!$D$52:$D$64,0)),INDEX('Maximum Demand Forecast'!$AG$52:$AG$64,MATCH(Information!$C$1039,'Maximum Demand Forecast'!$T$52:$T$64,0)))</f>
        <v>0.99999180789427999</v>
      </c>
      <c r="P1047" s="124">
        <f>IF($R$1039="Summer",INDEX('Maximum Demand Forecast'!$Q$52:$Q$64,MATCH(Information!$C$1039,'Maximum Demand Forecast'!$D$52:$D$64,0)),INDEX('Maximum Demand Forecast'!$AG$52:$AG$64,MATCH(Information!$C$1039,'Maximum Demand Forecast'!$T$52:$T$64,0)))</f>
        <v>0.99999180789427999</v>
      </c>
      <c r="Q1047" s="112"/>
      <c r="R1047" s="105"/>
    </row>
    <row r="1048" spans="3:18" x14ac:dyDescent="0.25">
      <c r="C1048" s="71" t="s">
        <v>11</v>
      </c>
      <c r="D1048" s="72" t="s">
        <v>222</v>
      </c>
      <c r="E1048" s="117">
        <f>(IF($R$1039="Summer",INDEX('Maximum Demand Forecast'!U$52:U$64,MATCH(Information!$C$1039,'Maximum Demand Forecast'!$D$52:$D$64,0)),INDEX('Maximum Demand Forecast'!E$52:E$64,MATCH(Information!$C$1039,'Maximum Demand Forecast'!$T$52:$T$64,0))))/$F$1049</f>
        <v>9.1216460648728486</v>
      </c>
      <c r="F1048" s="124">
        <f>(IF($R$1039="Summer",INDEX('Maximum Demand Forecast'!V$52:V$64,MATCH(Information!$C$1039,'Maximum Demand Forecast'!$D$52:$D$64,0)),INDEX('Maximum Demand Forecast'!F$52:F$64,MATCH(Information!$C$1039,'Maximum Demand Forecast'!$T$52:$T$64,0))))/$F$1049</f>
        <v>6.0707878923288234</v>
      </c>
      <c r="G1048" s="124">
        <f>(IF($R$1039="Summer",INDEX('Maximum Demand Forecast'!W$52:W$64,MATCH(Information!$C$1039,'Maximum Demand Forecast'!$D$52:$D$64,0)),INDEX('Maximum Demand Forecast'!G$52:G$64,MATCH(Information!$C$1039,'Maximum Demand Forecast'!$T$52:$T$64,0))))/$F$1049</f>
        <v>6.2426413221260439</v>
      </c>
      <c r="H1048" s="124">
        <f>(IF($R$1039="Summer",INDEX('Maximum Demand Forecast'!X$52:X$64,MATCH(Information!$C$1039,'Maximum Demand Forecast'!$D$52:$D$64,0)),INDEX('Maximum Demand Forecast'!H$52:H$64,MATCH(Information!$C$1039,'Maximum Demand Forecast'!$T$52:$T$64,0))))/$F$1049</f>
        <v>6.2234538973133908</v>
      </c>
      <c r="I1048" s="124">
        <f>(IF($R$1039="Summer",INDEX('Maximum Demand Forecast'!Y$52:Y$64,MATCH(Information!$C$1039,'Maximum Demand Forecast'!$D$52:$D$64,0)),INDEX('Maximum Demand Forecast'!I$52:I$64,MATCH(Information!$C$1039,'Maximum Demand Forecast'!$T$52:$T$64,0))))/$F$1049</f>
        <v>6.1186262980093495</v>
      </c>
      <c r="J1048" s="124">
        <f>(IF($R$1039="Summer",INDEX('Maximum Demand Forecast'!Z$52:Z$64,MATCH(Information!$C$1039,'Maximum Demand Forecast'!$D$52:$D$64,0)),INDEX('Maximum Demand Forecast'!J$52:J$64,MATCH(Information!$C$1039,'Maximum Demand Forecast'!$T$52:$T$64,0))))/$F$1049</f>
        <v>6.044252985745719</v>
      </c>
      <c r="K1048" s="124">
        <f>(IF($R$1039="Summer",INDEX('Maximum Demand Forecast'!AA$52:AA$64,MATCH(Information!$C$1039,'Maximum Demand Forecast'!$D$52:$D$64,0)),INDEX('Maximum Demand Forecast'!K$52:K$64,MATCH(Information!$C$1039,'Maximum Demand Forecast'!$T$52:$T$64,0))))/$F$1049</f>
        <v>6.0482934023365784</v>
      </c>
      <c r="L1048" s="124">
        <f>(IF($R$1039="Summer",INDEX('Maximum Demand Forecast'!AB$52:AB$64,MATCH(Information!$C$1039,'Maximum Demand Forecast'!$D$52:$D$64,0)),INDEX('Maximum Demand Forecast'!L$52:L$64,MATCH(Information!$C$1039,'Maximum Demand Forecast'!$T$52:$T$64,0))))/$F$1049</f>
        <v>6.0365922649685348</v>
      </c>
      <c r="M1048" s="124">
        <f>(IF($R$1039="Summer",INDEX('Maximum Demand Forecast'!AC$52:AC$64,MATCH(Information!$C$1039,'Maximum Demand Forecast'!$D$52:$D$64,0)),INDEX('Maximum Demand Forecast'!M$52:M$64,MATCH(Information!$C$1039,'Maximum Demand Forecast'!$T$52:$T$64,0))))/$F$1049</f>
        <v>6.1740703841752005</v>
      </c>
      <c r="N1048" s="124">
        <f>(IF($R$1039="Summer",INDEX('Maximum Demand Forecast'!AD$52:AD$64,MATCH(Information!$C$1039,'Maximum Demand Forecast'!$D$52:$D$64,0)),INDEX('Maximum Demand Forecast'!N$52:N$64,MATCH(Information!$C$1039,'Maximum Demand Forecast'!$T$52:$T$64,0))))/$F$1049</f>
        <v>6.5460583292338468</v>
      </c>
      <c r="O1048" s="124">
        <f>(IF($R$1039="Summer",INDEX('Maximum Demand Forecast'!AE$52:AE$64,MATCH(Information!$C$1039,'Maximum Demand Forecast'!$D$52:$D$64,0)),INDEX('Maximum Demand Forecast'!O$52:O$64,MATCH(Information!$C$1039,'Maximum Demand Forecast'!$T$52:$T$64,0))))/$F$1049</f>
        <v>6.8759074777774973</v>
      </c>
      <c r="P1048" s="124">
        <f>(IF($R$1039="Summer",INDEX('Maximum Demand Forecast'!AF$52:AF$64,MATCH(Information!$C$1039,'Maximum Demand Forecast'!$D$52:$D$64,0)),INDEX('Maximum Demand Forecast'!P$52:P$64,MATCH(Information!$C$1039,'Maximum Demand Forecast'!$T$52:$T$64,0))))/$F$1049</f>
        <v>7.0536729126769995</v>
      </c>
      <c r="Q1048" s="116"/>
      <c r="R1048" s="105"/>
    </row>
    <row r="1049" spans="3:18" x14ac:dyDescent="0.25">
      <c r="C1049" s="71" t="s">
        <v>11</v>
      </c>
      <c r="D1049" s="72" t="s">
        <v>223</v>
      </c>
      <c r="E1049" s="130">
        <f>IF($R$1039="Summer",INDEX('Maximum Demand Forecast'!$AG$52:$AG$64,MATCH(Information!$C$1039,'Maximum Demand Forecast'!$T$52:$T$64,0)),INDEX('Maximum Demand Forecast'!$Q$52:$Q$64,MATCH(Information!$C$1039,'Maximum Demand Forecast'!$D$52:$D$64,0)))</f>
        <v>0.99999144701977005</v>
      </c>
      <c r="F1049" s="127">
        <f>IF($R$1039="Summer",INDEX('Maximum Demand Forecast'!$AG$52:$AG$64,MATCH(Information!$C$1039,'Maximum Demand Forecast'!$T$52:$T$64,0)),INDEX('Maximum Demand Forecast'!$Q$52:$Q$64,MATCH(Information!$C$1039,'Maximum Demand Forecast'!$D$52:$D$64,0)))</f>
        <v>0.99999144701977005</v>
      </c>
      <c r="G1049" s="127">
        <f>IF($R$1039="Summer",INDEX('Maximum Demand Forecast'!$AG$52:$AG$64,MATCH(Information!$C$1039,'Maximum Demand Forecast'!$T$52:$T$64,0)),INDEX('Maximum Demand Forecast'!$Q$52:$Q$64,MATCH(Information!$C$1039,'Maximum Demand Forecast'!$D$52:$D$64,0)))</f>
        <v>0.99999144701977005</v>
      </c>
      <c r="H1049" s="127">
        <f>IF($R$1039="Summer",INDEX('Maximum Demand Forecast'!$AG$52:$AG$64,MATCH(Information!$C$1039,'Maximum Demand Forecast'!$T$52:$T$64,0)),INDEX('Maximum Demand Forecast'!$Q$52:$Q$64,MATCH(Information!$C$1039,'Maximum Demand Forecast'!$D$52:$D$64,0)))</f>
        <v>0.99999144701977005</v>
      </c>
      <c r="I1049" s="127">
        <f>IF($R$1039="Summer",INDEX('Maximum Demand Forecast'!$AG$52:$AG$64,MATCH(Information!$C$1039,'Maximum Demand Forecast'!$T$52:$T$64,0)),INDEX('Maximum Demand Forecast'!$Q$52:$Q$64,MATCH(Information!$C$1039,'Maximum Demand Forecast'!$D$52:$D$64,0)))</f>
        <v>0.99999144701977005</v>
      </c>
      <c r="J1049" s="127">
        <f>IF($R$1039="Summer",INDEX('Maximum Demand Forecast'!$AG$52:$AG$64,MATCH(Information!$C$1039,'Maximum Demand Forecast'!$T$52:$T$64,0)),INDEX('Maximum Demand Forecast'!$Q$52:$Q$64,MATCH(Information!$C$1039,'Maximum Demand Forecast'!$D$52:$D$64,0)))</f>
        <v>0.99999144701977005</v>
      </c>
      <c r="K1049" s="127">
        <f>IF($R$1039="Summer",INDEX('Maximum Demand Forecast'!$AG$52:$AG$64,MATCH(Information!$C$1039,'Maximum Demand Forecast'!$T$52:$T$64,0)),INDEX('Maximum Demand Forecast'!$Q$52:$Q$64,MATCH(Information!$C$1039,'Maximum Demand Forecast'!$D$52:$D$64,0)))</f>
        <v>0.99999144701977005</v>
      </c>
      <c r="L1049" s="127">
        <f>IF($R$1039="Summer",INDEX('Maximum Demand Forecast'!$AG$52:$AG$64,MATCH(Information!$C$1039,'Maximum Demand Forecast'!$T$52:$T$64,0)),INDEX('Maximum Demand Forecast'!$Q$52:$Q$64,MATCH(Information!$C$1039,'Maximum Demand Forecast'!$D$52:$D$64,0)))</f>
        <v>0.99999144701977005</v>
      </c>
      <c r="M1049" s="127">
        <f>IF($R$1039="Summer",INDEX('Maximum Demand Forecast'!$AG$52:$AG$64,MATCH(Information!$C$1039,'Maximum Demand Forecast'!$T$52:$T$64,0)),INDEX('Maximum Demand Forecast'!$Q$52:$Q$64,MATCH(Information!$C$1039,'Maximum Demand Forecast'!$D$52:$D$64,0)))</f>
        <v>0.99999144701977005</v>
      </c>
      <c r="N1049" s="127">
        <f>IF($R$1039="Summer",INDEX('Maximum Demand Forecast'!$AG$52:$AG$64,MATCH(Information!$C$1039,'Maximum Demand Forecast'!$T$52:$T$64,0)),INDEX('Maximum Demand Forecast'!$Q$52:$Q$64,MATCH(Information!$C$1039,'Maximum Demand Forecast'!$D$52:$D$64,0)))</f>
        <v>0.99999144701977005</v>
      </c>
      <c r="O1049" s="127">
        <f>IF($R$1039="Summer",INDEX('Maximum Demand Forecast'!$AG$52:$AG$64,MATCH(Information!$C$1039,'Maximum Demand Forecast'!$T$52:$T$64,0)),INDEX('Maximum Demand Forecast'!$Q$52:$Q$64,MATCH(Information!$C$1039,'Maximum Demand Forecast'!$D$52:$D$64,0)))</f>
        <v>0.99999144701977005</v>
      </c>
      <c r="P1049" s="127">
        <f>IF($R$1039="Summer",INDEX('Maximum Demand Forecast'!$AG$52:$AG$64,MATCH(Information!$C$1039,'Maximum Demand Forecast'!$T$52:$T$64,0)),INDEX('Maximum Demand Forecast'!$Q$52:$Q$64,MATCH(Information!$C$1039,'Maximum Demand Forecast'!$D$52:$D$64,0)))</f>
        <v>0.99999144701977005</v>
      </c>
      <c r="Q1049" s="104"/>
      <c r="R1049" s="105"/>
    </row>
    <row r="1050" spans="3:18" x14ac:dyDescent="0.25">
      <c r="C1050" s="71" t="s">
        <v>11</v>
      </c>
      <c r="D1050" s="72" t="s">
        <v>224</v>
      </c>
      <c r="E1050" s="130">
        <f>INDEX('Maximum Demand Forecast'!$AK$52:$AK$64,MATCH(Information!$C$1050,'Maximum Demand Forecast'!$AJ$52:$AJ$64,0))</f>
        <v>0</v>
      </c>
      <c r="F1050" s="127">
        <f>INDEX('Maximum Demand Forecast'!$AK$52:$AK$64,MATCH(Information!$C$1050,'Maximum Demand Forecast'!$AJ$52:$AJ$64,0))</f>
        <v>0</v>
      </c>
      <c r="G1050" s="127">
        <f>INDEX('Maximum Demand Forecast'!$AK$52:$AK$64,MATCH(Information!$C$1050,'Maximum Demand Forecast'!$AJ$52:$AJ$64,0))</f>
        <v>0</v>
      </c>
      <c r="H1050" s="127">
        <f>INDEX('Maximum Demand Forecast'!$AK$52:$AK$64,MATCH(Information!$C$1050,'Maximum Demand Forecast'!$AJ$52:$AJ$64,0))</f>
        <v>0</v>
      </c>
      <c r="I1050" s="127">
        <f>INDEX('Maximum Demand Forecast'!$AK$52:$AK$64,MATCH(Information!$C$1050,'Maximum Demand Forecast'!$AJ$52:$AJ$64,0))</f>
        <v>0</v>
      </c>
      <c r="J1050" s="127">
        <f>INDEX('Maximum Demand Forecast'!$AK$52:$AK$64,MATCH(Information!$C$1050,'Maximum Demand Forecast'!$AJ$52:$AJ$64,0))</f>
        <v>0</v>
      </c>
      <c r="K1050" s="127">
        <f>INDEX('Maximum Demand Forecast'!$AK$52:$AK$64,MATCH(Information!$C$1050,'Maximum Demand Forecast'!$AJ$52:$AJ$64,0))</f>
        <v>0</v>
      </c>
      <c r="L1050" s="127">
        <f>INDEX('Maximum Demand Forecast'!$AK$52:$AK$64,MATCH(Information!$C$1050,'Maximum Demand Forecast'!$AJ$52:$AJ$64,0))</f>
        <v>0</v>
      </c>
      <c r="M1050" s="127">
        <f>INDEX('Maximum Demand Forecast'!$AK$52:$AK$64,MATCH(Information!$C$1050,'Maximum Demand Forecast'!$AJ$52:$AJ$64,0))</f>
        <v>0</v>
      </c>
      <c r="N1050" s="127">
        <f>INDEX('Maximum Demand Forecast'!$AK$52:$AK$64,MATCH(Information!$C$1050,'Maximum Demand Forecast'!$AJ$52:$AJ$64,0))</f>
        <v>0</v>
      </c>
      <c r="O1050" s="127">
        <f>INDEX('Maximum Demand Forecast'!$AK$52:$AK$64,MATCH(Information!$C$1050,'Maximum Demand Forecast'!$AJ$52:$AJ$64,0))</f>
        <v>0</v>
      </c>
      <c r="P1050" s="127">
        <f>INDEX('Maximum Demand Forecast'!$AK$52:$AK$64,MATCH(Information!$C$1050,'Maximum Demand Forecast'!$AJ$52:$AJ$64,0))</f>
        <v>0</v>
      </c>
      <c r="Q1050" s="104"/>
      <c r="R1050" s="105"/>
    </row>
    <row r="1051" spans="3:18" x14ac:dyDescent="0.25">
      <c r="C1051" s="71" t="s">
        <v>11</v>
      </c>
      <c r="D1051" s="72" t="s">
        <v>130</v>
      </c>
      <c r="E1051" s="124">
        <v>3.1</v>
      </c>
      <c r="F1051" s="124"/>
      <c r="G1051" s="124"/>
      <c r="H1051" s="124"/>
      <c r="I1051" s="124"/>
      <c r="J1051" s="124"/>
      <c r="K1051" s="124"/>
      <c r="L1051" s="124"/>
      <c r="M1051" s="124"/>
      <c r="N1051" s="124"/>
      <c r="O1051" s="124"/>
      <c r="P1051" s="124"/>
      <c r="Q1051" s="104" t="str" cm="1">
        <f t="array" ref="Q1051">_xlfn.LET(
   _xlpm.result, INDEX('Maximum Demand Forecast'!$AW$4:$AW$328,
                 MATCH(1,
                      ('Maximum Demand Forecast'!$AV$4:$AV$328=Information!D1051)*
                      ('Maximum Demand Forecast'!$AX$4:$AX$328=Information!E1051)*
                      ('Maximum Demand Forecast'!$AU$4:$AU$328=Information!C1051),
                 0)),
   IF(_xlpm.result=0,"",_xlpm.result)
)</f>
        <v>Rokeby</v>
      </c>
      <c r="R1051" s="105"/>
    </row>
    <row r="1052" spans="3:18" x14ac:dyDescent="0.25">
      <c r="C1052" s="71" t="s">
        <v>11</v>
      </c>
      <c r="D1052" s="72" t="s">
        <v>131</v>
      </c>
      <c r="E1052" s="124">
        <v>3.1</v>
      </c>
      <c r="F1052" s="124"/>
      <c r="G1052" s="124"/>
      <c r="H1052" s="124"/>
      <c r="I1052" s="124"/>
      <c r="J1052" s="124"/>
      <c r="K1052" s="124"/>
      <c r="L1052" s="124"/>
      <c r="M1052" s="124"/>
      <c r="N1052" s="124"/>
      <c r="O1052" s="124"/>
      <c r="P1052" s="124"/>
      <c r="Q1052" s="104" t="str" cm="1">
        <f t="array" ref="Q1052">_xlfn.LET(
   _xlpm.result, INDEX('Maximum Demand Forecast'!$AW$4:$AW$328,
                 MATCH(1,
                      ('Maximum Demand Forecast'!$AV$4:$AV$328=Information!D1052)*
                      ('Maximum Demand Forecast'!$AX$4:$AX$328=Information!E1052)*
                      ('Maximum Demand Forecast'!$AU$4:$AU$328=Information!C1052),
                 0)),
   IF(_xlpm.result=0,"",_xlpm.result)
)</f>
        <v>Howrah Zone</v>
      </c>
      <c r="R1052" s="105"/>
    </row>
    <row r="1053" spans="3:18" x14ac:dyDescent="0.25">
      <c r="C1053" s="71" t="s">
        <v>11</v>
      </c>
      <c r="D1053" s="72" t="s">
        <v>132</v>
      </c>
      <c r="E1053" s="124">
        <v>6.2</v>
      </c>
      <c r="F1053" s="127"/>
      <c r="G1053" s="127"/>
      <c r="H1053" s="127"/>
      <c r="I1053" s="127"/>
      <c r="J1053" s="127"/>
      <c r="K1053" s="127"/>
      <c r="L1053" s="127"/>
      <c r="M1053" s="127"/>
      <c r="N1053" s="127"/>
      <c r="O1053" s="127"/>
      <c r="P1053" s="127"/>
      <c r="Q1053" s="104" t="str" cm="1">
        <f t="array" ref="Q1053">_xlfn.LET(
   _xlpm.result, INDEX('Maximum Demand Forecast'!$AW$4:$AW$328,
                 MATCH(1,
                      ('Maximum Demand Forecast'!$AV$4:$AV$328=Information!D1053)*
                      ('Maximum Demand Forecast'!$AX$4:$AX$328=Information!E1053)*
                      ('Maximum Demand Forecast'!$AU$4:$AU$328=Information!C1053),
                 0)),
   IF(_xlpm.result=0,"",_xlpm.result)
)</f>
        <v>Cambridge Zone</v>
      </c>
      <c r="R1053" s="105"/>
    </row>
    <row r="1054" spans="3:18" x14ac:dyDescent="0.25">
      <c r="C1054" s="71" t="s">
        <v>11</v>
      </c>
      <c r="D1054" s="72" t="s">
        <v>133</v>
      </c>
      <c r="E1054" s="124">
        <v>4.0999999999999996</v>
      </c>
      <c r="F1054" s="127"/>
      <c r="G1054" s="127"/>
      <c r="H1054" s="127"/>
      <c r="I1054" s="127"/>
      <c r="J1054" s="127"/>
      <c r="K1054" s="127"/>
      <c r="L1054" s="127"/>
      <c r="M1054" s="127"/>
      <c r="N1054" s="127"/>
      <c r="O1054" s="127"/>
      <c r="P1054" s="127"/>
      <c r="Q1054" s="104" t="str" cm="1">
        <f t="array" ref="Q1054">_xlfn.LET(
   _xlpm.result, INDEX('Maximum Demand Forecast'!$AW$4:$AW$328,
                 MATCH(1,
                      ('Maximum Demand Forecast'!$AV$4:$AV$328=Information!D1054)*
                      ('Maximum Demand Forecast'!$AX$4:$AX$328=Information!E1054)*
                      ('Maximum Demand Forecast'!$AU$4:$AU$328=Information!C1054),
                 0)),
   IF(_xlpm.result=0,"",_xlpm.result)
)</f>
        <v>Geilston Bay</v>
      </c>
      <c r="R1054" s="105"/>
    </row>
    <row r="1055" spans="3:18" x14ac:dyDescent="0.25">
      <c r="C1055" s="71" t="s">
        <v>11</v>
      </c>
      <c r="D1055" s="72" t="s">
        <v>225</v>
      </c>
      <c r="E1055" s="127">
        <f>INDEX('Distribution feeder max. demand'!$AS$5:$AS$64,MATCH(Information!$C1055,'Distribution feeder max. demand'!$AR$5:$AR$64,0))</f>
        <v>6.1079999999999997</v>
      </c>
      <c r="F1055" s="127"/>
      <c r="G1055" s="127"/>
      <c r="H1055" s="127"/>
      <c r="I1055" s="127"/>
      <c r="J1055" s="127"/>
      <c r="K1055" s="127"/>
      <c r="L1055" s="127"/>
      <c r="M1055" s="127"/>
      <c r="N1055" s="127"/>
      <c r="O1055" s="127"/>
      <c r="P1055" s="127"/>
      <c r="Q1055" s="104"/>
      <c r="R1055" s="105"/>
    </row>
    <row r="1056" spans="3:18" ht="15.75" thickBot="1" x14ac:dyDescent="0.3">
      <c r="C1056" s="73" t="s">
        <v>11</v>
      </c>
      <c r="D1056" s="74" t="s">
        <v>226</v>
      </c>
      <c r="E1056" s="131">
        <f>INDEX('Distribution feeder max. demand'!$AT$5:$AT$64,MATCH(Information!$C1055,'Distribution feeder max. demand'!$AR$5:$AR$64,0))</f>
        <v>1.4E-2</v>
      </c>
      <c r="F1056" s="131"/>
      <c r="G1056" s="131"/>
      <c r="H1056" s="131"/>
      <c r="I1056" s="131"/>
      <c r="J1056" s="131"/>
      <c r="K1056" s="131"/>
      <c r="L1056" s="131"/>
      <c r="M1056" s="131"/>
      <c r="N1056" s="131"/>
      <c r="O1056" s="131"/>
      <c r="P1056" s="131"/>
      <c r="Q1056" s="120"/>
      <c r="R1056" s="121"/>
    </row>
    <row r="1057" spans="3:18" ht="15.75" thickTop="1" x14ac:dyDescent="0.25">
      <c r="C1057" s="71" t="s">
        <v>194</v>
      </c>
      <c r="D1057" s="72" t="s">
        <v>195</v>
      </c>
      <c r="E1057" s="127">
        <f>INDEX('Maximum Demand Forecast'!$BA$52:$BA$64,MATCH($C$1057,'Maximum Demand Forecast'!$AZ$52:$AZ$64,0))</f>
        <v>40</v>
      </c>
      <c r="F1057" s="127">
        <f>INDEX('Maximum Demand Forecast'!$BA$52:$BA$64,MATCH($C$1057,'Maximum Demand Forecast'!$AZ$52:$AZ$64,0))</f>
        <v>40</v>
      </c>
      <c r="G1057" s="127">
        <f>INDEX('Maximum Demand Forecast'!$BA$52:$BA$64,MATCH($C$1057,'Maximum Demand Forecast'!$AZ$52:$AZ$64,0))</f>
        <v>40</v>
      </c>
      <c r="H1057" s="127">
        <f>INDEX('Maximum Demand Forecast'!$BA$52:$BA$64,MATCH($C$1057,'Maximum Demand Forecast'!$AZ$52:$AZ$64,0))</f>
        <v>40</v>
      </c>
      <c r="I1057" s="127">
        <f>INDEX('Maximum Demand Forecast'!$BA$52:$BA$64,MATCH($C$1057,'Maximum Demand Forecast'!$AZ$52:$AZ$64,0))</f>
        <v>40</v>
      </c>
      <c r="J1057" s="127">
        <f>INDEX('Maximum Demand Forecast'!$BA$52:$BA$64,MATCH($C$1057,'Maximum Demand Forecast'!$AZ$52:$AZ$64,0))</f>
        <v>40</v>
      </c>
      <c r="K1057" s="127">
        <f>INDEX('Maximum Demand Forecast'!$BA$52:$BA$64,MATCH($C$1057,'Maximum Demand Forecast'!$AZ$52:$AZ$64,0))</f>
        <v>40</v>
      </c>
      <c r="L1057" s="127">
        <f>INDEX('Maximum Demand Forecast'!$BA$52:$BA$64,MATCH($C$1057,'Maximum Demand Forecast'!$AZ$52:$AZ$64,0))</f>
        <v>40</v>
      </c>
      <c r="M1057" s="127">
        <f>INDEX('Maximum Demand Forecast'!$BA$52:$BA$64,MATCH($C$1057,'Maximum Demand Forecast'!$AZ$52:$AZ$64,0))</f>
        <v>40</v>
      </c>
      <c r="N1057" s="127">
        <f>INDEX('Maximum Demand Forecast'!$BA$52:$BA$64,MATCH($C$1057,'Maximum Demand Forecast'!$AZ$52:$AZ$64,0))</f>
        <v>40</v>
      </c>
      <c r="O1057" s="127">
        <f>INDEX('Maximum Demand Forecast'!$BA$52:$BA$64,MATCH($C$1057,'Maximum Demand Forecast'!$AZ$52:$AZ$64,0))</f>
        <v>40</v>
      </c>
      <c r="P1057" s="127">
        <f>INDEX('Maximum Demand Forecast'!$BA$52:$BA$64,MATCH($C$1057,'Maximum Demand Forecast'!$AZ$52:$AZ$64,0))</f>
        <v>40</v>
      </c>
      <c r="Q1057" s="104"/>
      <c r="R1057" s="105" t="str">
        <f>IF('Maximum Demand Forecast'!F53&gt;'Maximum Demand Forecast'!V53,"Summer","Winter")</f>
        <v>Winter</v>
      </c>
    </row>
    <row r="1058" spans="3:18" x14ac:dyDescent="0.25">
      <c r="C1058" s="71" t="s">
        <v>194</v>
      </c>
      <c r="D1058" s="72" t="s">
        <v>227</v>
      </c>
      <c r="E1058" s="127">
        <f>INDEX('Maximum Demand Forecast'!$AN$52:$AN$64,MATCH($C$1057,'Maximum Demand Forecast'!$AM$52:$AM$64,0))</f>
        <v>20</v>
      </c>
      <c r="F1058" s="128">
        <f>INDEX('Maximum Demand Forecast'!$AN$52:$AN$64,MATCH($C$1057,'Maximum Demand Forecast'!$AM$52:$AM$64,0))</f>
        <v>20</v>
      </c>
      <c r="G1058" s="128">
        <f>INDEX('Maximum Demand Forecast'!$AN$52:$AN$64,MATCH($C$1057,'Maximum Demand Forecast'!$AM$52:$AM$64,0))</f>
        <v>20</v>
      </c>
      <c r="H1058" s="128">
        <f>INDEX('Maximum Demand Forecast'!$AN$52:$AN$64,MATCH($C$1057,'Maximum Demand Forecast'!$AM$52:$AM$64,0))</f>
        <v>20</v>
      </c>
      <c r="I1058" s="128">
        <f>INDEX('Maximum Demand Forecast'!$AN$52:$AN$64,MATCH($C$1057,'Maximum Demand Forecast'!$AM$52:$AM$64,0))</f>
        <v>20</v>
      </c>
      <c r="J1058" s="128">
        <f>INDEX('Maximum Demand Forecast'!$AN$52:$AN$64,MATCH($C$1057,'Maximum Demand Forecast'!$AM$52:$AM$64,0))</f>
        <v>20</v>
      </c>
      <c r="K1058" s="128">
        <f>INDEX('Maximum Demand Forecast'!$AN$52:$AN$64,MATCH($C$1057,'Maximum Demand Forecast'!$AM$52:$AM$64,0))</f>
        <v>20</v>
      </c>
      <c r="L1058" s="128">
        <f>INDEX('Maximum Demand Forecast'!$AN$52:$AN$64,MATCH($C$1057,'Maximum Demand Forecast'!$AM$52:$AM$64,0))</f>
        <v>20</v>
      </c>
      <c r="M1058" s="128">
        <f>INDEX('Maximum Demand Forecast'!$AN$52:$AN$64,MATCH($C$1057,'Maximum Demand Forecast'!$AM$52:$AM$64,0))</f>
        <v>20</v>
      </c>
      <c r="N1058" s="128">
        <f>INDEX('Maximum Demand Forecast'!$AN$52:$AN$64,MATCH($C$1057,'Maximum Demand Forecast'!$AM$52:$AM$64,0))</f>
        <v>20</v>
      </c>
      <c r="O1058" s="128">
        <f>INDEX('Maximum Demand Forecast'!$AN$52:$AN$64,MATCH($C$1057,'Maximum Demand Forecast'!$AM$52:$AM$64,0))</f>
        <v>20</v>
      </c>
      <c r="P1058" s="128">
        <f>INDEX('Maximum Demand Forecast'!$AN$52:$AN$64,MATCH($C$1057,'Maximum Demand Forecast'!$AM$52:$AM$64,0))</f>
        <v>20</v>
      </c>
      <c r="Q1058" s="104"/>
      <c r="R1058" s="105"/>
    </row>
    <row r="1059" spans="3:18" x14ac:dyDescent="0.25">
      <c r="C1059" s="71" t="s">
        <v>194</v>
      </c>
      <c r="D1059" s="72" t="s">
        <v>215</v>
      </c>
      <c r="E1059" s="127">
        <f>INDEX('Maximum Demand Forecast'!$AO$52:$AO$64,MATCH(Information!$C$1059,'Maximum Demand Forecast'!$AM$52:$AM$64,0))</f>
        <v>26</v>
      </c>
      <c r="F1059" s="132">
        <f>INDEX('Maximum Demand Forecast'!$AO$52:$AO$64,MATCH(Information!$C$1059,'Maximum Demand Forecast'!$AM$52:$AM$64,0))</f>
        <v>26</v>
      </c>
      <c r="G1059" s="132">
        <f>INDEX('Maximum Demand Forecast'!$AO$52:$AO$64,MATCH(Information!$C$1059,'Maximum Demand Forecast'!$AM$52:$AM$64,0))</f>
        <v>26</v>
      </c>
      <c r="H1059" s="132">
        <f>INDEX('Maximum Demand Forecast'!$AO$52:$AO$64,MATCH(Information!$C$1059,'Maximum Demand Forecast'!$AM$52:$AM$64,0))</f>
        <v>26</v>
      </c>
      <c r="I1059" s="132">
        <f>INDEX('Maximum Demand Forecast'!$AO$52:$AO$64,MATCH(Information!$C$1059,'Maximum Demand Forecast'!$AM$52:$AM$64,0))</f>
        <v>26</v>
      </c>
      <c r="J1059" s="132">
        <f>INDEX('Maximum Demand Forecast'!$AO$52:$AO$64,MATCH(Information!$C$1059,'Maximum Demand Forecast'!$AM$52:$AM$64,0))</f>
        <v>26</v>
      </c>
      <c r="K1059" s="132">
        <f>INDEX('Maximum Demand Forecast'!$AO$52:$AO$64,MATCH(Information!$C$1059,'Maximum Demand Forecast'!$AM$52:$AM$64,0))</f>
        <v>26</v>
      </c>
      <c r="L1059" s="132">
        <f>INDEX('Maximum Demand Forecast'!$AO$52:$AO$64,MATCH(Information!$C$1059,'Maximum Demand Forecast'!$AM$52:$AM$64,0))</f>
        <v>26</v>
      </c>
      <c r="M1059" s="132">
        <f>INDEX('Maximum Demand Forecast'!$AO$52:$AO$64,MATCH(Information!$C$1059,'Maximum Demand Forecast'!$AM$52:$AM$64,0))</f>
        <v>26</v>
      </c>
      <c r="N1059" s="132">
        <f>INDEX('Maximum Demand Forecast'!$AO$52:$AO$64,MATCH(Information!$C$1059,'Maximum Demand Forecast'!$AM$52:$AM$64,0))</f>
        <v>26</v>
      </c>
      <c r="O1059" s="132">
        <f>INDEX('Maximum Demand Forecast'!$AO$52:$AO$64,MATCH(Information!$C$1059,'Maximum Demand Forecast'!$AM$52:$AM$64,0))</f>
        <v>26</v>
      </c>
      <c r="P1059" s="132">
        <f>INDEX('Maximum Demand Forecast'!$AO$52:$AO$64,MATCH(Information!$C$1059,'Maximum Demand Forecast'!$AM$52:$AM$64,0))</f>
        <v>26</v>
      </c>
      <c r="Q1059" s="104"/>
      <c r="R1059" s="105"/>
    </row>
    <row r="1060" spans="3:18" x14ac:dyDescent="0.25">
      <c r="C1060" s="71" t="s">
        <v>194</v>
      </c>
      <c r="D1060" s="72" t="s">
        <v>216</v>
      </c>
      <c r="E1060" s="124">
        <f>INDEX('Maximum Demand Forecast'!$BE$53:$BE$65,MATCH(Information!$C$1060,'Maximum Demand Forecast'!$BC$53:$BC$65,0))</f>
        <v>17.718879761429612</v>
      </c>
      <c r="F1060" s="124">
        <f>INDEX('Maximum Demand Forecast'!$BE$53:$BE$65,MATCH(Information!$C$1060,'Maximum Demand Forecast'!$BC$53:$BC$65,0))</f>
        <v>17.718879761429612</v>
      </c>
      <c r="G1060" s="124">
        <f>INDEX('Maximum Demand Forecast'!$BE$53:$BE$65,MATCH(Information!$C$1060,'Maximum Demand Forecast'!$BC$53:$BC$65,0))</f>
        <v>17.718879761429612</v>
      </c>
      <c r="H1060" s="124">
        <f>INDEX('Maximum Demand Forecast'!$BE$53:$BE$65,MATCH(Information!$C$1060,'Maximum Demand Forecast'!$BC$53:$BC$65,0))</f>
        <v>17.718879761429612</v>
      </c>
      <c r="I1060" s="124">
        <f>INDEX('Maximum Demand Forecast'!$BE$53:$BE$65,MATCH(Information!$C$1060,'Maximum Demand Forecast'!$BC$53:$BC$65,0))</f>
        <v>17.718879761429612</v>
      </c>
      <c r="J1060" s="124">
        <f>INDEX('Maximum Demand Forecast'!$BE$53:$BE$65,MATCH(Information!$C$1060,'Maximum Demand Forecast'!$BC$53:$BC$65,0))</f>
        <v>17.718879761429612</v>
      </c>
      <c r="K1060" s="124">
        <f>INDEX('Maximum Demand Forecast'!$BE$53:$BE$65,MATCH(Information!$C$1060,'Maximum Demand Forecast'!$BC$53:$BC$65,0))</f>
        <v>17.718879761429612</v>
      </c>
      <c r="L1060" s="124">
        <f>INDEX('Maximum Demand Forecast'!$BE$53:$BE$65,MATCH(Information!$C$1060,'Maximum Demand Forecast'!$BC$53:$BC$65,0))</f>
        <v>17.718879761429612</v>
      </c>
      <c r="M1060" s="124">
        <f>INDEX('Maximum Demand Forecast'!$BE$53:$BE$65,MATCH(Information!$C$1060,'Maximum Demand Forecast'!$BC$53:$BC$65,0))</f>
        <v>17.718879761429612</v>
      </c>
      <c r="N1060" s="124">
        <f>INDEX('Maximum Demand Forecast'!$BE$53:$BE$65,MATCH(Information!$C$1060,'Maximum Demand Forecast'!$BC$53:$BC$65,0))</f>
        <v>17.718879761429612</v>
      </c>
      <c r="O1060" s="124">
        <f>INDEX('Maximum Demand Forecast'!$BE$53:$BE$65,MATCH(Information!$C$1060,'Maximum Demand Forecast'!$BC$53:$BC$65,0))</f>
        <v>17.718879761429612</v>
      </c>
      <c r="P1060" s="124">
        <f>INDEX('Maximum Demand Forecast'!$BE$53:$BE$65,MATCH(Information!$C$1060,'Maximum Demand Forecast'!$BC$53:$BC$65,0))</f>
        <v>17.718879761429612</v>
      </c>
      <c r="Q1060" s="104"/>
      <c r="R1060" s="105"/>
    </row>
    <row r="1061" spans="3:18" x14ac:dyDescent="0.25">
      <c r="C1061" s="71" t="s">
        <v>194</v>
      </c>
      <c r="D1061" s="72" t="s">
        <v>217</v>
      </c>
      <c r="E1061" s="124">
        <f>INDEX('Maximum Demand Forecast'!$BG$53:$BG$65,MATCH(Information!$C$1061,'Maximum Demand Forecast'!$BC$53:$BC$65,0))</f>
        <v>0</v>
      </c>
      <c r="F1061" s="124">
        <f>INDEX('Maximum Demand Forecast'!$BG$53:$BG$65,MATCH(Information!$C$1061,'Maximum Demand Forecast'!$BC$53:$BC$65,0))</f>
        <v>0</v>
      </c>
      <c r="G1061" s="124">
        <f>INDEX('Maximum Demand Forecast'!$BG$53:$BG$65,MATCH(Information!$C$1061,'Maximum Demand Forecast'!$BC$53:$BC$65,0))</f>
        <v>0</v>
      </c>
      <c r="H1061" s="124">
        <f>INDEX('Maximum Demand Forecast'!$BG$53:$BG$65,MATCH(Information!$C$1061,'Maximum Demand Forecast'!$BC$53:$BC$65,0))</f>
        <v>0</v>
      </c>
      <c r="I1061" s="124">
        <f>INDEX('Maximum Demand Forecast'!$BG$53:$BG$65,MATCH(Information!$C$1061,'Maximum Demand Forecast'!$BC$53:$BC$65,0))</f>
        <v>0</v>
      </c>
      <c r="J1061" s="124">
        <f>INDEX('Maximum Demand Forecast'!$BG$53:$BG$65,MATCH(Information!$C$1061,'Maximum Demand Forecast'!$BC$53:$BC$65,0))</f>
        <v>0</v>
      </c>
      <c r="K1061" s="124">
        <f>INDEX('Maximum Demand Forecast'!$BG$53:$BG$65,MATCH(Information!$C$1061,'Maximum Demand Forecast'!$BC$53:$BC$65,0))</f>
        <v>0</v>
      </c>
      <c r="L1061" s="124">
        <f>INDEX('Maximum Demand Forecast'!$BG$53:$BG$65,MATCH(Information!$C$1061,'Maximum Demand Forecast'!$BC$53:$BC$65,0))</f>
        <v>0</v>
      </c>
      <c r="M1061" s="124">
        <f>INDEX('Maximum Demand Forecast'!$BG$53:$BG$65,MATCH(Information!$C$1061,'Maximum Demand Forecast'!$BC$53:$BC$65,0))</f>
        <v>0</v>
      </c>
      <c r="N1061" s="124">
        <f>INDEX('Maximum Demand Forecast'!$BG$53:$BG$65,MATCH(Information!$C$1061,'Maximum Demand Forecast'!$BC$53:$BC$65,0))</f>
        <v>0</v>
      </c>
      <c r="O1061" s="124">
        <f>INDEX('Maximum Demand Forecast'!$BG$53:$BG$65,MATCH(Information!$C$1061,'Maximum Demand Forecast'!$BC$53:$BC$65,0))</f>
        <v>0</v>
      </c>
      <c r="P1061" s="124">
        <f>INDEX('Maximum Demand Forecast'!$BG$53:$BG$65,MATCH(Information!$C$1061,'Maximum Demand Forecast'!$BC$53:$BC$65,0))</f>
        <v>0</v>
      </c>
      <c r="Q1061" s="104"/>
      <c r="R1061" s="105"/>
    </row>
    <row r="1062" spans="3:18" x14ac:dyDescent="0.25">
      <c r="C1062" s="71" t="s">
        <v>194</v>
      </c>
      <c r="D1062" s="72" t="s">
        <v>218</v>
      </c>
      <c r="E1062" s="124">
        <f>INDEX('Maximum Demand Forecast'!$BD$53:$BD$65,MATCH(Information!$C$1062,'Maximum Demand Forecast'!$BC$53:$BC$65,0))</f>
        <v>17.718879761429612</v>
      </c>
      <c r="F1062" s="124">
        <f>INDEX('Maximum Demand Forecast'!$BD$53:$BD$65,MATCH(Information!$C$1062,'Maximum Demand Forecast'!$BC$53:$BC$65,0))</f>
        <v>17.718879761429612</v>
      </c>
      <c r="G1062" s="124">
        <f>INDEX('Maximum Demand Forecast'!$BD$53:$BD$65,MATCH(Information!$C$1062,'Maximum Demand Forecast'!$BC$53:$BC$65,0))</f>
        <v>17.718879761429612</v>
      </c>
      <c r="H1062" s="124">
        <f>INDEX('Maximum Demand Forecast'!$BD$53:$BD$65,MATCH(Information!$C$1062,'Maximum Demand Forecast'!$BC$53:$BC$65,0))</f>
        <v>17.718879761429612</v>
      </c>
      <c r="I1062" s="124">
        <f>INDEX('Maximum Demand Forecast'!$BD$53:$BD$65,MATCH(Information!$C$1062,'Maximum Demand Forecast'!$BC$53:$BC$65,0))</f>
        <v>17.718879761429612</v>
      </c>
      <c r="J1062" s="124">
        <f>INDEX('Maximum Demand Forecast'!$BD$53:$BD$65,MATCH(Information!$C$1062,'Maximum Demand Forecast'!$BC$53:$BC$65,0))</f>
        <v>17.718879761429612</v>
      </c>
      <c r="K1062" s="124">
        <f>INDEX('Maximum Demand Forecast'!$BD$53:$BD$65,MATCH(Information!$C$1062,'Maximum Demand Forecast'!$BC$53:$BC$65,0))</f>
        <v>17.718879761429612</v>
      </c>
      <c r="L1062" s="124">
        <f>INDEX('Maximum Demand Forecast'!$BD$53:$BD$65,MATCH(Information!$C$1062,'Maximum Demand Forecast'!$BC$53:$BC$65,0))</f>
        <v>17.718879761429612</v>
      </c>
      <c r="M1062" s="124">
        <f>INDEX('Maximum Demand Forecast'!$BD$53:$BD$65,MATCH(Information!$C$1062,'Maximum Demand Forecast'!$BC$53:$BC$65,0))</f>
        <v>17.718879761429612</v>
      </c>
      <c r="N1062" s="124">
        <f>INDEX('Maximum Demand Forecast'!$BD$53:$BD$65,MATCH(Information!$C$1062,'Maximum Demand Forecast'!$BC$53:$BC$65,0))</f>
        <v>17.718879761429612</v>
      </c>
      <c r="O1062" s="124">
        <f>INDEX('Maximum Demand Forecast'!$BD$53:$BD$65,MATCH(Information!$C$1062,'Maximum Demand Forecast'!$BC$53:$BC$65,0))</f>
        <v>17.718879761429612</v>
      </c>
      <c r="P1062" s="124">
        <f>INDEX('Maximum Demand Forecast'!$BD$53:$BD$65,MATCH(Information!$C$1062,'Maximum Demand Forecast'!$BC$53:$BC$65,0))</f>
        <v>17.718879761429612</v>
      </c>
      <c r="Q1062" s="104"/>
      <c r="R1062" s="105"/>
    </row>
    <row r="1063" spans="3:18" x14ac:dyDescent="0.25">
      <c r="C1063" s="71" t="s">
        <v>194</v>
      </c>
      <c r="D1063" s="72" t="s">
        <v>219</v>
      </c>
      <c r="E1063" s="124">
        <f>INDEX('Maximum Demand Forecast'!$BF$53:$BF$65,MATCH(Information!$C$1063,'Maximum Demand Forecast'!$BC$53:$BC$65,0))</f>
        <v>0</v>
      </c>
      <c r="F1063" s="124">
        <f>INDEX('Maximum Demand Forecast'!$BF$53:$BF$65,MATCH(Information!$C$1063,'Maximum Demand Forecast'!$BC$53:$BC$65,0))</f>
        <v>0</v>
      </c>
      <c r="G1063" s="124">
        <f>INDEX('Maximum Demand Forecast'!$BF$53:$BF$65,MATCH(Information!$C$1063,'Maximum Demand Forecast'!$BC$53:$BC$65,0))</f>
        <v>0</v>
      </c>
      <c r="H1063" s="124">
        <f>INDEX('Maximum Demand Forecast'!$BF$53:$BF$65,MATCH(Information!$C$1063,'Maximum Demand Forecast'!$BC$53:$BC$65,0))</f>
        <v>0</v>
      </c>
      <c r="I1063" s="124">
        <f>INDEX('Maximum Demand Forecast'!$BF$53:$BF$65,MATCH(Information!$C$1063,'Maximum Demand Forecast'!$BC$53:$BC$65,0))</f>
        <v>0</v>
      </c>
      <c r="J1063" s="124">
        <f>INDEX('Maximum Demand Forecast'!$BF$53:$BF$65,MATCH(Information!$C$1063,'Maximum Demand Forecast'!$BC$53:$BC$65,0))</f>
        <v>0</v>
      </c>
      <c r="K1063" s="124">
        <f>INDEX('Maximum Demand Forecast'!$BF$53:$BF$65,MATCH(Information!$C$1063,'Maximum Demand Forecast'!$BC$53:$BC$65,0))</f>
        <v>0</v>
      </c>
      <c r="L1063" s="124">
        <f>INDEX('Maximum Demand Forecast'!$BF$53:$BF$65,MATCH(Information!$C$1063,'Maximum Demand Forecast'!$BC$53:$BC$65,0))</f>
        <v>0</v>
      </c>
      <c r="M1063" s="124">
        <f>INDEX('Maximum Demand Forecast'!$BF$53:$BF$65,MATCH(Information!$C$1063,'Maximum Demand Forecast'!$BC$53:$BC$65,0))</f>
        <v>0</v>
      </c>
      <c r="N1063" s="124">
        <f>INDEX('Maximum Demand Forecast'!$BF$53:$BF$65,MATCH(Information!$C$1063,'Maximum Demand Forecast'!$BC$53:$BC$65,0))</f>
        <v>0</v>
      </c>
      <c r="O1063" s="124">
        <f>INDEX('Maximum Demand Forecast'!$BF$53:$BF$65,MATCH(Information!$C$1063,'Maximum Demand Forecast'!$BC$53:$BC$65,0))</f>
        <v>0</v>
      </c>
      <c r="P1063" s="124">
        <f>INDEX('Maximum Demand Forecast'!$BF$53:$BF$65,MATCH(Information!$C$1063,'Maximum Demand Forecast'!$BC$53:$BC$65,0))</f>
        <v>0</v>
      </c>
      <c r="Q1063" s="112"/>
      <c r="R1063" s="105"/>
    </row>
    <row r="1064" spans="3:18" x14ac:dyDescent="0.25">
      <c r="C1064" s="71" t="s">
        <v>194</v>
      </c>
      <c r="D1064" s="72" t="s">
        <v>220</v>
      </c>
      <c r="E1064" s="129">
        <f>(IF($R$1057="Summer",INDEX('Maximum Demand Forecast'!E$52:E$64,MATCH(Information!$C$1057,'Maximum Demand Forecast'!$D$52:$D$64,0)),INDEX('Maximum Demand Forecast'!U$52:U$64,MATCH(Information!$C$1057,'Maximum Demand Forecast'!$T$52:$T$64,0))))/$F$1065</f>
        <v>16.242359654881479</v>
      </c>
      <c r="F1064" s="129">
        <f>(IF($R$1057="Summer",INDEX('Maximum Demand Forecast'!F$52:F$64,MATCH(Information!$C$1057,'Maximum Demand Forecast'!$D$52:$D$64,0)),INDEX('Maximum Demand Forecast'!V$52:V$64,MATCH(Information!$C$1057,'Maximum Demand Forecast'!$T$52:$T$64,0))))/$F$1065</f>
        <v>15.372059975620283</v>
      </c>
      <c r="G1064" s="129">
        <f>(IF($R$1057="Summer",INDEX('Maximum Demand Forecast'!G$52:G$64,MATCH(Information!$C$1057,'Maximum Demand Forecast'!$D$52:$D$64,0)),INDEX('Maximum Demand Forecast'!W$52:W$64,MATCH(Information!$C$1057,'Maximum Demand Forecast'!$T$52:$T$64,0))))/$F$1065</f>
        <v>14.841803414065836</v>
      </c>
      <c r="H1064" s="129">
        <f>(IF($R$1057="Summer",INDEX('Maximum Demand Forecast'!H$52:H$64,MATCH(Information!$C$1057,'Maximum Demand Forecast'!$D$52:$D$64,0)),INDEX('Maximum Demand Forecast'!X$52:X$64,MATCH(Information!$C$1057,'Maximum Demand Forecast'!$T$52:$T$64,0))))/$F$1065</f>
        <v>16.595929586652357</v>
      </c>
      <c r="I1064" s="129">
        <f>(IF($R$1057="Summer",INDEX('Maximum Demand Forecast'!I$52:I$64,MATCH(Information!$C$1057,'Maximum Demand Forecast'!$D$52:$D$64,0)),INDEX('Maximum Demand Forecast'!Y$52:Y$64,MATCH(Information!$C$1057,'Maximum Demand Forecast'!$T$52:$T$64,0))))/$F$1065</f>
        <v>16.325439416745667</v>
      </c>
      <c r="J1064" s="129">
        <f>(IF($R$1057="Summer",INDEX('Maximum Demand Forecast'!J$52:J$64,MATCH(Information!$C$1057,'Maximum Demand Forecast'!$D$52:$D$64,0)),INDEX('Maximum Demand Forecast'!Z$52:Z$64,MATCH(Information!$C$1057,'Maximum Demand Forecast'!$T$52:$T$64,0))))/$F$1065</f>
        <v>16.315074555282017</v>
      </c>
      <c r="K1064" s="129">
        <f>(IF($R$1057="Summer",INDEX('Maximum Demand Forecast'!K$52:K$64,MATCH(Information!$C$1057,'Maximum Demand Forecast'!$D$52:$D$64,0)),INDEX('Maximum Demand Forecast'!AA$52:AA$64,MATCH(Information!$C$1057,'Maximum Demand Forecast'!$T$52:$T$64,0))))/$F$1065</f>
        <v>16.339138523463749</v>
      </c>
      <c r="L1064" s="129">
        <f>(IF($R$1057="Summer",INDEX('Maximum Demand Forecast'!L$52:L$64,MATCH(Information!$C$1057,'Maximum Demand Forecast'!$D$52:$D$64,0)),INDEX('Maximum Demand Forecast'!AB$52:AB$64,MATCH(Information!$C$1057,'Maximum Demand Forecast'!$T$52:$T$64,0))))/$F$1065</f>
        <v>16.41216716072541</v>
      </c>
      <c r="M1064" s="129">
        <f>(IF($R$1057="Summer",INDEX('Maximum Demand Forecast'!M$52:M$64,MATCH(Information!$C$1057,'Maximum Demand Forecast'!$D$52:$D$64,0)),INDEX('Maximum Demand Forecast'!AC$52:AC$64,MATCH(Information!$C$1057,'Maximum Demand Forecast'!$T$52:$T$64,0))))/$F$1065</f>
        <v>16.629553408972097</v>
      </c>
      <c r="N1064" s="129">
        <f>(IF($R$1057="Summer",INDEX('Maximum Demand Forecast'!N$52:N$64,MATCH(Information!$C$1057,'Maximum Demand Forecast'!$D$52:$D$64,0)),INDEX('Maximum Demand Forecast'!AD$52:AD$64,MATCH(Information!$C$1057,'Maximum Demand Forecast'!$T$52:$T$64,0))))/$F$1065</f>
        <v>17.316170333286191</v>
      </c>
      <c r="O1064" s="129">
        <f>(IF($R$1057="Summer",INDEX('Maximum Demand Forecast'!O$52:O$64,MATCH(Information!$C$1057,'Maximum Demand Forecast'!$D$52:$D$64,0)),INDEX('Maximum Demand Forecast'!AE$52:AE$64,MATCH(Information!$C$1057,'Maximum Demand Forecast'!$T$52:$T$64,0))))/$F$1065</f>
        <v>17.876871054882596</v>
      </c>
      <c r="P1064" s="129">
        <f>(IF($R$1057="Summer",INDEX('Maximum Demand Forecast'!P$52:P$64,MATCH(Information!$C$1057,'Maximum Demand Forecast'!$D$52:$D$64,0)),INDEX('Maximum Demand Forecast'!AF$52:AF$64,MATCH(Information!$C$1057,'Maximum Demand Forecast'!$T$52:$T$64,0))))/$F$1065</f>
        <v>18.249775526083383</v>
      </c>
      <c r="Q1064" s="112"/>
      <c r="R1064" s="105"/>
    </row>
    <row r="1065" spans="3:18" x14ac:dyDescent="0.25">
      <c r="C1065" s="71" t="s">
        <v>194</v>
      </c>
      <c r="D1065" s="72" t="s">
        <v>221</v>
      </c>
      <c r="E1065" s="117">
        <f>IF($R$1057="Summer",INDEX('Maximum Demand Forecast'!$Q$52:$Q$64,MATCH(Information!$C$1057,'Maximum Demand Forecast'!$D$52:$D$64,0)),INDEX('Maximum Demand Forecast'!$AG$52:$AG$64,MATCH(Information!$C$1057,'Maximum Demand Forecast'!$T$52:$T$64,0)))</f>
        <v>0.99994496910253305</v>
      </c>
      <c r="F1065" s="124">
        <f>IF($R$1057="Summer",INDEX('Maximum Demand Forecast'!$Q$52:$Q$64,MATCH(Information!$C$1057,'Maximum Demand Forecast'!$D$52:$D$64,0)),INDEX('Maximum Demand Forecast'!$AG$52:$AG$64,MATCH(Information!$C$1057,'Maximum Demand Forecast'!$T$52:$T$64,0)))</f>
        <v>0.99994496910253305</v>
      </c>
      <c r="G1065" s="124">
        <f>IF($R$1057="Summer",INDEX('Maximum Demand Forecast'!$Q$52:$Q$64,MATCH(Information!$C$1057,'Maximum Demand Forecast'!$D$52:$D$64,0)),INDEX('Maximum Demand Forecast'!$AG$52:$AG$64,MATCH(Information!$C$1057,'Maximum Demand Forecast'!$T$52:$T$64,0)))</f>
        <v>0.99994496910253305</v>
      </c>
      <c r="H1065" s="124">
        <f>IF($R$1057="Summer",INDEX('Maximum Demand Forecast'!$Q$52:$Q$64,MATCH(Information!$C$1057,'Maximum Demand Forecast'!$D$52:$D$64,0)),INDEX('Maximum Demand Forecast'!$AG$52:$AG$64,MATCH(Information!$C$1057,'Maximum Demand Forecast'!$T$52:$T$64,0)))</f>
        <v>0.99994496910253305</v>
      </c>
      <c r="I1065" s="124">
        <f>IF($R$1057="Summer",INDEX('Maximum Demand Forecast'!$Q$52:$Q$64,MATCH(Information!$C$1057,'Maximum Demand Forecast'!$D$52:$D$64,0)),INDEX('Maximum Demand Forecast'!$AG$52:$AG$64,MATCH(Information!$C$1057,'Maximum Demand Forecast'!$T$52:$T$64,0)))</f>
        <v>0.99994496910253305</v>
      </c>
      <c r="J1065" s="124">
        <f>IF($R$1057="Summer",INDEX('Maximum Demand Forecast'!$Q$52:$Q$64,MATCH(Information!$C$1057,'Maximum Demand Forecast'!$D$52:$D$64,0)),INDEX('Maximum Demand Forecast'!$AG$52:$AG$64,MATCH(Information!$C$1057,'Maximum Demand Forecast'!$T$52:$T$64,0)))</f>
        <v>0.99994496910253305</v>
      </c>
      <c r="K1065" s="124">
        <f>IF($R$1057="Summer",INDEX('Maximum Demand Forecast'!$Q$52:$Q$64,MATCH(Information!$C$1057,'Maximum Demand Forecast'!$D$52:$D$64,0)),INDEX('Maximum Demand Forecast'!$AG$52:$AG$64,MATCH(Information!$C$1057,'Maximum Demand Forecast'!$T$52:$T$64,0)))</f>
        <v>0.99994496910253305</v>
      </c>
      <c r="L1065" s="124">
        <f>IF($R$1057="Summer",INDEX('Maximum Demand Forecast'!$Q$52:$Q$64,MATCH(Information!$C$1057,'Maximum Demand Forecast'!$D$52:$D$64,0)),INDEX('Maximum Demand Forecast'!$AG$52:$AG$64,MATCH(Information!$C$1057,'Maximum Demand Forecast'!$T$52:$T$64,0)))</f>
        <v>0.99994496910253305</v>
      </c>
      <c r="M1065" s="124">
        <f>IF($R$1057="Summer",INDEX('Maximum Demand Forecast'!$Q$52:$Q$64,MATCH(Information!$C$1057,'Maximum Demand Forecast'!$D$52:$D$64,0)),INDEX('Maximum Demand Forecast'!$AG$52:$AG$64,MATCH(Information!$C$1057,'Maximum Demand Forecast'!$T$52:$T$64,0)))</f>
        <v>0.99994496910253305</v>
      </c>
      <c r="N1065" s="124">
        <f>IF($R$1057="Summer",INDEX('Maximum Demand Forecast'!$Q$52:$Q$64,MATCH(Information!$C$1057,'Maximum Demand Forecast'!$D$52:$D$64,0)),INDEX('Maximum Demand Forecast'!$AG$52:$AG$64,MATCH(Information!$C$1057,'Maximum Demand Forecast'!$T$52:$T$64,0)))</f>
        <v>0.99994496910253305</v>
      </c>
      <c r="O1065" s="124">
        <f>IF($R$1057="Summer",INDEX('Maximum Demand Forecast'!$Q$52:$Q$64,MATCH(Information!$C$1057,'Maximum Demand Forecast'!$D$52:$D$64,0)),INDEX('Maximum Demand Forecast'!$AG$52:$AG$64,MATCH(Information!$C$1057,'Maximum Demand Forecast'!$T$52:$T$64,0)))</f>
        <v>0.99994496910253305</v>
      </c>
      <c r="P1065" s="124">
        <f>IF($R$1057="Summer",INDEX('Maximum Demand Forecast'!$Q$52:$Q$64,MATCH(Information!$C$1057,'Maximum Demand Forecast'!$D$52:$D$64,0)),INDEX('Maximum Demand Forecast'!$AG$52:$AG$64,MATCH(Information!$C$1057,'Maximum Demand Forecast'!$T$52:$T$64,0)))</f>
        <v>0.99994496910253305</v>
      </c>
      <c r="Q1065" s="112"/>
      <c r="R1065" s="105"/>
    </row>
    <row r="1066" spans="3:18" x14ac:dyDescent="0.25">
      <c r="C1066" s="71" t="s">
        <v>194</v>
      </c>
      <c r="D1066" s="72" t="s">
        <v>222</v>
      </c>
      <c r="E1066" s="117">
        <f>(IF($R$1057="Summer",INDEX('Maximum Demand Forecast'!U$52:U$64,MATCH(Information!$C$1057,'Maximum Demand Forecast'!$D$52:$D$64,0)),INDEX('Maximum Demand Forecast'!E$52:E$64,MATCH(Information!$C$1057,'Maximum Demand Forecast'!$T$52:$T$64,0))))/$F$1067</f>
        <v>12.208929564017224</v>
      </c>
      <c r="F1066" s="124">
        <f>(IF($R$1057="Summer",INDEX('Maximum Demand Forecast'!V$52:V$64,MATCH(Information!$C$1057,'Maximum Demand Forecast'!$D$52:$D$64,0)),INDEX('Maximum Demand Forecast'!F$52:F$64,MATCH(Information!$C$1057,'Maximum Demand Forecast'!$T$52:$T$64,0))))/$F$1067</f>
        <v>10.422307754304681</v>
      </c>
      <c r="G1066" s="124">
        <f>(IF($R$1057="Summer",INDEX('Maximum Demand Forecast'!W$52:W$64,MATCH(Information!$C$1057,'Maximum Demand Forecast'!$D$52:$D$64,0)),INDEX('Maximum Demand Forecast'!G$52:G$64,MATCH(Information!$C$1057,'Maximum Demand Forecast'!$T$52:$T$64,0))))/$F$1067</f>
        <v>10.717345130959316</v>
      </c>
      <c r="H1066" s="124">
        <f>(IF($R$1057="Summer",INDEX('Maximum Demand Forecast'!X$52:X$64,MATCH(Information!$C$1057,'Maximum Demand Forecast'!$D$52:$D$64,0)),INDEX('Maximum Demand Forecast'!H$52:H$64,MATCH(Information!$C$1057,'Maximum Demand Forecast'!$T$52:$T$64,0))))/$F$1067</f>
        <v>12.406714701390356</v>
      </c>
      <c r="I1066" s="124">
        <f>(IF($R$1057="Summer",INDEX('Maximum Demand Forecast'!Y$52:Y$64,MATCH(Information!$C$1057,'Maximum Demand Forecast'!$D$52:$D$64,0)),INDEX('Maximum Demand Forecast'!I$52:I$64,MATCH(Information!$C$1057,'Maximum Demand Forecast'!$T$52:$T$64,0))))/$F$1067</f>
        <v>12.197736513577583</v>
      </c>
      <c r="J1066" s="124">
        <f>(IF($R$1057="Summer",INDEX('Maximum Demand Forecast'!Z$52:Z$64,MATCH(Information!$C$1057,'Maximum Demand Forecast'!$D$52:$D$64,0)),INDEX('Maximum Demand Forecast'!J$52:J$64,MATCH(Information!$C$1057,'Maximum Demand Forecast'!$T$52:$T$64,0))))/$F$1067</f>
        <v>12.049470216136124</v>
      </c>
      <c r="K1066" s="124">
        <f>(IF($R$1057="Summer",INDEX('Maximum Demand Forecast'!AA$52:AA$64,MATCH(Information!$C$1057,'Maximum Demand Forecast'!$D$52:$D$64,0)),INDEX('Maximum Demand Forecast'!K$52:K$64,MATCH(Information!$C$1057,'Maximum Demand Forecast'!$T$52:$T$64,0))))/$F$1067</f>
        <v>12.057524954990894</v>
      </c>
      <c r="L1066" s="124">
        <f>(IF($R$1057="Summer",INDEX('Maximum Demand Forecast'!AB$52:AB$64,MATCH(Information!$C$1057,'Maximum Demand Forecast'!$D$52:$D$64,0)),INDEX('Maximum Demand Forecast'!L$52:L$64,MATCH(Information!$C$1057,'Maximum Demand Forecast'!$T$52:$T$64,0))))/$F$1067</f>
        <v>12.034198250012848</v>
      </c>
      <c r="M1066" s="124">
        <f>(IF($R$1057="Summer",INDEX('Maximum Demand Forecast'!AC$52:AC$64,MATCH(Information!$C$1057,'Maximum Demand Forecast'!$D$52:$D$64,0)),INDEX('Maximum Demand Forecast'!M$52:M$64,MATCH(Information!$C$1057,'Maximum Demand Forecast'!$T$52:$T$64,0))))/$F$1067</f>
        <v>12.308266609933881</v>
      </c>
      <c r="N1066" s="124">
        <f>(IF($R$1057="Summer",INDEX('Maximum Demand Forecast'!AD$52:AD$64,MATCH(Information!$C$1057,'Maximum Demand Forecast'!$D$52:$D$64,0)),INDEX('Maximum Demand Forecast'!N$52:N$64,MATCH(Information!$C$1057,'Maximum Demand Forecast'!$T$52:$T$64,0))))/$F$1067</f>
        <v>13.049840080686415</v>
      </c>
      <c r="O1066" s="124">
        <f>(IF($R$1057="Summer",INDEX('Maximum Demand Forecast'!AE$52:AE$64,MATCH(Information!$C$1057,'Maximum Demand Forecast'!$D$52:$D$64,0)),INDEX('Maximum Demand Forecast'!O$52:O$64,MATCH(Information!$C$1057,'Maximum Demand Forecast'!$T$52:$T$64,0))))/$F$1067</f>
        <v>13.707408104488156</v>
      </c>
      <c r="P1066" s="124">
        <f>(IF($R$1057="Summer",INDEX('Maximum Demand Forecast'!AF$52:AF$64,MATCH(Information!$C$1057,'Maximum Demand Forecast'!$D$52:$D$64,0)),INDEX('Maximum Demand Forecast'!P$52:P$64,MATCH(Information!$C$1057,'Maximum Demand Forecast'!$T$52:$T$64,0))))/$F$1067</f>
        <v>14.061790907182141</v>
      </c>
      <c r="Q1066" s="116"/>
      <c r="R1066" s="105"/>
    </row>
    <row r="1067" spans="3:18" x14ac:dyDescent="0.25">
      <c r="C1067" s="71" t="s">
        <v>194</v>
      </c>
      <c r="D1067" s="72" t="s">
        <v>223</v>
      </c>
      <c r="E1067" s="130">
        <f>IF($R$1057="Summer",INDEX('Maximum Demand Forecast'!$AG$52:$AG$64,MATCH(Information!$C$1057,'Maximum Demand Forecast'!$T$52:$T$64,0)),INDEX('Maximum Demand Forecast'!$Q$52:$Q$64,MATCH(Information!$C$1057,'Maximum Demand Forecast'!$D$52:$D$64,0)))</f>
        <v>0.99996374897828899</v>
      </c>
      <c r="F1067" s="127">
        <f>IF($R$1057="Summer",INDEX('Maximum Demand Forecast'!$AG$52:$AG$64,MATCH(Information!$C$1057,'Maximum Demand Forecast'!$T$52:$T$64,0)),INDEX('Maximum Demand Forecast'!$Q$52:$Q$64,MATCH(Information!$C$1057,'Maximum Demand Forecast'!$D$52:$D$64,0)))</f>
        <v>0.99996374897828899</v>
      </c>
      <c r="G1067" s="127">
        <f>IF($R$1057="Summer",INDEX('Maximum Demand Forecast'!$AG$52:$AG$64,MATCH(Information!$C$1057,'Maximum Demand Forecast'!$T$52:$T$64,0)),INDEX('Maximum Demand Forecast'!$Q$52:$Q$64,MATCH(Information!$C$1057,'Maximum Demand Forecast'!$D$52:$D$64,0)))</f>
        <v>0.99996374897828899</v>
      </c>
      <c r="H1067" s="127">
        <f>IF($R$1057="Summer",INDEX('Maximum Demand Forecast'!$AG$52:$AG$64,MATCH(Information!$C$1057,'Maximum Demand Forecast'!$T$52:$T$64,0)),INDEX('Maximum Demand Forecast'!$Q$52:$Q$64,MATCH(Information!$C$1057,'Maximum Demand Forecast'!$D$52:$D$64,0)))</f>
        <v>0.99996374897828899</v>
      </c>
      <c r="I1067" s="127">
        <f>IF($R$1057="Summer",INDEX('Maximum Demand Forecast'!$AG$52:$AG$64,MATCH(Information!$C$1057,'Maximum Demand Forecast'!$T$52:$T$64,0)),INDEX('Maximum Demand Forecast'!$Q$52:$Q$64,MATCH(Information!$C$1057,'Maximum Demand Forecast'!$D$52:$D$64,0)))</f>
        <v>0.99996374897828899</v>
      </c>
      <c r="J1067" s="127">
        <f>IF($R$1057="Summer",INDEX('Maximum Demand Forecast'!$AG$52:$AG$64,MATCH(Information!$C$1057,'Maximum Demand Forecast'!$T$52:$T$64,0)),INDEX('Maximum Demand Forecast'!$Q$52:$Q$64,MATCH(Information!$C$1057,'Maximum Demand Forecast'!$D$52:$D$64,0)))</f>
        <v>0.99996374897828899</v>
      </c>
      <c r="K1067" s="127">
        <f>IF($R$1057="Summer",INDEX('Maximum Demand Forecast'!$AG$52:$AG$64,MATCH(Information!$C$1057,'Maximum Demand Forecast'!$T$52:$T$64,0)),INDEX('Maximum Demand Forecast'!$Q$52:$Q$64,MATCH(Information!$C$1057,'Maximum Demand Forecast'!$D$52:$D$64,0)))</f>
        <v>0.99996374897828899</v>
      </c>
      <c r="L1067" s="127">
        <f>IF($R$1057="Summer",INDEX('Maximum Demand Forecast'!$AG$52:$AG$64,MATCH(Information!$C$1057,'Maximum Demand Forecast'!$T$52:$T$64,0)),INDEX('Maximum Demand Forecast'!$Q$52:$Q$64,MATCH(Information!$C$1057,'Maximum Demand Forecast'!$D$52:$D$64,0)))</f>
        <v>0.99996374897828899</v>
      </c>
      <c r="M1067" s="127">
        <f>IF($R$1057="Summer",INDEX('Maximum Demand Forecast'!$AG$52:$AG$64,MATCH(Information!$C$1057,'Maximum Demand Forecast'!$T$52:$T$64,0)),INDEX('Maximum Demand Forecast'!$Q$52:$Q$64,MATCH(Information!$C$1057,'Maximum Demand Forecast'!$D$52:$D$64,0)))</f>
        <v>0.99996374897828899</v>
      </c>
      <c r="N1067" s="127">
        <f>IF($R$1057="Summer",INDEX('Maximum Demand Forecast'!$AG$52:$AG$64,MATCH(Information!$C$1057,'Maximum Demand Forecast'!$T$52:$T$64,0)),INDEX('Maximum Demand Forecast'!$Q$52:$Q$64,MATCH(Information!$C$1057,'Maximum Demand Forecast'!$D$52:$D$64,0)))</f>
        <v>0.99996374897828899</v>
      </c>
      <c r="O1067" s="127">
        <f>IF($R$1057="Summer",INDEX('Maximum Demand Forecast'!$AG$52:$AG$64,MATCH(Information!$C$1057,'Maximum Demand Forecast'!$T$52:$T$64,0)),INDEX('Maximum Demand Forecast'!$Q$52:$Q$64,MATCH(Information!$C$1057,'Maximum Demand Forecast'!$D$52:$D$64,0)))</f>
        <v>0.99996374897828899</v>
      </c>
      <c r="P1067" s="127">
        <f>IF($R$1057="Summer",INDEX('Maximum Demand Forecast'!$AG$52:$AG$64,MATCH(Information!$C$1057,'Maximum Demand Forecast'!$T$52:$T$64,0)),INDEX('Maximum Demand Forecast'!$Q$52:$Q$64,MATCH(Information!$C$1057,'Maximum Demand Forecast'!$D$52:$D$64,0)))</f>
        <v>0.99996374897828899</v>
      </c>
      <c r="Q1067" s="104"/>
      <c r="R1067" s="105"/>
    </row>
    <row r="1068" spans="3:18" x14ac:dyDescent="0.25">
      <c r="C1068" s="71" t="s">
        <v>194</v>
      </c>
      <c r="D1068" s="72" t="s">
        <v>224</v>
      </c>
      <c r="E1068" s="130">
        <f>INDEX('Maximum Demand Forecast'!$AK$52:$AK$64,MATCH(Information!$C$1068,'Maximum Demand Forecast'!$AJ$52:$AJ$64,0))</f>
        <v>0</v>
      </c>
      <c r="F1068" s="127">
        <f>INDEX('Maximum Demand Forecast'!$AK$52:$AK$64,MATCH(Information!$C$1068,'Maximum Demand Forecast'!$AJ$52:$AJ$64,0))</f>
        <v>0</v>
      </c>
      <c r="G1068" s="127">
        <f>INDEX('Maximum Demand Forecast'!$AK$52:$AK$64,MATCH(Information!$C$1068,'Maximum Demand Forecast'!$AJ$52:$AJ$64,0))</f>
        <v>0</v>
      </c>
      <c r="H1068" s="127">
        <f>INDEX('Maximum Demand Forecast'!$AK$52:$AK$64,MATCH(Information!$C$1068,'Maximum Demand Forecast'!$AJ$52:$AJ$64,0))</f>
        <v>0</v>
      </c>
      <c r="I1068" s="127">
        <f>INDEX('Maximum Demand Forecast'!$AK$52:$AK$64,MATCH(Information!$C$1068,'Maximum Demand Forecast'!$AJ$52:$AJ$64,0))</f>
        <v>0</v>
      </c>
      <c r="J1068" s="127">
        <f>INDEX('Maximum Demand Forecast'!$AK$52:$AK$64,MATCH(Information!$C$1068,'Maximum Demand Forecast'!$AJ$52:$AJ$64,0))</f>
        <v>0</v>
      </c>
      <c r="K1068" s="127">
        <f>INDEX('Maximum Demand Forecast'!$AK$52:$AK$64,MATCH(Information!$C$1068,'Maximum Demand Forecast'!$AJ$52:$AJ$64,0))</f>
        <v>0</v>
      </c>
      <c r="L1068" s="127">
        <f>INDEX('Maximum Demand Forecast'!$AK$52:$AK$64,MATCH(Information!$C$1068,'Maximum Demand Forecast'!$AJ$52:$AJ$64,0))</f>
        <v>0</v>
      </c>
      <c r="M1068" s="127">
        <f>INDEX('Maximum Demand Forecast'!$AK$52:$AK$64,MATCH(Information!$C$1068,'Maximum Demand Forecast'!$AJ$52:$AJ$64,0))</f>
        <v>0</v>
      </c>
      <c r="N1068" s="127">
        <f>INDEX('Maximum Demand Forecast'!$AK$52:$AK$64,MATCH(Information!$C$1068,'Maximum Demand Forecast'!$AJ$52:$AJ$64,0))</f>
        <v>0</v>
      </c>
      <c r="O1068" s="127">
        <f>INDEX('Maximum Demand Forecast'!$AK$52:$AK$64,MATCH(Information!$C$1068,'Maximum Demand Forecast'!$AJ$52:$AJ$64,0))</f>
        <v>0</v>
      </c>
      <c r="P1068" s="127">
        <f>INDEX('Maximum Demand Forecast'!$AK$52:$AK$64,MATCH(Information!$C$1068,'Maximum Demand Forecast'!$AJ$52:$AJ$64,0))</f>
        <v>0</v>
      </c>
      <c r="Q1068" s="104"/>
      <c r="R1068" s="105"/>
    </row>
    <row r="1069" spans="3:18" x14ac:dyDescent="0.25">
      <c r="C1069" s="71" t="s">
        <v>194</v>
      </c>
      <c r="D1069" s="72" t="s">
        <v>130</v>
      </c>
      <c r="E1069" s="124">
        <v>7.4</v>
      </c>
      <c r="F1069" s="124"/>
      <c r="G1069" s="124"/>
      <c r="H1069" s="124"/>
      <c r="I1069" s="124"/>
      <c r="J1069" s="124"/>
      <c r="K1069" s="124"/>
      <c r="L1069" s="124"/>
      <c r="M1069" s="124"/>
      <c r="N1069" s="124"/>
      <c r="O1069" s="124"/>
      <c r="P1069" s="124"/>
      <c r="Q1069" s="104" t="str" cm="1">
        <f t="array" ref="Q1069">_xlfn.LET(
   _xlpm.result, INDEX('Maximum Demand Forecast'!$AW$4:$AW$328,
                 MATCH(1,
                      ('Maximum Demand Forecast'!$AV$4:$AV$328=Information!D1069)*
                      ('Maximum Demand Forecast'!$AX$4:$AX$328=Information!E1069)*
                      ('Maximum Demand Forecast'!$AU$4:$AU$328=Information!C1069),
                 0)),
   IF(_xlpm.result=0,"",_xlpm.result)
)</f>
        <v>Rokeby</v>
      </c>
      <c r="R1069" s="105"/>
    </row>
    <row r="1070" spans="3:18" x14ac:dyDescent="0.25">
      <c r="C1070" s="71" t="s">
        <v>194</v>
      </c>
      <c r="D1070" s="72" t="s">
        <v>131</v>
      </c>
      <c r="E1070" s="124">
        <v>7.4</v>
      </c>
      <c r="F1070" s="124"/>
      <c r="G1070" s="124"/>
      <c r="H1070" s="124"/>
      <c r="I1070" s="124"/>
      <c r="J1070" s="124"/>
      <c r="K1070" s="124"/>
      <c r="L1070" s="124"/>
      <c r="M1070" s="124"/>
      <c r="N1070" s="124"/>
      <c r="O1070" s="124"/>
      <c r="P1070" s="124"/>
      <c r="Q1070" s="104" t="str" cm="1">
        <f t="array" ref="Q1070">_xlfn.LET(
   _xlpm.result, INDEX('Maximum Demand Forecast'!$AW$4:$AW$328,
                 MATCH(1,
                      ('Maximum Demand Forecast'!$AV$4:$AV$328=Information!D1070)*
                      ('Maximum Demand Forecast'!$AX$4:$AX$328=Information!E1070)*
                      ('Maximum Demand Forecast'!$AU$4:$AU$328=Information!C1070),
                 0)),
   IF(_xlpm.result=0,"",_xlpm.result)
)</f>
        <v>Bellerive</v>
      </c>
      <c r="R1070" s="105"/>
    </row>
    <row r="1071" spans="3:18" x14ac:dyDescent="0.25">
      <c r="C1071" s="71" t="s">
        <v>194</v>
      </c>
      <c r="D1071" s="72" t="s">
        <v>132</v>
      </c>
      <c r="E1071" s="124"/>
      <c r="F1071" s="127"/>
      <c r="G1071" s="127"/>
      <c r="H1071" s="127"/>
      <c r="I1071" s="127"/>
      <c r="J1071" s="127"/>
      <c r="K1071" s="127"/>
      <c r="L1071" s="127"/>
      <c r="M1071" s="127"/>
      <c r="N1071" s="127"/>
      <c r="O1071" s="127"/>
      <c r="P1071" s="127"/>
      <c r="Q1071" s="104" t="str" cm="1">
        <f t="array" ref="Q1071">_xlfn.LET(
   _xlpm.result, INDEX('Maximum Demand Forecast'!$AW$4:$AW$328,
                 MATCH(1,
                      ('Maximum Demand Forecast'!$AV$4:$AV$328=Information!D1071)*
                      ('Maximum Demand Forecast'!$AX$4:$AX$328=Information!E1071)*
                      ('Maximum Demand Forecast'!$AU$4:$AU$328=Information!C1071),
                 0)),
   IF(_xlpm.result=0,"",_xlpm.result)
)</f>
        <v/>
      </c>
      <c r="R1071" s="105"/>
    </row>
    <row r="1072" spans="3:18" x14ac:dyDescent="0.25">
      <c r="C1072" s="71" t="s">
        <v>194</v>
      </c>
      <c r="D1072" s="72" t="s">
        <v>133</v>
      </c>
      <c r="E1072" s="124"/>
      <c r="F1072" s="127"/>
      <c r="G1072" s="127"/>
      <c r="H1072" s="127"/>
      <c r="I1072" s="127"/>
      <c r="J1072" s="127"/>
      <c r="K1072" s="127"/>
      <c r="L1072" s="127"/>
      <c r="M1072" s="127"/>
      <c r="N1072" s="127"/>
      <c r="O1072" s="127"/>
      <c r="P1072" s="127"/>
      <c r="Q1072" s="104" t="str" cm="1">
        <f t="array" ref="Q1072">_xlfn.LET(
   _xlpm.result, INDEX('Maximum Demand Forecast'!$AW$4:$AW$328,
                 MATCH(1,
                      ('Maximum Demand Forecast'!$AV$4:$AV$328=Information!D1072)*
                      ('Maximum Demand Forecast'!$AX$4:$AX$328=Information!E1072)*
                      ('Maximum Demand Forecast'!$AU$4:$AU$328=Information!C1072),
                 0)),
   IF(_xlpm.result=0,"",_xlpm.result)
)</f>
        <v/>
      </c>
      <c r="R1072" s="105"/>
    </row>
    <row r="1073" spans="3:18" x14ac:dyDescent="0.25">
      <c r="C1073" s="71" t="s">
        <v>194</v>
      </c>
      <c r="D1073" s="72" t="s">
        <v>225</v>
      </c>
      <c r="E1073" s="127">
        <f>INDEX('Distribution feeder max. demand'!$AS$5:$AS$64,MATCH(Information!$C1073,'Distribution feeder max. demand'!$AR$5:$AR$64,0))</f>
        <v>7.8049999999999997</v>
      </c>
      <c r="F1073" s="127"/>
      <c r="G1073" s="127"/>
      <c r="H1073" s="127"/>
      <c r="I1073" s="127"/>
      <c r="J1073" s="127"/>
      <c r="K1073" s="127"/>
      <c r="L1073" s="127"/>
      <c r="M1073" s="127"/>
      <c r="N1073" s="127"/>
      <c r="O1073" s="127"/>
      <c r="P1073" s="127"/>
      <c r="Q1073" s="104"/>
      <c r="R1073" s="105"/>
    </row>
    <row r="1074" spans="3:18" ht="15.75" thickBot="1" x14ac:dyDescent="0.3">
      <c r="C1074" s="73" t="s">
        <v>194</v>
      </c>
      <c r="D1074" s="74" t="s">
        <v>226</v>
      </c>
      <c r="E1074" s="131">
        <f>INDEX('Distribution feeder max. demand'!$AT$5:$AT$64,MATCH(Information!$C1073,'Distribution feeder max. demand'!$AR$5:$AR$64,0))</f>
        <v>2.4E-2</v>
      </c>
      <c r="F1074" s="131"/>
      <c r="G1074" s="131"/>
      <c r="H1074" s="131"/>
      <c r="I1074" s="131"/>
      <c r="J1074" s="131"/>
      <c r="K1074" s="131"/>
      <c r="L1074" s="131"/>
      <c r="M1074" s="131"/>
      <c r="N1074" s="131"/>
      <c r="O1074" s="131"/>
      <c r="P1074" s="131"/>
      <c r="Q1074" s="120"/>
      <c r="R1074" s="121"/>
    </row>
    <row r="1075" spans="3:18" ht="15.75" thickTop="1" x14ac:dyDescent="0.25">
      <c r="C1075" s="71" t="s">
        <v>14</v>
      </c>
      <c r="D1075" s="72" t="s">
        <v>195</v>
      </c>
      <c r="E1075" s="128">
        <f>INDEX('Maximum Demand Forecast'!$BA$52:$BA$64,MATCH($C$1075,'Maximum Demand Forecast'!$AZ$52:$AZ$64,0))</f>
        <v>50</v>
      </c>
      <c r="F1075" s="128">
        <f>INDEX('Maximum Demand Forecast'!$BA$52:$BA$64,MATCH($C$1075,'Maximum Demand Forecast'!$AZ$52:$AZ$64,0))</f>
        <v>50</v>
      </c>
      <c r="G1075" s="128">
        <f>INDEX('Maximum Demand Forecast'!$BA$52:$BA$64,MATCH($C$1075,'Maximum Demand Forecast'!$AZ$52:$AZ$64,0))</f>
        <v>50</v>
      </c>
      <c r="H1075" s="128">
        <f>INDEX('Maximum Demand Forecast'!$BA$52:$BA$64,MATCH($C$1075,'Maximum Demand Forecast'!$AZ$52:$AZ$64,0))</f>
        <v>50</v>
      </c>
      <c r="I1075" s="128">
        <f>INDEX('Maximum Demand Forecast'!$BA$52:$BA$64,MATCH($C$1075,'Maximum Demand Forecast'!$AZ$52:$AZ$64,0))</f>
        <v>50</v>
      </c>
      <c r="J1075" s="128">
        <f>INDEX('Maximum Demand Forecast'!$BA$52:$BA$64,MATCH($C$1075,'Maximum Demand Forecast'!$AZ$52:$AZ$64,0))</f>
        <v>50</v>
      </c>
      <c r="K1075" s="128">
        <f>INDEX('Maximum Demand Forecast'!$BA$52:$BA$64,MATCH($C$1075,'Maximum Demand Forecast'!$AZ$52:$AZ$64,0))</f>
        <v>50</v>
      </c>
      <c r="L1075" s="128">
        <f>INDEX('Maximum Demand Forecast'!$BA$52:$BA$64,MATCH($C$1075,'Maximum Demand Forecast'!$AZ$52:$AZ$64,0))</f>
        <v>50</v>
      </c>
      <c r="M1075" s="128">
        <f>INDEX('Maximum Demand Forecast'!$BA$52:$BA$64,MATCH($C$1075,'Maximum Demand Forecast'!$AZ$52:$AZ$64,0))</f>
        <v>50</v>
      </c>
      <c r="N1075" s="128">
        <f>INDEX('Maximum Demand Forecast'!$BA$52:$BA$64,MATCH($C$1075,'Maximum Demand Forecast'!$AZ$52:$AZ$64,0))</f>
        <v>50</v>
      </c>
      <c r="O1075" s="128">
        <f>INDEX('Maximum Demand Forecast'!$BA$52:$BA$64,MATCH($C$1075,'Maximum Demand Forecast'!$AZ$52:$AZ$64,0))</f>
        <v>50</v>
      </c>
      <c r="P1075" s="128">
        <f>INDEX('Maximum Demand Forecast'!$BA$52:$BA$64,MATCH($C$1075,'Maximum Demand Forecast'!$AZ$52:$AZ$64,0))</f>
        <v>50</v>
      </c>
      <c r="Q1075" s="104"/>
      <c r="R1075" s="105" t="str">
        <f>IF('Maximum Demand Forecast'!F54&gt;'Maximum Demand Forecast'!V54,"Summer","Winter")</f>
        <v>Winter</v>
      </c>
    </row>
    <row r="1076" spans="3:18" x14ac:dyDescent="0.25">
      <c r="C1076" s="71" t="s">
        <v>14</v>
      </c>
      <c r="D1076" s="72" t="s">
        <v>227</v>
      </c>
      <c r="E1076" s="128">
        <f>INDEX('Maximum Demand Forecast'!$AN$52:$AN$64,MATCH($C$1075,'Maximum Demand Forecast'!$AM$52:$AM$64,0))</f>
        <v>22.5</v>
      </c>
      <c r="F1076" s="128">
        <f>INDEX('Maximum Demand Forecast'!$AN$52:$AN$64,MATCH($C$1075,'Maximum Demand Forecast'!$AM$52:$AM$64,0))</f>
        <v>22.5</v>
      </c>
      <c r="G1076" s="128">
        <f>INDEX('Maximum Demand Forecast'!$AN$52:$AN$64,MATCH($C$1075,'Maximum Demand Forecast'!$AM$52:$AM$64,0))</f>
        <v>22.5</v>
      </c>
      <c r="H1076" s="128">
        <f>INDEX('Maximum Demand Forecast'!$AN$52:$AN$64,MATCH($C$1075,'Maximum Demand Forecast'!$AM$52:$AM$64,0))</f>
        <v>22.5</v>
      </c>
      <c r="I1076" s="128">
        <f>INDEX('Maximum Demand Forecast'!$AN$52:$AN$64,MATCH($C$1075,'Maximum Demand Forecast'!$AM$52:$AM$64,0))</f>
        <v>22.5</v>
      </c>
      <c r="J1076" s="128">
        <f>INDEX('Maximum Demand Forecast'!$AN$52:$AN$64,MATCH($C$1075,'Maximum Demand Forecast'!$AM$52:$AM$64,0))</f>
        <v>22.5</v>
      </c>
      <c r="K1076" s="128">
        <f>INDEX('Maximum Demand Forecast'!$AN$52:$AN$64,MATCH($C$1075,'Maximum Demand Forecast'!$AM$52:$AM$64,0))</f>
        <v>22.5</v>
      </c>
      <c r="L1076" s="128">
        <f>INDEX('Maximum Demand Forecast'!$AN$52:$AN$64,MATCH($C$1075,'Maximum Demand Forecast'!$AM$52:$AM$64,0))</f>
        <v>22.5</v>
      </c>
      <c r="M1076" s="128">
        <f>INDEX('Maximum Demand Forecast'!$AN$52:$AN$64,MATCH($C$1075,'Maximum Demand Forecast'!$AM$52:$AM$64,0))</f>
        <v>22.5</v>
      </c>
      <c r="N1076" s="128">
        <f>INDEX('Maximum Demand Forecast'!$AN$52:$AN$64,MATCH($C$1075,'Maximum Demand Forecast'!$AM$52:$AM$64,0))</f>
        <v>22.5</v>
      </c>
      <c r="O1076" s="128">
        <f>INDEX('Maximum Demand Forecast'!$AN$52:$AN$64,MATCH($C$1075,'Maximum Demand Forecast'!$AM$52:$AM$64,0))</f>
        <v>22.5</v>
      </c>
      <c r="P1076" s="128">
        <f>INDEX('Maximum Demand Forecast'!$AN$52:$AN$64,MATCH($C$1075,'Maximum Demand Forecast'!$AM$52:$AM$64,0))</f>
        <v>22.5</v>
      </c>
      <c r="Q1076" s="104"/>
      <c r="R1076" s="105"/>
    </row>
    <row r="1077" spans="3:18" x14ac:dyDescent="0.25">
      <c r="C1077" s="71" t="s">
        <v>14</v>
      </c>
      <c r="D1077" s="72" t="s">
        <v>215</v>
      </c>
      <c r="E1077" s="128">
        <f>INDEX('Maximum Demand Forecast'!$AO$52:$AO$64,MATCH(Information!$C$1077,'Maximum Demand Forecast'!$AM$52:$AM$64,0))</f>
        <v>30</v>
      </c>
      <c r="F1077" s="132">
        <f>INDEX('Maximum Demand Forecast'!$AO$52:$AO$64,MATCH(Information!$C$1077,'Maximum Demand Forecast'!$AM$52:$AM$64,0))</f>
        <v>30</v>
      </c>
      <c r="G1077" s="132">
        <f>INDEX('Maximum Demand Forecast'!$AO$52:$AO$64,MATCH(Information!$C$1077,'Maximum Demand Forecast'!$AM$52:$AM$64,0))</f>
        <v>30</v>
      </c>
      <c r="H1077" s="132">
        <f>INDEX('Maximum Demand Forecast'!$AO$52:$AO$64,MATCH(Information!$C$1077,'Maximum Demand Forecast'!$AM$52:$AM$64,0))</f>
        <v>30</v>
      </c>
      <c r="I1077" s="132">
        <f>INDEX('Maximum Demand Forecast'!$AO$52:$AO$64,MATCH(Information!$C$1077,'Maximum Demand Forecast'!$AM$52:$AM$64,0))</f>
        <v>30</v>
      </c>
      <c r="J1077" s="132">
        <f>INDEX('Maximum Demand Forecast'!$AO$52:$AO$64,MATCH(Information!$C$1077,'Maximum Demand Forecast'!$AM$52:$AM$64,0))</f>
        <v>30</v>
      </c>
      <c r="K1077" s="132">
        <f>INDEX('Maximum Demand Forecast'!$AO$52:$AO$64,MATCH(Information!$C$1077,'Maximum Demand Forecast'!$AM$52:$AM$64,0))</f>
        <v>30</v>
      </c>
      <c r="L1077" s="132">
        <f>INDEX('Maximum Demand Forecast'!$AO$52:$AO$64,MATCH(Information!$C$1077,'Maximum Demand Forecast'!$AM$52:$AM$64,0))</f>
        <v>30</v>
      </c>
      <c r="M1077" s="132">
        <f>INDEX('Maximum Demand Forecast'!$AO$52:$AO$64,MATCH(Information!$C$1077,'Maximum Demand Forecast'!$AM$52:$AM$64,0))</f>
        <v>30</v>
      </c>
      <c r="N1077" s="132">
        <f>INDEX('Maximum Demand Forecast'!$AO$52:$AO$64,MATCH(Information!$C$1077,'Maximum Demand Forecast'!$AM$52:$AM$64,0))</f>
        <v>30</v>
      </c>
      <c r="O1077" s="132">
        <f>INDEX('Maximum Demand Forecast'!$AO$52:$AO$64,MATCH(Information!$C$1077,'Maximum Demand Forecast'!$AM$52:$AM$64,0))</f>
        <v>30</v>
      </c>
      <c r="P1077" s="132">
        <f>INDEX('Maximum Demand Forecast'!$AO$52:$AO$64,MATCH(Information!$C$1077,'Maximum Demand Forecast'!$AM$52:$AM$64,0))</f>
        <v>30</v>
      </c>
      <c r="Q1077" s="104"/>
      <c r="R1077" s="105"/>
    </row>
    <row r="1078" spans="3:18" x14ac:dyDescent="0.25">
      <c r="C1078" s="71" t="s">
        <v>14</v>
      </c>
      <c r="D1078" s="72" t="s">
        <v>216</v>
      </c>
      <c r="E1078" s="132">
        <f>INDEX('Maximum Demand Forecast'!$BE$53:$BE$65,MATCH(Information!$C$1078,'Maximum Demand Forecast'!$BC$53:$BC$65,0))</f>
        <v>44.068568696974943</v>
      </c>
      <c r="F1078" s="132">
        <f>INDEX('Maximum Demand Forecast'!$BE$53:$BE$65,MATCH(Information!$C$1078,'Maximum Demand Forecast'!$BC$53:$BC$65,0))</f>
        <v>44.068568696974943</v>
      </c>
      <c r="G1078" s="132">
        <f>INDEX('Maximum Demand Forecast'!$BE$53:$BE$65,MATCH(Information!$C$1078,'Maximum Demand Forecast'!$BC$53:$BC$65,0))</f>
        <v>44.068568696974943</v>
      </c>
      <c r="H1078" s="132">
        <f>INDEX('Maximum Demand Forecast'!$BE$53:$BE$65,MATCH(Information!$C$1078,'Maximum Demand Forecast'!$BC$53:$BC$65,0))</f>
        <v>44.068568696974943</v>
      </c>
      <c r="I1078" s="132">
        <f>INDEX('Maximum Demand Forecast'!$BE$53:$BE$65,MATCH(Information!$C$1078,'Maximum Demand Forecast'!$BC$53:$BC$65,0))</f>
        <v>44.068568696974943</v>
      </c>
      <c r="J1078" s="132">
        <f>INDEX('Maximum Demand Forecast'!$BE$53:$BE$65,MATCH(Information!$C$1078,'Maximum Demand Forecast'!$BC$53:$BC$65,0))</f>
        <v>44.068568696974943</v>
      </c>
      <c r="K1078" s="132">
        <f>INDEX('Maximum Demand Forecast'!$BE$53:$BE$65,MATCH(Information!$C$1078,'Maximum Demand Forecast'!$BC$53:$BC$65,0))</f>
        <v>44.068568696974943</v>
      </c>
      <c r="L1078" s="132">
        <f>INDEX('Maximum Demand Forecast'!$BE$53:$BE$65,MATCH(Information!$C$1078,'Maximum Demand Forecast'!$BC$53:$BC$65,0))</f>
        <v>44.068568696974943</v>
      </c>
      <c r="M1078" s="132">
        <f>INDEX('Maximum Demand Forecast'!$BE$53:$BE$65,MATCH(Information!$C$1078,'Maximum Demand Forecast'!$BC$53:$BC$65,0))</f>
        <v>44.068568696974943</v>
      </c>
      <c r="N1078" s="132">
        <f>INDEX('Maximum Demand Forecast'!$BE$53:$BE$65,MATCH(Information!$C$1078,'Maximum Demand Forecast'!$BC$53:$BC$65,0))</f>
        <v>44.068568696974943</v>
      </c>
      <c r="O1078" s="132">
        <f>INDEX('Maximum Demand Forecast'!$BE$53:$BE$65,MATCH(Information!$C$1078,'Maximum Demand Forecast'!$BC$53:$BC$65,0))</f>
        <v>44.068568696974943</v>
      </c>
      <c r="P1078" s="132">
        <f>INDEX('Maximum Demand Forecast'!$BE$53:$BE$65,MATCH(Information!$C$1078,'Maximum Demand Forecast'!$BC$53:$BC$65,0))</f>
        <v>44.068568696974943</v>
      </c>
      <c r="Q1078" s="104"/>
      <c r="R1078" s="105"/>
    </row>
    <row r="1079" spans="3:18" x14ac:dyDescent="0.25">
      <c r="C1079" s="71" t="s">
        <v>14</v>
      </c>
      <c r="D1079" s="72" t="s">
        <v>217</v>
      </c>
      <c r="E1079" s="132">
        <f>INDEX('Maximum Demand Forecast'!$BG$53:$BG$65,MATCH(Information!$C$1079,'Maximum Demand Forecast'!$BC$53:$BC$65,0))</f>
        <v>21.434128743664857</v>
      </c>
      <c r="F1079" s="132">
        <f>INDEX('Maximum Demand Forecast'!$BG$53:$BG$65,MATCH(Information!$C$1079,'Maximum Demand Forecast'!$BC$53:$BC$65,0))</f>
        <v>21.434128743664857</v>
      </c>
      <c r="G1079" s="132">
        <f>INDEX('Maximum Demand Forecast'!$BG$53:$BG$65,MATCH(Information!$C$1079,'Maximum Demand Forecast'!$BC$53:$BC$65,0))</f>
        <v>21.434128743664857</v>
      </c>
      <c r="H1079" s="132">
        <f>INDEX('Maximum Demand Forecast'!$BG$53:$BG$65,MATCH(Information!$C$1079,'Maximum Demand Forecast'!$BC$53:$BC$65,0))</f>
        <v>21.434128743664857</v>
      </c>
      <c r="I1079" s="132">
        <f>INDEX('Maximum Demand Forecast'!$BG$53:$BG$65,MATCH(Information!$C$1079,'Maximum Demand Forecast'!$BC$53:$BC$65,0))</f>
        <v>21.434128743664857</v>
      </c>
      <c r="J1079" s="132">
        <f>INDEX('Maximum Demand Forecast'!$BG$53:$BG$65,MATCH(Information!$C$1079,'Maximum Demand Forecast'!$BC$53:$BC$65,0))</f>
        <v>21.434128743664857</v>
      </c>
      <c r="K1079" s="132">
        <f>INDEX('Maximum Demand Forecast'!$BG$53:$BG$65,MATCH(Information!$C$1079,'Maximum Demand Forecast'!$BC$53:$BC$65,0))</f>
        <v>21.434128743664857</v>
      </c>
      <c r="L1079" s="132">
        <f>INDEX('Maximum Demand Forecast'!$BG$53:$BG$65,MATCH(Information!$C$1079,'Maximum Demand Forecast'!$BC$53:$BC$65,0))</f>
        <v>21.434128743664857</v>
      </c>
      <c r="M1079" s="132">
        <f>INDEX('Maximum Demand Forecast'!$BG$53:$BG$65,MATCH(Information!$C$1079,'Maximum Demand Forecast'!$BC$53:$BC$65,0))</f>
        <v>21.434128743664857</v>
      </c>
      <c r="N1079" s="132">
        <f>INDEX('Maximum Demand Forecast'!$BG$53:$BG$65,MATCH(Information!$C$1079,'Maximum Demand Forecast'!$BC$53:$BC$65,0))</f>
        <v>21.434128743664857</v>
      </c>
      <c r="O1079" s="132">
        <f>INDEX('Maximum Demand Forecast'!$BG$53:$BG$65,MATCH(Information!$C$1079,'Maximum Demand Forecast'!$BC$53:$BC$65,0))</f>
        <v>21.434128743664857</v>
      </c>
      <c r="P1079" s="132">
        <f>INDEX('Maximum Demand Forecast'!$BG$53:$BG$65,MATCH(Information!$C$1079,'Maximum Demand Forecast'!$BC$53:$BC$65,0))</f>
        <v>21.434128743664857</v>
      </c>
      <c r="Q1079" s="104"/>
      <c r="R1079" s="105"/>
    </row>
    <row r="1080" spans="3:18" x14ac:dyDescent="0.25">
      <c r="C1080" s="71" t="s">
        <v>14</v>
      </c>
      <c r="D1080" s="72" t="s">
        <v>218</v>
      </c>
      <c r="E1080" s="132">
        <f>INDEX('Maximum Demand Forecast'!$BD$53:$BD$65,MATCH(Information!$C$1080,'Maximum Demand Forecast'!$BC$53:$BC$65,0))</f>
        <v>27.035581055342604</v>
      </c>
      <c r="F1080" s="132">
        <f>INDEX('Maximum Demand Forecast'!$BD$53:$BD$65,MATCH(Information!$C$1080,'Maximum Demand Forecast'!$BC$53:$BC$65,0))</f>
        <v>27.035581055342604</v>
      </c>
      <c r="G1080" s="132">
        <f>INDEX('Maximum Demand Forecast'!$BD$53:$BD$65,MATCH(Information!$C$1080,'Maximum Demand Forecast'!$BC$53:$BC$65,0))</f>
        <v>27.035581055342604</v>
      </c>
      <c r="H1080" s="132">
        <f>INDEX('Maximum Demand Forecast'!$BD$53:$BD$65,MATCH(Information!$C$1080,'Maximum Demand Forecast'!$BC$53:$BC$65,0))</f>
        <v>27.035581055342604</v>
      </c>
      <c r="I1080" s="132">
        <f>INDEX('Maximum Demand Forecast'!$BD$53:$BD$65,MATCH(Information!$C$1080,'Maximum Demand Forecast'!$BC$53:$BC$65,0))</f>
        <v>27.035581055342604</v>
      </c>
      <c r="J1080" s="132">
        <f>INDEX('Maximum Demand Forecast'!$BD$53:$BD$65,MATCH(Information!$C$1080,'Maximum Demand Forecast'!$BC$53:$BC$65,0))</f>
        <v>27.035581055342604</v>
      </c>
      <c r="K1080" s="132">
        <f>INDEX('Maximum Demand Forecast'!$BD$53:$BD$65,MATCH(Information!$C$1080,'Maximum Demand Forecast'!$BC$53:$BC$65,0))</f>
        <v>27.035581055342604</v>
      </c>
      <c r="L1080" s="132">
        <f>INDEX('Maximum Demand Forecast'!$BD$53:$BD$65,MATCH(Information!$C$1080,'Maximum Demand Forecast'!$BC$53:$BC$65,0))</f>
        <v>27.035581055342604</v>
      </c>
      <c r="M1080" s="132">
        <f>INDEX('Maximum Demand Forecast'!$BD$53:$BD$65,MATCH(Information!$C$1080,'Maximum Demand Forecast'!$BC$53:$BC$65,0))</f>
        <v>27.035581055342604</v>
      </c>
      <c r="N1080" s="132">
        <f>INDEX('Maximum Demand Forecast'!$BD$53:$BD$65,MATCH(Information!$C$1080,'Maximum Demand Forecast'!$BC$53:$BC$65,0))</f>
        <v>27.035581055342604</v>
      </c>
      <c r="O1080" s="132">
        <f>INDEX('Maximum Demand Forecast'!$BD$53:$BD$65,MATCH(Information!$C$1080,'Maximum Demand Forecast'!$BC$53:$BC$65,0))</f>
        <v>27.035581055342604</v>
      </c>
      <c r="P1080" s="132">
        <f>INDEX('Maximum Demand Forecast'!$BD$53:$BD$65,MATCH(Information!$C$1080,'Maximum Demand Forecast'!$BC$53:$BC$65,0))</f>
        <v>27.035581055342604</v>
      </c>
      <c r="Q1080" s="104"/>
      <c r="R1080" s="105"/>
    </row>
    <row r="1081" spans="3:18" x14ac:dyDescent="0.25">
      <c r="C1081" s="71" t="s">
        <v>14</v>
      </c>
      <c r="D1081" s="72" t="s">
        <v>219</v>
      </c>
      <c r="E1081" s="132">
        <f>INDEX('Maximum Demand Forecast'!$BF$53:$BF$65,MATCH(Information!$C$1081,'Maximum Demand Forecast'!$BC$53:$BC$65,0))</f>
        <v>13.432054012696643</v>
      </c>
      <c r="F1081" s="132">
        <f>INDEX('Maximum Demand Forecast'!$BF$53:$BF$65,MATCH(Information!$C$1081,'Maximum Demand Forecast'!$BC$53:$BC$65,0))</f>
        <v>13.432054012696643</v>
      </c>
      <c r="G1081" s="132">
        <f>INDEX('Maximum Demand Forecast'!$BF$53:$BF$65,MATCH(Information!$C$1081,'Maximum Demand Forecast'!$BC$53:$BC$65,0))</f>
        <v>13.432054012696643</v>
      </c>
      <c r="H1081" s="132">
        <f>INDEX('Maximum Demand Forecast'!$BF$53:$BF$65,MATCH(Information!$C$1081,'Maximum Demand Forecast'!$BC$53:$BC$65,0))</f>
        <v>13.432054012696643</v>
      </c>
      <c r="I1081" s="132">
        <f>INDEX('Maximum Demand Forecast'!$BF$53:$BF$65,MATCH(Information!$C$1081,'Maximum Demand Forecast'!$BC$53:$BC$65,0))</f>
        <v>13.432054012696643</v>
      </c>
      <c r="J1081" s="132">
        <f>INDEX('Maximum Demand Forecast'!$BF$53:$BF$65,MATCH(Information!$C$1081,'Maximum Demand Forecast'!$BC$53:$BC$65,0))</f>
        <v>13.432054012696643</v>
      </c>
      <c r="K1081" s="132">
        <f>INDEX('Maximum Demand Forecast'!$BF$53:$BF$65,MATCH(Information!$C$1081,'Maximum Demand Forecast'!$BC$53:$BC$65,0))</f>
        <v>13.432054012696643</v>
      </c>
      <c r="L1081" s="132">
        <f>INDEX('Maximum Demand Forecast'!$BF$53:$BF$65,MATCH(Information!$C$1081,'Maximum Demand Forecast'!$BC$53:$BC$65,0))</f>
        <v>13.432054012696643</v>
      </c>
      <c r="M1081" s="132">
        <f>INDEX('Maximum Demand Forecast'!$BF$53:$BF$65,MATCH(Information!$C$1081,'Maximum Demand Forecast'!$BC$53:$BC$65,0))</f>
        <v>13.432054012696643</v>
      </c>
      <c r="N1081" s="132">
        <f>INDEX('Maximum Demand Forecast'!$BF$53:$BF$65,MATCH(Information!$C$1081,'Maximum Demand Forecast'!$BC$53:$BC$65,0))</f>
        <v>13.432054012696643</v>
      </c>
      <c r="O1081" s="132">
        <f>INDEX('Maximum Demand Forecast'!$BF$53:$BF$65,MATCH(Information!$C$1081,'Maximum Demand Forecast'!$BC$53:$BC$65,0))</f>
        <v>13.432054012696643</v>
      </c>
      <c r="P1081" s="132">
        <f>INDEX('Maximum Demand Forecast'!$BF$53:$BF$65,MATCH(Information!$C$1081,'Maximum Demand Forecast'!$BC$53:$BC$65,0))</f>
        <v>13.432054012696643</v>
      </c>
      <c r="Q1081" s="112"/>
      <c r="R1081" s="105"/>
    </row>
    <row r="1082" spans="3:18" x14ac:dyDescent="0.25">
      <c r="C1082" s="71" t="s">
        <v>14</v>
      </c>
      <c r="D1082" s="72" t="s">
        <v>220</v>
      </c>
      <c r="E1082" s="133">
        <f>(IF($R$1075="Summer",INDEX('Maximum Demand Forecast'!E$52:E$64,MATCH(Information!$C$1075,'Maximum Demand Forecast'!$D$52:$D$64,0)),INDEX('Maximum Demand Forecast'!U$52:U$64,MATCH(Information!$C$1075,'Maximum Demand Forecast'!$T$52:$T$64,0))))/$F$1083</f>
        <v>23.518702337324694</v>
      </c>
      <c r="F1082" s="133">
        <f>(IF($R$1075="Summer",INDEX('Maximum Demand Forecast'!F$52:F$64,MATCH(Information!$C$1075,'Maximum Demand Forecast'!$D$52:$D$64,0)),INDEX('Maximum Demand Forecast'!V$52:V$64,MATCH(Information!$C$1075,'Maximum Demand Forecast'!$T$52:$T$64,0))))/$F$1083</f>
        <v>22.102754064407502</v>
      </c>
      <c r="G1082" s="133">
        <f>(IF($R$1075="Summer",INDEX('Maximum Demand Forecast'!G$52:G$64,MATCH(Information!$C$1075,'Maximum Demand Forecast'!$D$52:$D$64,0)),INDEX('Maximum Demand Forecast'!W$52:W$64,MATCH(Information!$C$1075,'Maximum Demand Forecast'!$T$52:$T$64,0))))/$F$1083</f>
        <v>21.340323369389129</v>
      </c>
      <c r="H1082" s="133">
        <f>(IF($R$1075="Summer",INDEX('Maximum Demand Forecast'!H$52:H$64,MATCH(Information!$C$1075,'Maximum Demand Forecast'!$D$52:$D$64,0)),INDEX('Maximum Demand Forecast'!X$52:X$64,MATCH(Information!$C$1075,'Maximum Demand Forecast'!$T$52:$T$64,0))))/$F$1083</f>
        <v>21.511404590917493</v>
      </c>
      <c r="I1082" s="133">
        <f>(IF($R$1075="Summer",INDEX('Maximum Demand Forecast'!I$52:I$64,MATCH(Information!$C$1075,'Maximum Demand Forecast'!$D$52:$D$64,0)),INDEX('Maximum Demand Forecast'!Y$52:Y$64,MATCH(Information!$C$1075,'Maximum Demand Forecast'!$T$52:$T$64,0))))/$F$1083</f>
        <v>21.160799133576393</v>
      </c>
      <c r="J1082" s="133">
        <f>(IF($R$1075="Summer",INDEX('Maximum Demand Forecast'!J$52:J$64,MATCH(Information!$C$1075,'Maximum Demand Forecast'!$D$52:$D$64,0)),INDEX('Maximum Demand Forecast'!Z$52:Z$64,MATCH(Information!$C$1075,'Maximum Demand Forecast'!$T$52:$T$64,0))))/$F$1083</f>
        <v>21.147364349624752</v>
      </c>
      <c r="K1082" s="133">
        <f>(IF($R$1075="Summer",INDEX('Maximum Demand Forecast'!K$52:K$64,MATCH(Information!$C$1075,'Maximum Demand Forecast'!$D$52:$D$64,0)),INDEX('Maximum Demand Forecast'!AA$52:AA$64,MATCH(Information!$C$1075,'Maximum Demand Forecast'!$T$52:$T$64,0))))/$F$1083</f>
        <v>21.178555718141798</v>
      </c>
      <c r="L1082" s="133">
        <f>(IF($R$1075="Summer",INDEX('Maximum Demand Forecast'!L$52:L$64,MATCH(Information!$C$1075,'Maximum Demand Forecast'!$D$52:$D$64,0)),INDEX('Maximum Demand Forecast'!AB$52:AB$64,MATCH(Information!$C$1075,'Maximum Demand Forecast'!$T$52:$T$64,0))))/$F$1083</f>
        <v>21.27321438457302</v>
      </c>
      <c r="M1082" s="133">
        <f>(IF($R$1075="Summer",INDEX('Maximum Demand Forecast'!M$52:M$64,MATCH(Information!$C$1075,'Maximum Demand Forecast'!$D$52:$D$64,0)),INDEX('Maximum Demand Forecast'!AC$52:AC$64,MATCH(Information!$C$1075,'Maximum Demand Forecast'!$T$52:$T$64,0))))/$F$1083</f>
        <v>21.554987304500148</v>
      </c>
      <c r="N1082" s="133">
        <f>(IF($R$1075="Summer",INDEX('Maximum Demand Forecast'!N$52:N$64,MATCH(Information!$C$1075,'Maximum Demand Forecast'!$D$52:$D$64,0)),INDEX('Maximum Demand Forecast'!AD$52:AD$64,MATCH(Information!$C$1075,'Maximum Demand Forecast'!$T$52:$T$64,0))))/$F$1083</f>
        <v>22.444970259704483</v>
      </c>
      <c r="O1082" s="133">
        <f>(IF($R$1075="Summer",INDEX('Maximum Demand Forecast'!O$52:O$64,MATCH(Information!$C$1075,'Maximum Demand Forecast'!$D$52:$D$64,0)),INDEX('Maximum Demand Forecast'!AE$52:AE$64,MATCH(Information!$C$1075,'Maximum Demand Forecast'!$T$52:$T$64,0))))/$F$1083</f>
        <v>23.171742448855028</v>
      </c>
      <c r="P1082" s="133">
        <f>(IF($R$1075="Summer",INDEX('Maximum Demand Forecast'!P$52:P$64,MATCH(Information!$C$1075,'Maximum Demand Forecast'!$D$52:$D$64,0)),INDEX('Maximum Demand Forecast'!AF$52:AF$64,MATCH(Information!$C$1075,'Maximum Demand Forecast'!$T$52:$T$64,0))))/$F$1083</f>
        <v>23.655095846558872</v>
      </c>
      <c r="Q1082" s="112"/>
      <c r="R1082" s="105"/>
    </row>
    <row r="1083" spans="3:18" x14ac:dyDescent="0.25">
      <c r="C1083" s="71" t="s">
        <v>14</v>
      </c>
      <c r="D1083" s="72" t="s">
        <v>221</v>
      </c>
      <c r="E1083" s="118">
        <f>IF($R$1075="Summer",INDEX('Maximum Demand Forecast'!$Q$52:$Q$64,MATCH(Information!$C$1075,'Maximum Demand Forecast'!$D$52:$D$64,0)),INDEX('Maximum Demand Forecast'!$AG$52:$AG$64,MATCH(Information!$C$1075,'Maximum Demand Forecast'!$T$52:$T$64,0)))</f>
        <v>0.99962041906122401</v>
      </c>
      <c r="F1083" s="132">
        <f>IF($R$1075="Summer",INDEX('Maximum Demand Forecast'!$Q$52:$Q$64,MATCH(Information!$C$1075,'Maximum Demand Forecast'!$D$52:$D$64,0)),INDEX('Maximum Demand Forecast'!$AG$52:$AG$64,MATCH(Information!$C$1075,'Maximum Demand Forecast'!$T$52:$T$64,0)))</f>
        <v>0.99962041906122401</v>
      </c>
      <c r="G1083" s="132">
        <f>IF($R$1075="Summer",INDEX('Maximum Demand Forecast'!$Q$52:$Q$64,MATCH(Information!$C$1075,'Maximum Demand Forecast'!$D$52:$D$64,0)),INDEX('Maximum Demand Forecast'!$AG$52:$AG$64,MATCH(Information!$C$1075,'Maximum Demand Forecast'!$T$52:$T$64,0)))</f>
        <v>0.99962041906122401</v>
      </c>
      <c r="H1083" s="132">
        <f>IF($R$1075="Summer",INDEX('Maximum Demand Forecast'!$Q$52:$Q$64,MATCH(Information!$C$1075,'Maximum Demand Forecast'!$D$52:$D$64,0)),INDEX('Maximum Demand Forecast'!$AG$52:$AG$64,MATCH(Information!$C$1075,'Maximum Demand Forecast'!$T$52:$T$64,0)))</f>
        <v>0.99962041906122401</v>
      </c>
      <c r="I1083" s="132">
        <f>IF($R$1075="Summer",INDEX('Maximum Demand Forecast'!$Q$52:$Q$64,MATCH(Information!$C$1075,'Maximum Demand Forecast'!$D$52:$D$64,0)),INDEX('Maximum Demand Forecast'!$AG$52:$AG$64,MATCH(Information!$C$1075,'Maximum Demand Forecast'!$T$52:$T$64,0)))</f>
        <v>0.99962041906122401</v>
      </c>
      <c r="J1083" s="132">
        <f>IF($R$1075="Summer",INDEX('Maximum Demand Forecast'!$Q$52:$Q$64,MATCH(Information!$C$1075,'Maximum Demand Forecast'!$D$52:$D$64,0)),INDEX('Maximum Demand Forecast'!$AG$52:$AG$64,MATCH(Information!$C$1075,'Maximum Demand Forecast'!$T$52:$T$64,0)))</f>
        <v>0.99962041906122401</v>
      </c>
      <c r="K1083" s="132">
        <f>IF($R$1075="Summer",INDEX('Maximum Demand Forecast'!$Q$52:$Q$64,MATCH(Information!$C$1075,'Maximum Demand Forecast'!$D$52:$D$64,0)),INDEX('Maximum Demand Forecast'!$AG$52:$AG$64,MATCH(Information!$C$1075,'Maximum Demand Forecast'!$T$52:$T$64,0)))</f>
        <v>0.99962041906122401</v>
      </c>
      <c r="L1083" s="132">
        <f>IF($R$1075="Summer",INDEX('Maximum Demand Forecast'!$Q$52:$Q$64,MATCH(Information!$C$1075,'Maximum Demand Forecast'!$D$52:$D$64,0)),INDEX('Maximum Demand Forecast'!$AG$52:$AG$64,MATCH(Information!$C$1075,'Maximum Demand Forecast'!$T$52:$T$64,0)))</f>
        <v>0.99962041906122401</v>
      </c>
      <c r="M1083" s="132">
        <f>IF($R$1075="Summer",INDEX('Maximum Demand Forecast'!$Q$52:$Q$64,MATCH(Information!$C$1075,'Maximum Demand Forecast'!$D$52:$D$64,0)),INDEX('Maximum Demand Forecast'!$AG$52:$AG$64,MATCH(Information!$C$1075,'Maximum Demand Forecast'!$T$52:$T$64,0)))</f>
        <v>0.99962041906122401</v>
      </c>
      <c r="N1083" s="132">
        <f>IF($R$1075="Summer",INDEX('Maximum Demand Forecast'!$Q$52:$Q$64,MATCH(Information!$C$1075,'Maximum Demand Forecast'!$D$52:$D$64,0)),INDEX('Maximum Demand Forecast'!$AG$52:$AG$64,MATCH(Information!$C$1075,'Maximum Demand Forecast'!$T$52:$T$64,0)))</f>
        <v>0.99962041906122401</v>
      </c>
      <c r="O1083" s="132">
        <f>IF($R$1075="Summer",INDEX('Maximum Demand Forecast'!$Q$52:$Q$64,MATCH(Information!$C$1075,'Maximum Demand Forecast'!$D$52:$D$64,0)),INDEX('Maximum Demand Forecast'!$AG$52:$AG$64,MATCH(Information!$C$1075,'Maximum Demand Forecast'!$T$52:$T$64,0)))</f>
        <v>0.99962041906122401</v>
      </c>
      <c r="P1083" s="132">
        <f>IF($R$1075="Summer",INDEX('Maximum Demand Forecast'!$Q$52:$Q$64,MATCH(Information!$C$1075,'Maximum Demand Forecast'!$D$52:$D$64,0)),INDEX('Maximum Demand Forecast'!$AG$52:$AG$64,MATCH(Information!$C$1075,'Maximum Demand Forecast'!$T$52:$T$64,0)))</f>
        <v>0.99962041906122401</v>
      </c>
      <c r="Q1083" s="112"/>
      <c r="R1083" s="105"/>
    </row>
    <row r="1084" spans="3:18" x14ac:dyDescent="0.25">
      <c r="C1084" s="71" t="s">
        <v>14</v>
      </c>
      <c r="D1084" s="72" t="s">
        <v>222</v>
      </c>
      <c r="E1084" s="118">
        <f>(IF($R$1075="Summer",INDEX('Maximum Demand Forecast'!U$52:U$64,MATCH(Information!$C$1075,'Maximum Demand Forecast'!$D$52:$D$64,0)),INDEX('Maximum Demand Forecast'!E$52:E$64,MATCH(Information!$C$1075,'Maximum Demand Forecast'!$T$52:$T$64,0))))/$F$1085</f>
        <v>14.606112186718336</v>
      </c>
      <c r="F1084" s="132">
        <f>(IF($R$1075="Summer",INDEX('Maximum Demand Forecast'!V$52:V$64,MATCH(Information!$C$1075,'Maximum Demand Forecast'!$D$52:$D$64,0)),INDEX('Maximum Demand Forecast'!F$52:F$64,MATCH(Information!$C$1075,'Maximum Demand Forecast'!$T$52:$T$64,0))))/$F$1085</f>
        <v>14.784691437905966</v>
      </c>
      <c r="G1084" s="132">
        <f>(IF($R$1075="Summer",INDEX('Maximum Demand Forecast'!W$52:W$64,MATCH(Information!$C$1075,'Maximum Demand Forecast'!$D$52:$D$64,0)),INDEX('Maximum Demand Forecast'!G$52:G$64,MATCH(Information!$C$1075,'Maximum Demand Forecast'!$T$52:$T$64,0))))/$F$1085</f>
        <v>15.20322029728324</v>
      </c>
      <c r="H1084" s="132">
        <f>(IF($R$1075="Summer",INDEX('Maximum Demand Forecast'!X$52:X$64,MATCH(Information!$C$1075,'Maximum Demand Forecast'!$D$52:$D$64,0)),INDEX('Maximum Demand Forecast'!H$52:H$64,MATCH(Information!$C$1075,'Maximum Demand Forecast'!$T$52:$T$64,0))))/$F$1085</f>
        <v>15.156491576007774</v>
      </c>
      <c r="I1084" s="132">
        <f>(IF($R$1075="Summer",INDEX('Maximum Demand Forecast'!Y$52:Y$64,MATCH(Information!$C$1075,'Maximum Demand Forecast'!$D$52:$D$64,0)),INDEX('Maximum Demand Forecast'!I$52:I$64,MATCH(Information!$C$1075,'Maximum Demand Forecast'!$T$52:$T$64,0))))/$F$1085</f>
        <v>14.901196260576789</v>
      </c>
      <c r="J1084" s="132">
        <f>(IF($R$1075="Summer",INDEX('Maximum Demand Forecast'!Z$52:Z$64,MATCH(Information!$C$1075,'Maximum Demand Forecast'!$D$52:$D$64,0)),INDEX('Maximum Demand Forecast'!J$52:J$64,MATCH(Information!$C$1075,'Maximum Demand Forecast'!$T$52:$T$64,0))))/$F$1085</f>
        <v>14.720068787086525</v>
      </c>
      <c r="K1084" s="132">
        <f>(IF($R$1075="Summer",INDEX('Maximum Demand Forecast'!AA$52:AA$64,MATCH(Information!$C$1075,'Maximum Demand Forecast'!$D$52:$D$64,0)),INDEX('Maximum Demand Forecast'!K$52:K$64,MATCH(Information!$C$1075,'Maximum Demand Forecast'!$T$52:$T$64,0))))/$F$1085</f>
        <v>14.729908747506151</v>
      </c>
      <c r="L1084" s="132">
        <f>(IF($R$1075="Summer",INDEX('Maximum Demand Forecast'!AB$52:AB$64,MATCH(Information!$C$1075,'Maximum Demand Forecast'!$D$52:$D$64,0)),INDEX('Maximum Demand Forecast'!L$52:L$64,MATCH(Information!$C$1075,'Maximum Demand Forecast'!$T$52:$T$64,0))))/$F$1085</f>
        <v>14.701412000703701</v>
      </c>
      <c r="M1084" s="132">
        <f>(IF($R$1075="Summer",INDEX('Maximum Demand Forecast'!AC$52:AC$64,MATCH(Information!$C$1075,'Maximum Demand Forecast'!$D$52:$D$64,0)),INDEX('Maximum Demand Forecast'!M$52:M$64,MATCH(Information!$C$1075,'Maximum Demand Forecast'!$T$52:$T$64,0))))/$F$1085</f>
        <v>15.036223825459201</v>
      </c>
      <c r="N1084" s="132">
        <f>(IF($R$1075="Summer",INDEX('Maximum Demand Forecast'!AD$52:AD$64,MATCH(Information!$C$1075,'Maximum Demand Forecast'!$D$52:$D$64,0)),INDEX('Maximum Demand Forecast'!N$52:N$64,MATCH(Information!$C$1075,'Maximum Demand Forecast'!$T$52:$T$64,0))))/$F$1085</f>
        <v>15.942156808764773</v>
      </c>
      <c r="O1084" s="132">
        <f>(IF($R$1075="Summer",INDEX('Maximum Demand Forecast'!AE$52:AE$64,MATCH(Information!$C$1075,'Maximum Demand Forecast'!$D$52:$D$64,0)),INDEX('Maximum Demand Forecast'!O$52:O$64,MATCH(Information!$C$1075,'Maximum Demand Forecast'!$T$52:$T$64,0))))/$F$1085</f>
        <v>16.745465698610225</v>
      </c>
      <c r="P1084" s="132">
        <f>(IF($R$1075="Summer",INDEX('Maximum Demand Forecast'!AF$52:AF$64,MATCH(Information!$C$1075,'Maximum Demand Forecast'!$D$52:$D$64,0)),INDEX('Maximum Demand Forecast'!P$52:P$64,MATCH(Information!$C$1075,'Maximum Demand Forecast'!$T$52:$T$64,0))))/$F$1085</f>
        <v>17.178392552575158</v>
      </c>
      <c r="Q1084" s="116"/>
      <c r="R1084" s="105"/>
    </row>
    <row r="1085" spans="3:18" x14ac:dyDescent="0.25">
      <c r="C1085" s="71" t="s">
        <v>14</v>
      </c>
      <c r="D1085" s="72" t="s">
        <v>223</v>
      </c>
      <c r="E1085" s="134">
        <f>IF($R$1075="Summer",INDEX('Maximum Demand Forecast'!$AG$52:$AG$64,MATCH(Information!$C$1075,'Maximum Demand Forecast'!$T$52:$T$64,0)),INDEX('Maximum Demand Forecast'!$Q$52:$Q$64,MATCH(Information!$C$1075,'Maximum Demand Forecast'!$D$52:$D$64,0)))</f>
        <v>0.99914012693742305</v>
      </c>
      <c r="F1085" s="128">
        <f>IF($R$1075="Summer",INDEX('Maximum Demand Forecast'!$AG$52:$AG$64,MATCH(Information!$C$1075,'Maximum Demand Forecast'!$T$52:$T$64,0)),INDEX('Maximum Demand Forecast'!$Q$52:$Q$64,MATCH(Information!$C$1075,'Maximum Demand Forecast'!$D$52:$D$64,0)))</f>
        <v>0.99914012693742305</v>
      </c>
      <c r="G1085" s="128">
        <f>IF($R$1075="Summer",INDEX('Maximum Demand Forecast'!$AG$52:$AG$64,MATCH(Information!$C$1075,'Maximum Demand Forecast'!$T$52:$T$64,0)),INDEX('Maximum Demand Forecast'!$Q$52:$Q$64,MATCH(Information!$C$1075,'Maximum Demand Forecast'!$D$52:$D$64,0)))</f>
        <v>0.99914012693742305</v>
      </c>
      <c r="H1085" s="128">
        <f>IF($R$1075="Summer",INDEX('Maximum Demand Forecast'!$AG$52:$AG$64,MATCH(Information!$C$1075,'Maximum Demand Forecast'!$T$52:$T$64,0)),INDEX('Maximum Demand Forecast'!$Q$52:$Q$64,MATCH(Information!$C$1075,'Maximum Demand Forecast'!$D$52:$D$64,0)))</f>
        <v>0.99914012693742305</v>
      </c>
      <c r="I1085" s="128">
        <f>IF($R$1075="Summer",INDEX('Maximum Demand Forecast'!$AG$52:$AG$64,MATCH(Information!$C$1075,'Maximum Demand Forecast'!$T$52:$T$64,0)),INDEX('Maximum Demand Forecast'!$Q$52:$Q$64,MATCH(Information!$C$1075,'Maximum Demand Forecast'!$D$52:$D$64,0)))</f>
        <v>0.99914012693742305</v>
      </c>
      <c r="J1085" s="128">
        <f>IF($R$1075="Summer",INDEX('Maximum Demand Forecast'!$AG$52:$AG$64,MATCH(Information!$C$1075,'Maximum Demand Forecast'!$T$52:$T$64,0)),INDEX('Maximum Demand Forecast'!$Q$52:$Q$64,MATCH(Information!$C$1075,'Maximum Demand Forecast'!$D$52:$D$64,0)))</f>
        <v>0.99914012693742305</v>
      </c>
      <c r="K1085" s="128">
        <f>IF($R$1075="Summer",INDEX('Maximum Demand Forecast'!$AG$52:$AG$64,MATCH(Information!$C$1075,'Maximum Demand Forecast'!$T$52:$T$64,0)),INDEX('Maximum Demand Forecast'!$Q$52:$Q$64,MATCH(Information!$C$1075,'Maximum Demand Forecast'!$D$52:$D$64,0)))</f>
        <v>0.99914012693742305</v>
      </c>
      <c r="L1085" s="128">
        <f>IF($R$1075="Summer",INDEX('Maximum Demand Forecast'!$AG$52:$AG$64,MATCH(Information!$C$1075,'Maximum Demand Forecast'!$T$52:$T$64,0)),INDEX('Maximum Demand Forecast'!$Q$52:$Q$64,MATCH(Information!$C$1075,'Maximum Demand Forecast'!$D$52:$D$64,0)))</f>
        <v>0.99914012693742305</v>
      </c>
      <c r="M1085" s="128">
        <f>IF($R$1075="Summer",INDEX('Maximum Demand Forecast'!$AG$52:$AG$64,MATCH(Information!$C$1075,'Maximum Demand Forecast'!$T$52:$T$64,0)),INDEX('Maximum Demand Forecast'!$Q$52:$Q$64,MATCH(Information!$C$1075,'Maximum Demand Forecast'!$D$52:$D$64,0)))</f>
        <v>0.99914012693742305</v>
      </c>
      <c r="N1085" s="128">
        <f>IF($R$1075="Summer",INDEX('Maximum Demand Forecast'!$AG$52:$AG$64,MATCH(Information!$C$1075,'Maximum Demand Forecast'!$T$52:$T$64,0)),INDEX('Maximum Demand Forecast'!$Q$52:$Q$64,MATCH(Information!$C$1075,'Maximum Demand Forecast'!$D$52:$D$64,0)))</f>
        <v>0.99914012693742305</v>
      </c>
      <c r="O1085" s="128">
        <f>IF($R$1075="Summer",INDEX('Maximum Demand Forecast'!$AG$52:$AG$64,MATCH(Information!$C$1075,'Maximum Demand Forecast'!$T$52:$T$64,0)),INDEX('Maximum Demand Forecast'!$Q$52:$Q$64,MATCH(Information!$C$1075,'Maximum Demand Forecast'!$D$52:$D$64,0)))</f>
        <v>0.99914012693742305</v>
      </c>
      <c r="P1085" s="128">
        <f>IF($R$1075="Summer",INDEX('Maximum Demand Forecast'!$AG$52:$AG$64,MATCH(Information!$C$1075,'Maximum Demand Forecast'!$T$52:$T$64,0)),INDEX('Maximum Demand Forecast'!$Q$52:$Q$64,MATCH(Information!$C$1075,'Maximum Demand Forecast'!$D$52:$D$64,0)))</f>
        <v>0.99914012693742305</v>
      </c>
      <c r="Q1085" s="104"/>
      <c r="R1085" s="105"/>
    </row>
    <row r="1086" spans="3:18" x14ac:dyDescent="0.25">
      <c r="C1086" s="71" t="s">
        <v>14</v>
      </c>
      <c r="D1086" s="72" t="s">
        <v>224</v>
      </c>
      <c r="E1086" s="134">
        <f>INDEX('Maximum Demand Forecast'!$AK$52:$AK$64,MATCH(Information!$C$1086,'Maximum Demand Forecast'!$AJ$52:$AJ$64,0))</f>
        <v>0</v>
      </c>
      <c r="F1086" s="128">
        <f>INDEX('Maximum Demand Forecast'!$AK$52:$AK$64,MATCH(Information!$C$1086,'Maximum Demand Forecast'!$AJ$52:$AJ$64,0))</f>
        <v>0</v>
      </c>
      <c r="G1086" s="128">
        <f>INDEX('Maximum Demand Forecast'!$AK$52:$AK$64,MATCH(Information!$C$1086,'Maximum Demand Forecast'!$AJ$52:$AJ$64,0))</f>
        <v>0</v>
      </c>
      <c r="H1086" s="128">
        <f>INDEX('Maximum Demand Forecast'!$AK$52:$AK$64,MATCH(Information!$C$1086,'Maximum Demand Forecast'!$AJ$52:$AJ$64,0))</f>
        <v>0</v>
      </c>
      <c r="I1086" s="128">
        <f>INDEX('Maximum Demand Forecast'!$AK$52:$AK$64,MATCH(Information!$C$1086,'Maximum Demand Forecast'!$AJ$52:$AJ$64,0))</f>
        <v>0</v>
      </c>
      <c r="J1086" s="128">
        <f>INDEX('Maximum Demand Forecast'!$AK$52:$AK$64,MATCH(Information!$C$1086,'Maximum Demand Forecast'!$AJ$52:$AJ$64,0))</f>
        <v>0</v>
      </c>
      <c r="K1086" s="128">
        <f>INDEX('Maximum Demand Forecast'!$AK$52:$AK$64,MATCH(Information!$C$1086,'Maximum Demand Forecast'!$AJ$52:$AJ$64,0))</f>
        <v>0</v>
      </c>
      <c r="L1086" s="128">
        <f>INDEX('Maximum Demand Forecast'!$AK$52:$AK$64,MATCH(Information!$C$1086,'Maximum Demand Forecast'!$AJ$52:$AJ$64,0))</f>
        <v>0</v>
      </c>
      <c r="M1086" s="128">
        <f>INDEX('Maximum Demand Forecast'!$AK$52:$AK$64,MATCH(Information!$C$1086,'Maximum Demand Forecast'!$AJ$52:$AJ$64,0))</f>
        <v>0</v>
      </c>
      <c r="N1086" s="128">
        <f>INDEX('Maximum Demand Forecast'!$AK$52:$AK$64,MATCH(Information!$C$1086,'Maximum Demand Forecast'!$AJ$52:$AJ$64,0))</f>
        <v>0</v>
      </c>
      <c r="O1086" s="128">
        <f>INDEX('Maximum Demand Forecast'!$AK$52:$AK$64,MATCH(Information!$C$1086,'Maximum Demand Forecast'!$AJ$52:$AJ$64,0))</f>
        <v>0</v>
      </c>
      <c r="P1086" s="128">
        <f>INDEX('Maximum Demand Forecast'!$AK$52:$AK$64,MATCH(Information!$C$1086,'Maximum Demand Forecast'!$AJ$52:$AJ$64,0))</f>
        <v>0</v>
      </c>
      <c r="Q1086" s="104"/>
      <c r="R1086" s="105"/>
    </row>
    <row r="1087" spans="3:18" x14ac:dyDescent="0.25">
      <c r="C1087" s="71" t="s">
        <v>14</v>
      </c>
      <c r="D1087" s="72" t="s">
        <v>130</v>
      </c>
      <c r="E1087" s="132"/>
      <c r="F1087" s="132"/>
      <c r="G1087" s="132"/>
      <c r="H1087" s="132"/>
      <c r="I1087" s="132"/>
      <c r="J1087" s="132"/>
      <c r="K1087" s="132"/>
      <c r="L1087" s="132"/>
      <c r="M1087" s="132"/>
      <c r="N1087" s="132"/>
      <c r="O1087" s="132"/>
      <c r="P1087" s="132"/>
      <c r="Q1087" s="104" t="str" cm="1">
        <f t="array" ref="Q1087">_xlfn.LET(
   _xlpm.result, INDEX('Maximum Demand Forecast'!$AW$4:$AW$328,
                 MATCH(1,
                      ('Maximum Demand Forecast'!$AV$4:$AV$328=Information!D1087)*
                      ('Maximum Demand Forecast'!$AX$4:$AX$328=Information!E1087)*
                      ('Maximum Demand Forecast'!$AU$4:$AU$328=Information!C1087),
                 0)),
   IF(_xlpm.result=0,"",_xlpm.result)
)</f>
        <v/>
      </c>
      <c r="R1087" s="105"/>
    </row>
    <row r="1088" spans="3:18" x14ac:dyDescent="0.25">
      <c r="C1088" s="71" t="s">
        <v>14</v>
      </c>
      <c r="D1088" s="72" t="s">
        <v>131</v>
      </c>
      <c r="E1088" s="132"/>
      <c r="F1088" s="132"/>
      <c r="G1088" s="132"/>
      <c r="H1088" s="132"/>
      <c r="I1088" s="132"/>
      <c r="J1088" s="132"/>
      <c r="K1088" s="132"/>
      <c r="L1088" s="132"/>
      <c r="M1088" s="132"/>
      <c r="N1088" s="132"/>
      <c r="O1088" s="132"/>
      <c r="P1088" s="132"/>
      <c r="Q1088" s="104" t="str" cm="1">
        <f t="array" ref="Q1088">_xlfn.LET(
   _xlpm.result, INDEX('Maximum Demand Forecast'!$AW$4:$AW$328,
                 MATCH(1,
                      ('Maximum Demand Forecast'!$AV$4:$AV$328=Information!D1088)*
                      ('Maximum Demand Forecast'!$AX$4:$AX$328=Information!E1088)*
                      ('Maximum Demand Forecast'!$AU$4:$AU$328=Information!C1088),
                 0)),
   IF(_xlpm.result=0,"",_xlpm.result)
)</f>
        <v/>
      </c>
      <c r="R1088" s="105"/>
    </row>
    <row r="1089" spans="3:18" x14ac:dyDescent="0.25">
      <c r="C1089" s="71" t="s">
        <v>14</v>
      </c>
      <c r="D1089" s="72" t="s">
        <v>132</v>
      </c>
      <c r="E1089" s="132"/>
      <c r="F1089" s="128"/>
      <c r="G1089" s="128"/>
      <c r="H1089" s="128"/>
      <c r="I1089" s="128"/>
      <c r="J1089" s="128"/>
      <c r="K1089" s="128"/>
      <c r="L1089" s="128"/>
      <c r="M1089" s="128"/>
      <c r="N1089" s="128"/>
      <c r="O1089" s="128"/>
      <c r="P1089" s="128"/>
      <c r="Q1089" s="104" t="str" cm="1">
        <f t="array" ref="Q1089">_xlfn.LET(
   _xlpm.result, INDEX('Maximum Demand Forecast'!$AW$4:$AW$328,
                 MATCH(1,
                      ('Maximum Demand Forecast'!$AV$4:$AV$328=Information!D1089)*
                      ('Maximum Demand Forecast'!$AX$4:$AX$328=Information!E1089)*
                      ('Maximum Demand Forecast'!$AU$4:$AU$328=Information!C1089),
                 0)),
   IF(_xlpm.result=0,"",_xlpm.result)
)</f>
        <v/>
      </c>
      <c r="R1089" s="105"/>
    </row>
    <row r="1090" spans="3:18" x14ac:dyDescent="0.25">
      <c r="C1090" s="71" t="s">
        <v>14</v>
      </c>
      <c r="D1090" s="72" t="s">
        <v>133</v>
      </c>
      <c r="E1090" s="132"/>
      <c r="F1090" s="128"/>
      <c r="G1090" s="128"/>
      <c r="H1090" s="128"/>
      <c r="I1090" s="128"/>
      <c r="J1090" s="128"/>
      <c r="K1090" s="128"/>
      <c r="L1090" s="128"/>
      <c r="M1090" s="128"/>
      <c r="N1090" s="128"/>
      <c r="O1090" s="128"/>
      <c r="P1090" s="128"/>
      <c r="Q1090" s="104" t="str" cm="1">
        <f t="array" ref="Q1090">_xlfn.LET(
   _xlpm.result, INDEX('Maximum Demand Forecast'!$AW$4:$AW$328,
                 MATCH(1,
                      ('Maximum Demand Forecast'!$AV$4:$AV$328=Information!D1090)*
                      ('Maximum Demand Forecast'!$AX$4:$AX$328=Information!E1090)*
                      ('Maximum Demand Forecast'!$AU$4:$AU$328=Information!C1090),
                 0)),
   IF(_xlpm.result=0,"",_xlpm.result)
)</f>
        <v/>
      </c>
      <c r="R1090" s="105"/>
    </row>
    <row r="1091" spans="3:18" x14ac:dyDescent="0.25">
      <c r="C1091" s="71" t="s">
        <v>14</v>
      </c>
      <c r="D1091" s="72" t="s">
        <v>225</v>
      </c>
      <c r="E1091" s="128">
        <f>INDEX('Distribution feeder max. demand'!$AS$5:$AS$64,MATCH(Information!$C1091,'Distribution feeder max. demand'!$AR$5:$AR$64,0))</f>
        <v>11.167</v>
      </c>
      <c r="F1091" s="128"/>
      <c r="G1091" s="128"/>
      <c r="H1091" s="128"/>
      <c r="I1091" s="128"/>
      <c r="J1091" s="128"/>
      <c r="K1091" s="128"/>
      <c r="L1091" s="128"/>
      <c r="M1091" s="128"/>
      <c r="N1091" s="128"/>
      <c r="O1091" s="128"/>
      <c r="P1091" s="128"/>
      <c r="Q1091" s="104"/>
      <c r="R1091" s="105"/>
    </row>
    <row r="1092" spans="3:18" ht="15.75" thickBot="1" x14ac:dyDescent="0.3">
      <c r="C1092" s="73" t="s">
        <v>14</v>
      </c>
      <c r="D1092" s="74" t="s">
        <v>226</v>
      </c>
      <c r="E1092" s="135">
        <f>INDEX('Distribution feeder max. demand'!$AT$5:$AT$64,MATCH(Information!$C1091,'Distribution feeder max. demand'!$AR$5:$AR$64,0))</f>
        <v>0</v>
      </c>
      <c r="F1092" s="135"/>
      <c r="G1092" s="135"/>
      <c r="H1092" s="135"/>
      <c r="I1092" s="135"/>
      <c r="J1092" s="135"/>
      <c r="K1092" s="135"/>
      <c r="L1092" s="135"/>
      <c r="M1092" s="135"/>
      <c r="N1092" s="135"/>
      <c r="O1092" s="135"/>
      <c r="P1092" s="135"/>
      <c r="Q1092" s="120"/>
      <c r="R1092" s="121"/>
    </row>
    <row r="1093" spans="3:18" ht="15.75" thickTop="1" x14ac:dyDescent="0.25">
      <c r="C1093" s="71" t="s">
        <v>15</v>
      </c>
      <c r="D1093" s="72" t="s">
        <v>195</v>
      </c>
      <c r="E1093" s="128">
        <f>INDEX('Maximum Demand Forecast'!$BA$52:$BA$64,MATCH($C$1093,'Maximum Demand Forecast'!$AZ$52:$AZ$64,0))</f>
        <v>45</v>
      </c>
      <c r="F1093" s="128">
        <f>INDEX('Maximum Demand Forecast'!$BA$52:$BA$64,MATCH($C$1093,'Maximum Demand Forecast'!$AZ$52:$AZ$64,0))</f>
        <v>45</v>
      </c>
      <c r="G1093" s="128">
        <f>INDEX('Maximum Demand Forecast'!$BA$52:$BA$64,MATCH($C$1093,'Maximum Demand Forecast'!$AZ$52:$AZ$64,0))</f>
        <v>45</v>
      </c>
      <c r="H1093" s="128">
        <f>INDEX('Maximum Demand Forecast'!$BA$52:$BA$64,MATCH($C$1093,'Maximum Demand Forecast'!$AZ$52:$AZ$64,0))</f>
        <v>45</v>
      </c>
      <c r="I1093" s="128">
        <f>INDEX('Maximum Demand Forecast'!$BA$52:$BA$64,MATCH($C$1093,'Maximum Demand Forecast'!$AZ$52:$AZ$64,0))</f>
        <v>45</v>
      </c>
      <c r="J1093" s="128">
        <f>INDEX('Maximum Demand Forecast'!$BA$52:$BA$64,MATCH($C$1093,'Maximum Demand Forecast'!$AZ$52:$AZ$64,0))</f>
        <v>45</v>
      </c>
      <c r="K1093" s="128">
        <f>INDEX('Maximum Demand Forecast'!$BA$52:$BA$64,MATCH($C$1093,'Maximum Demand Forecast'!$AZ$52:$AZ$64,0))</f>
        <v>45</v>
      </c>
      <c r="L1093" s="128">
        <f>INDEX('Maximum Demand Forecast'!$BA$52:$BA$64,MATCH($C$1093,'Maximum Demand Forecast'!$AZ$52:$AZ$64,0))</f>
        <v>45</v>
      </c>
      <c r="M1093" s="128">
        <f>INDEX('Maximum Demand Forecast'!$BA$52:$BA$64,MATCH($C$1093,'Maximum Demand Forecast'!$AZ$52:$AZ$64,0))</f>
        <v>45</v>
      </c>
      <c r="N1093" s="128">
        <f>INDEX('Maximum Demand Forecast'!$BA$52:$BA$64,MATCH($C$1093,'Maximum Demand Forecast'!$AZ$52:$AZ$64,0))</f>
        <v>45</v>
      </c>
      <c r="O1093" s="128">
        <f>INDEX('Maximum Demand Forecast'!$BA$52:$BA$64,MATCH($C$1093,'Maximum Demand Forecast'!$AZ$52:$AZ$64,0))</f>
        <v>45</v>
      </c>
      <c r="P1093" s="128">
        <f>INDEX('Maximum Demand Forecast'!$BA$52:$BA$64,MATCH($C$1093,'Maximum Demand Forecast'!$AZ$52:$AZ$64,0))</f>
        <v>45</v>
      </c>
      <c r="Q1093" s="104"/>
      <c r="R1093" s="105" t="str">
        <f>IF('Maximum Demand Forecast'!F55&gt;'Maximum Demand Forecast'!V55,"Summer","Winter")</f>
        <v>Winter</v>
      </c>
    </row>
    <row r="1094" spans="3:18" x14ac:dyDescent="0.25">
      <c r="C1094" s="71" t="s">
        <v>15</v>
      </c>
      <c r="D1094" s="72" t="s">
        <v>227</v>
      </c>
      <c r="E1094" s="128">
        <f>INDEX('Maximum Demand Forecast'!$AN$52:$AN$64,MATCH($C$1093,'Maximum Demand Forecast'!$AM$52:$AM$64,0))</f>
        <v>22.5</v>
      </c>
      <c r="F1094" s="128">
        <f>INDEX('Maximum Demand Forecast'!$AN$52:$AN$64,MATCH($C$1093,'Maximum Demand Forecast'!$AM$52:$AM$64,0))</f>
        <v>22.5</v>
      </c>
      <c r="G1094" s="128">
        <f>INDEX('Maximum Demand Forecast'!$AN$52:$AN$64,MATCH($C$1093,'Maximum Demand Forecast'!$AM$52:$AM$64,0))</f>
        <v>22.5</v>
      </c>
      <c r="H1094" s="128">
        <f>INDEX('Maximum Demand Forecast'!$AN$52:$AN$64,MATCH($C$1093,'Maximum Demand Forecast'!$AM$52:$AM$64,0))</f>
        <v>22.5</v>
      </c>
      <c r="I1094" s="128">
        <f>INDEX('Maximum Demand Forecast'!$AN$52:$AN$64,MATCH($C$1093,'Maximum Demand Forecast'!$AM$52:$AM$64,0))</f>
        <v>22.5</v>
      </c>
      <c r="J1094" s="128">
        <f>INDEX('Maximum Demand Forecast'!$AN$52:$AN$64,MATCH($C$1093,'Maximum Demand Forecast'!$AM$52:$AM$64,0))</f>
        <v>22.5</v>
      </c>
      <c r="K1094" s="128">
        <f>INDEX('Maximum Demand Forecast'!$AN$52:$AN$64,MATCH($C$1093,'Maximum Demand Forecast'!$AM$52:$AM$64,0))</f>
        <v>22.5</v>
      </c>
      <c r="L1094" s="128">
        <f>INDEX('Maximum Demand Forecast'!$AN$52:$AN$64,MATCH($C$1093,'Maximum Demand Forecast'!$AM$52:$AM$64,0))</f>
        <v>22.5</v>
      </c>
      <c r="M1094" s="128">
        <f>INDEX('Maximum Demand Forecast'!$AN$52:$AN$64,MATCH($C$1093,'Maximum Demand Forecast'!$AM$52:$AM$64,0))</f>
        <v>22.5</v>
      </c>
      <c r="N1094" s="128">
        <f>INDEX('Maximum Demand Forecast'!$AN$52:$AN$64,MATCH($C$1093,'Maximum Demand Forecast'!$AM$52:$AM$64,0))</f>
        <v>22.5</v>
      </c>
      <c r="O1094" s="128">
        <f>INDEX('Maximum Demand Forecast'!$AN$52:$AN$64,MATCH($C$1093,'Maximum Demand Forecast'!$AM$52:$AM$64,0))</f>
        <v>22.5</v>
      </c>
      <c r="P1094" s="128">
        <f>INDEX('Maximum Demand Forecast'!$AN$52:$AN$64,MATCH($C$1093,'Maximum Demand Forecast'!$AM$52:$AM$64,0))</f>
        <v>22.5</v>
      </c>
      <c r="Q1094" s="104"/>
      <c r="R1094" s="105"/>
    </row>
    <row r="1095" spans="3:18" x14ac:dyDescent="0.25">
      <c r="C1095" s="71" t="s">
        <v>15</v>
      </c>
      <c r="D1095" s="72" t="s">
        <v>215</v>
      </c>
      <c r="E1095" s="128">
        <f>INDEX('Maximum Demand Forecast'!$AO$52:$AO$64,MATCH(Information!$C$1095,'Maximum Demand Forecast'!$AM$52:$AM$64,0))</f>
        <v>22.9</v>
      </c>
      <c r="F1095" s="132">
        <f>INDEX('Maximum Demand Forecast'!$AO$52:$AO$64,MATCH(Information!$C$1095,'Maximum Demand Forecast'!$AM$52:$AM$64,0))</f>
        <v>22.9</v>
      </c>
      <c r="G1095" s="132">
        <f>INDEX('Maximum Demand Forecast'!$AO$52:$AO$64,MATCH(Information!$C$1095,'Maximum Demand Forecast'!$AM$52:$AM$64,0))</f>
        <v>22.9</v>
      </c>
      <c r="H1095" s="132">
        <f>INDEX('Maximum Demand Forecast'!$AO$52:$AO$64,MATCH(Information!$C$1095,'Maximum Demand Forecast'!$AM$52:$AM$64,0))</f>
        <v>22.9</v>
      </c>
      <c r="I1095" s="132">
        <f>INDEX('Maximum Demand Forecast'!$AO$52:$AO$64,MATCH(Information!$C$1095,'Maximum Demand Forecast'!$AM$52:$AM$64,0))</f>
        <v>22.9</v>
      </c>
      <c r="J1095" s="132">
        <f>INDEX('Maximum Demand Forecast'!$AO$52:$AO$64,MATCH(Information!$C$1095,'Maximum Demand Forecast'!$AM$52:$AM$64,0))</f>
        <v>22.9</v>
      </c>
      <c r="K1095" s="132">
        <f>INDEX('Maximum Demand Forecast'!$AO$52:$AO$64,MATCH(Information!$C$1095,'Maximum Demand Forecast'!$AM$52:$AM$64,0))</f>
        <v>22.9</v>
      </c>
      <c r="L1095" s="132">
        <f>INDEX('Maximum Demand Forecast'!$AO$52:$AO$64,MATCH(Information!$C$1095,'Maximum Demand Forecast'!$AM$52:$AM$64,0))</f>
        <v>22.9</v>
      </c>
      <c r="M1095" s="132">
        <f>INDEX('Maximum Demand Forecast'!$AO$52:$AO$64,MATCH(Information!$C$1095,'Maximum Demand Forecast'!$AM$52:$AM$64,0))</f>
        <v>22.9</v>
      </c>
      <c r="N1095" s="132">
        <f>INDEX('Maximum Demand Forecast'!$AO$52:$AO$64,MATCH(Information!$C$1095,'Maximum Demand Forecast'!$AM$52:$AM$64,0))</f>
        <v>22.9</v>
      </c>
      <c r="O1095" s="132">
        <f>INDEX('Maximum Demand Forecast'!$AO$52:$AO$64,MATCH(Information!$C$1095,'Maximum Demand Forecast'!$AM$52:$AM$64,0))</f>
        <v>22.9</v>
      </c>
      <c r="P1095" s="132">
        <f>INDEX('Maximum Demand Forecast'!$AO$52:$AO$64,MATCH(Information!$C$1095,'Maximum Demand Forecast'!$AM$52:$AM$64,0))</f>
        <v>22.9</v>
      </c>
      <c r="Q1095" s="104"/>
      <c r="R1095" s="105"/>
    </row>
    <row r="1096" spans="3:18" x14ac:dyDescent="0.25">
      <c r="C1096" s="71" t="s">
        <v>15</v>
      </c>
      <c r="D1096" s="72" t="s">
        <v>216</v>
      </c>
      <c r="E1096" s="132">
        <f>INDEX('Maximum Demand Forecast'!$BE$53:$BE$65,MATCH(Information!$C$1096,'Maximum Demand Forecast'!$BC$53:$BC$65,0))</f>
        <v>40.866595651054659</v>
      </c>
      <c r="F1096" s="132">
        <f>INDEX('Maximum Demand Forecast'!$BE$53:$BE$65,MATCH(Information!$C$1096,'Maximum Demand Forecast'!$BC$53:$BC$65,0))</f>
        <v>40.866595651054659</v>
      </c>
      <c r="G1096" s="132">
        <f>INDEX('Maximum Demand Forecast'!$BE$53:$BE$65,MATCH(Information!$C$1096,'Maximum Demand Forecast'!$BC$53:$BC$65,0))</f>
        <v>40.866595651054659</v>
      </c>
      <c r="H1096" s="132">
        <f>INDEX('Maximum Demand Forecast'!$BE$53:$BE$65,MATCH(Information!$C$1096,'Maximum Demand Forecast'!$BC$53:$BC$65,0))</f>
        <v>40.866595651054659</v>
      </c>
      <c r="I1096" s="132">
        <f>INDEX('Maximum Demand Forecast'!$BE$53:$BE$65,MATCH(Information!$C$1096,'Maximum Demand Forecast'!$BC$53:$BC$65,0))</f>
        <v>40.866595651054659</v>
      </c>
      <c r="J1096" s="132">
        <f>INDEX('Maximum Demand Forecast'!$BE$53:$BE$65,MATCH(Information!$C$1096,'Maximum Demand Forecast'!$BC$53:$BC$65,0))</f>
        <v>40.866595651054659</v>
      </c>
      <c r="K1096" s="132">
        <f>INDEX('Maximum Demand Forecast'!$BE$53:$BE$65,MATCH(Information!$C$1096,'Maximum Demand Forecast'!$BC$53:$BC$65,0))</f>
        <v>40.866595651054659</v>
      </c>
      <c r="L1096" s="132">
        <f>INDEX('Maximum Demand Forecast'!$BE$53:$BE$65,MATCH(Information!$C$1096,'Maximum Demand Forecast'!$BC$53:$BC$65,0))</f>
        <v>40.866595651054659</v>
      </c>
      <c r="M1096" s="132">
        <f>INDEX('Maximum Demand Forecast'!$BE$53:$BE$65,MATCH(Information!$C$1096,'Maximum Demand Forecast'!$BC$53:$BC$65,0))</f>
        <v>40.866595651054659</v>
      </c>
      <c r="N1096" s="132">
        <f>INDEX('Maximum Demand Forecast'!$BE$53:$BE$65,MATCH(Information!$C$1096,'Maximum Demand Forecast'!$BC$53:$BC$65,0))</f>
        <v>40.866595651054659</v>
      </c>
      <c r="O1096" s="132">
        <f>INDEX('Maximum Demand Forecast'!$BE$53:$BE$65,MATCH(Information!$C$1096,'Maximum Demand Forecast'!$BC$53:$BC$65,0))</f>
        <v>40.866595651054659</v>
      </c>
      <c r="P1096" s="132">
        <f>INDEX('Maximum Demand Forecast'!$BE$53:$BE$65,MATCH(Information!$C$1096,'Maximum Demand Forecast'!$BC$53:$BC$65,0))</f>
        <v>40.866595651054659</v>
      </c>
      <c r="Q1096" s="104"/>
      <c r="R1096" s="105"/>
    </row>
    <row r="1097" spans="3:18" x14ac:dyDescent="0.25">
      <c r="C1097" s="71" t="s">
        <v>15</v>
      </c>
      <c r="D1097" s="72" t="s">
        <v>217</v>
      </c>
      <c r="E1097" s="132">
        <f>INDEX('Maximum Demand Forecast'!$BG$53:$BG$65,MATCH(Information!$C$1097,'Maximum Demand Forecast'!$BC$53:$BC$65,0))</f>
        <v>19.432466907389809</v>
      </c>
      <c r="F1097" s="132">
        <f>INDEX('Maximum Demand Forecast'!$BG$53:$BG$65,MATCH(Information!$C$1097,'Maximum Demand Forecast'!$BC$53:$BC$65,0))</f>
        <v>19.432466907389809</v>
      </c>
      <c r="G1097" s="132">
        <f>INDEX('Maximum Demand Forecast'!$BG$53:$BG$65,MATCH(Information!$C$1097,'Maximum Demand Forecast'!$BC$53:$BC$65,0))</f>
        <v>19.432466907389809</v>
      </c>
      <c r="H1097" s="132">
        <f>INDEX('Maximum Demand Forecast'!$BG$53:$BG$65,MATCH(Information!$C$1097,'Maximum Demand Forecast'!$BC$53:$BC$65,0))</f>
        <v>19.432466907389809</v>
      </c>
      <c r="I1097" s="132">
        <f>INDEX('Maximum Demand Forecast'!$BG$53:$BG$65,MATCH(Information!$C$1097,'Maximum Demand Forecast'!$BC$53:$BC$65,0))</f>
        <v>19.432466907389809</v>
      </c>
      <c r="J1097" s="132">
        <f>INDEX('Maximum Demand Forecast'!$BG$53:$BG$65,MATCH(Information!$C$1097,'Maximum Demand Forecast'!$BC$53:$BC$65,0))</f>
        <v>19.432466907389809</v>
      </c>
      <c r="K1097" s="132">
        <f>INDEX('Maximum Demand Forecast'!$BG$53:$BG$65,MATCH(Information!$C$1097,'Maximum Demand Forecast'!$BC$53:$BC$65,0))</f>
        <v>19.432466907389809</v>
      </c>
      <c r="L1097" s="132">
        <f>INDEX('Maximum Demand Forecast'!$BG$53:$BG$65,MATCH(Information!$C$1097,'Maximum Demand Forecast'!$BC$53:$BC$65,0))</f>
        <v>19.432466907389809</v>
      </c>
      <c r="M1097" s="132">
        <f>INDEX('Maximum Demand Forecast'!$BG$53:$BG$65,MATCH(Information!$C$1097,'Maximum Demand Forecast'!$BC$53:$BC$65,0))</f>
        <v>19.432466907389809</v>
      </c>
      <c r="N1097" s="132">
        <f>INDEX('Maximum Demand Forecast'!$BG$53:$BG$65,MATCH(Information!$C$1097,'Maximum Demand Forecast'!$BC$53:$BC$65,0))</f>
        <v>19.432466907389809</v>
      </c>
      <c r="O1097" s="132">
        <f>INDEX('Maximum Demand Forecast'!$BG$53:$BG$65,MATCH(Information!$C$1097,'Maximum Demand Forecast'!$BC$53:$BC$65,0))</f>
        <v>19.432466907389809</v>
      </c>
      <c r="P1097" s="132">
        <f>INDEX('Maximum Demand Forecast'!$BG$53:$BG$65,MATCH(Information!$C$1097,'Maximum Demand Forecast'!$BC$53:$BC$65,0))</f>
        <v>19.432466907389809</v>
      </c>
      <c r="Q1097" s="104"/>
      <c r="R1097" s="105"/>
    </row>
    <row r="1098" spans="3:18" x14ac:dyDescent="0.25">
      <c r="C1098" s="71" t="s">
        <v>15</v>
      </c>
      <c r="D1098" s="72" t="s">
        <v>218</v>
      </c>
      <c r="E1098" s="132">
        <f>INDEX('Maximum Demand Forecast'!$BD$53:$BD$65,MATCH(Information!$C$1098,'Maximum Demand Forecast'!$BC$53:$BC$65,0))</f>
        <v>26.864108025393286</v>
      </c>
      <c r="F1098" s="132">
        <f>INDEX('Maximum Demand Forecast'!$BD$53:$BD$65,MATCH(Information!$C$1098,'Maximum Demand Forecast'!$BC$53:$BC$65,0))</f>
        <v>26.864108025393286</v>
      </c>
      <c r="G1098" s="132">
        <f>INDEX('Maximum Demand Forecast'!$BD$53:$BD$65,MATCH(Information!$C$1098,'Maximum Demand Forecast'!$BC$53:$BC$65,0))</f>
        <v>26.864108025393286</v>
      </c>
      <c r="H1098" s="132">
        <f>INDEX('Maximum Demand Forecast'!$BD$53:$BD$65,MATCH(Information!$C$1098,'Maximum Demand Forecast'!$BC$53:$BC$65,0))</f>
        <v>26.864108025393286</v>
      </c>
      <c r="I1098" s="132">
        <f>INDEX('Maximum Demand Forecast'!$BD$53:$BD$65,MATCH(Information!$C$1098,'Maximum Demand Forecast'!$BC$53:$BC$65,0))</f>
        <v>26.864108025393286</v>
      </c>
      <c r="J1098" s="132">
        <f>INDEX('Maximum Demand Forecast'!$BD$53:$BD$65,MATCH(Information!$C$1098,'Maximum Demand Forecast'!$BC$53:$BC$65,0))</f>
        <v>26.864108025393286</v>
      </c>
      <c r="K1098" s="132">
        <f>INDEX('Maximum Demand Forecast'!$BD$53:$BD$65,MATCH(Information!$C$1098,'Maximum Demand Forecast'!$BC$53:$BC$65,0))</f>
        <v>26.864108025393286</v>
      </c>
      <c r="L1098" s="132">
        <f>INDEX('Maximum Demand Forecast'!$BD$53:$BD$65,MATCH(Information!$C$1098,'Maximum Demand Forecast'!$BC$53:$BC$65,0))</f>
        <v>26.864108025393286</v>
      </c>
      <c r="M1098" s="132">
        <f>INDEX('Maximum Demand Forecast'!$BD$53:$BD$65,MATCH(Information!$C$1098,'Maximum Demand Forecast'!$BC$53:$BC$65,0))</f>
        <v>26.864108025393286</v>
      </c>
      <c r="N1098" s="132">
        <f>INDEX('Maximum Demand Forecast'!$BD$53:$BD$65,MATCH(Information!$C$1098,'Maximum Demand Forecast'!$BC$53:$BC$65,0))</f>
        <v>26.864108025393286</v>
      </c>
      <c r="O1098" s="132">
        <f>INDEX('Maximum Demand Forecast'!$BD$53:$BD$65,MATCH(Information!$C$1098,'Maximum Demand Forecast'!$BC$53:$BC$65,0))</f>
        <v>26.864108025393286</v>
      </c>
      <c r="P1098" s="132">
        <f>INDEX('Maximum Demand Forecast'!$BD$53:$BD$65,MATCH(Information!$C$1098,'Maximum Demand Forecast'!$BC$53:$BC$65,0))</f>
        <v>26.864108025393286</v>
      </c>
      <c r="Q1098" s="104"/>
      <c r="R1098" s="105"/>
    </row>
    <row r="1099" spans="3:18" x14ac:dyDescent="0.25">
      <c r="C1099" s="71" t="s">
        <v>15</v>
      </c>
      <c r="D1099" s="72" t="s">
        <v>219</v>
      </c>
      <c r="E1099" s="132">
        <f>INDEX('Maximum Demand Forecast'!$BF$53:$BF$65,MATCH(Information!$C$1099,'Maximum Demand Forecast'!$BC$53:$BC$65,0))</f>
        <v>13.432054012696643</v>
      </c>
      <c r="F1099" s="132">
        <f>INDEX('Maximum Demand Forecast'!$BF$53:$BF$65,MATCH(Information!$C$1099,'Maximum Demand Forecast'!$BC$53:$BC$65,0))</f>
        <v>13.432054012696643</v>
      </c>
      <c r="G1099" s="132">
        <f>INDEX('Maximum Demand Forecast'!$BF$53:$BF$65,MATCH(Information!$C$1099,'Maximum Demand Forecast'!$BC$53:$BC$65,0))</f>
        <v>13.432054012696643</v>
      </c>
      <c r="H1099" s="132">
        <f>INDEX('Maximum Demand Forecast'!$BF$53:$BF$65,MATCH(Information!$C$1099,'Maximum Demand Forecast'!$BC$53:$BC$65,0))</f>
        <v>13.432054012696643</v>
      </c>
      <c r="I1099" s="132">
        <f>INDEX('Maximum Demand Forecast'!$BF$53:$BF$65,MATCH(Information!$C$1099,'Maximum Demand Forecast'!$BC$53:$BC$65,0))</f>
        <v>13.432054012696643</v>
      </c>
      <c r="J1099" s="132">
        <f>INDEX('Maximum Demand Forecast'!$BF$53:$BF$65,MATCH(Information!$C$1099,'Maximum Demand Forecast'!$BC$53:$BC$65,0))</f>
        <v>13.432054012696643</v>
      </c>
      <c r="K1099" s="132">
        <f>INDEX('Maximum Demand Forecast'!$BF$53:$BF$65,MATCH(Information!$C$1099,'Maximum Demand Forecast'!$BC$53:$BC$65,0))</f>
        <v>13.432054012696643</v>
      </c>
      <c r="L1099" s="132">
        <f>INDEX('Maximum Demand Forecast'!$BF$53:$BF$65,MATCH(Information!$C$1099,'Maximum Demand Forecast'!$BC$53:$BC$65,0))</f>
        <v>13.432054012696643</v>
      </c>
      <c r="M1099" s="132">
        <f>INDEX('Maximum Demand Forecast'!$BF$53:$BF$65,MATCH(Information!$C$1099,'Maximum Demand Forecast'!$BC$53:$BC$65,0))</f>
        <v>13.432054012696643</v>
      </c>
      <c r="N1099" s="132">
        <f>INDEX('Maximum Demand Forecast'!$BF$53:$BF$65,MATCH(Information!$C$1099,'Maximum Demand Forecast'!$BC$53:$BC$65,0))</f>
        <v>13.432054012696643</v>
      </c>
      <c r="O1099" s="132">
        <f>INDEX('Maximum Demand Forecast'!$BF$53:$BF$65,MATCH(Information!$C$1099,'Maximum Demand Forecast'!$BC$53:$BC$65,0))</f>
        <v>13.432054012696643</v>
      </c>
      <c r="P1099" s="132">
        <f>INDEX('Maximum Demand Forecast'!$BF$53:$BF$65,MATCH(Information!$C$1099,'Maximum Demand Forecast'!$BC$53:$BC$65,0))</f>
        <v>13.432054012696643</v>
      </c>
      <c r="Q1099" s="112"/>
      <c r="R1099" s="105"/>
    </row>
    <row r="1100" spans="3:18" x14ac:dyDescent="0.25">
      <c r="C1100" s="71" t="s">
        <v>15</v>
      </c>
      <c r="D1100" s="72" t="s">
        <v>220</v>
      </c>
      <c r="E1100" s="133">
        <f>(IF($R$1093="Summer",INDEX('Maximum Demand Forecast'!E$52:E$64,MATCH(Information!$C$1093,'Maximum Demand Forecast'!$D$52:$D$64,0)),INDEX('Maximum Demand Forecast'!U$52:U$64,MATCH(Information!$C$1093,'Maximum Demand Forecast'!$T$52:$T$64,0))))/$F$1101</f>
        <v>20.142082322945981</v>
      </c>
      <c r="F1100" s="133">
        <f>(IF($R$1093="Summer",INDEX('Maximum Demand Forecast'!F$52:F$64,MATCH(Information!$C$1093,'Maximum Demand Forecast'!$D$52:$D$64,0)),INDEX('Maximum Demand Forecast'!V$52:V$64,MATCH(Information!$C$1093,'Maximum Demand Forecast'!$T$52:$T$64,0))))/$F$1101</f>
        <v>18.698285335577438</v>
      </c>
      <c r="G1100" s="133">
        <f>(IF($R$1093="Summer",INDEX('Maximum Demand Forecast'!G$52:G$64,MATCH(Information!$C$1093,'Maximum Demand Forecast'!$D$52:$D$64,0)),INDEX('Maximum Demand Forecast'!W$52:W$64,MATCH(Information!$C$1093,'Maximum Demand Forecast'!$T$52:$T$64,0))))/$F$1101</f>
        <v>18.053291203058308</v>
      </c>
      <c r="H1100" s="133">
        <f>(IF($R$1093="Summer",INDEX('Maximum Demand Forecast'!H$52:H$64,MATCH(Information!$C$1093,'Maximum Demand Forecast'!$D$52:$D$64,0)),INDEX('Maximum Demand Forecast'!X$52:X$64,MATCH(Information!$C$1093,'Maximum Demand Forecast'!$T$52:$T$64,0))))/$F$1101</f>
        <v>18.198020927072555</v>
      </c>
      <c r="I1100" s="133">
        <f>(IF($R$1093="Summer",INDEX('Maximum Demand Forecast'!I$52:I$64,MATCH(Information!$C$1093,'Maximum Demand Forecast'!$D$52:$D$64,0)),INDEX('Maximum Demand Forecast'!Y$52:Y$64,MATCH(Information!$C$1093,'Maximum Demand Forecast'!$T$52:$T$64,0))))/$F$1101</f>
        <v>17.901418935190861</v>
      </c>
      <c r="J1100" s="133">
        <f>(IF($R$1093="Summer",INDEX('Maximum Demand Forecast'!J$52:J$64,MATCH(Information!$C$1093,'Maximum Demand Forecast'!$D$52:$D$64,0)),INDEX('Maximum Demand Forecast'!Z$52:Z$64,MATCH(Information!$C$1093,'Maximum Demand Forecast'!$T$52:$T$64,0))))/$F$1101</f>
        <v>17.890053499778713</v>
      </c>
      <c r="K1100" s="133">
        <f>(IF($R$1093="Summer",INDEX('Maximum Demand Forecast'!K$52:K$64,MATCH(Information!$C$1093,'Maximum Demand Forecast'!$D$52:$D$64,0)),INDEX('Maximum Demand Forecast'!AA$52:AA$64,MATCH(Information!$C$1093,'Maximum Demand Forecast'!$T$52:$T$64,0))))/$F$1101</f>
        <v>17.916440487881612</v>
      </c>
      <c r="L1100" s="133">
        <f>(IF($R$1093="Summer",INDEX('Maximum Demand Forecast'!L$52:L$64,MATCH(Information!$C$1093,'Maximum Demand Forecast'!$D$52:$D$64,0)),INDEX('Maximum Demand Forecast'!AB$52:AB$64,MATCH(Information!$C$1093,'Maximum Demand Forecast'!$T$52:$T$64,0))))/$F$1101</f>
        <v>17.996518959064822</v>
      </c>
      <c r="M1100" s="133">
        <f>(IF($R$1093="Summer",INDEX('Maximum Demand Forecast'!M$52:M$64,MATCH(Information!$C$1093,'Maximum Demand Forecast'!$D$52:$D$64,0)),INDEX('Maximum Demand Forecast'!AC$52:AC$64,MATCH(Information!$C$1093,'Maximum Demand Forecast'!$T$52:$T$64,0))))/$F$1101</f>
        <v>18.234890631720791</v>
      </c>
      <c r="N1100" s="133">
        <f>(IF($R$1093="Summer",INDEX('Maximum Demand Forecast'!N$52:N$64,MATCH(Information!$C$1093,'Maximum Demand Forecast'!$D$52:$D$64,0)),INDEX('Maximum Demand Forecast'!AD$52:AD$64,MATCH(Information!$C$1093,'Maximum Demand Forecast'!$T$52:$T$64,0))))/$F$1101</f>
        <v>18.987790256433563</v>
      </c>
      <c r="O1100" s="133">
        <f>(IF($R$1093="Summer",INDEX('Maximum Demand Forecast'!O$52:O$64,MATCH(Information!$C$1093,'Maximum Demand Forecast'!$D$52:$D$64,0)),INDEX('Maximum Demand Forecast'!AE$52:AE$64,MATCH(Information!$C$1093,'Maximum Demand Forecast'!$T$52:$T$64,0))))/$F$1101</f>
        <v>19.602618332930255</v>
      </c>
      <c r="P1100" s="133">
        <f>(IF($R$1093="Summer",INDEX('Maximum Demand Forecast'!P$52:P$64,MATCH(Information!$C$1093,'Maximum Demand Forecast'!$D$52:$D$64,0)),INDEX('Maximum Demand Forecast'!AF$52:AF$64,MATCH(Information!$C$1093,'Maximum Demand Forecast'!$T$52:$T$64,0))))/$F$1101</f>
        <v>20.011521210908761</v>
      </c>
      <c r="Q1100" s="112"/>
      <c r="R1100" s="105"/>
    </row>
    <row r="1101" spans="3:18" x14ac:dyDescent="0.25">
      <c r="C1101" s="71" t="s">
        <v>15</v>
      </c>
      <c r="D1101" s="72" t="s">
        <v>221</v>
      </c>
      <c r="E1101" s="118">
        <f>IF($R$1093="Summer",INDEX('Maximum Demand Forecast'!$Q$52:$Q$64,MATCH(Information!$C$1093,'Maximum Demand Forecast'!$D$52:$D$64,0)),INDEX('Maximum Demand Forecast'!$AG$52:$AG$64,MATCH(Information!$C$1093,'Maximum Demand Forecast'!$T$52:$T$64,0)))</f>
        <v>0.98890720821323197</v>
      </c>
      <c r="F1101" s="132">
        <f>IF($R$1093="Summer",INDEX('Maximum Demand Forecast'!$Q$52:$Q$64,MATCH(Information!$C$1093,'Maximum Demand Forecast'!$D$52:$D$64,0)),INDEX('Maximum Demand Forecast'!$AG$52:$AG$64,MATCH(Information!$C$1093,'Maximum Demand Forecast'!$T$52:$T$64,0)))</f>
        <v>0.98890720821323197</v>
      </c>
      <c r="G1101" s="132">
        <f>IF($R$1093="Summer",INDEX('Maximum Demand Forecast'!$Q$52:$Q$64,MATCH(Information!$C$1093,'Maximum Demand Forecast'!$D$52:$D$64,0)),INDEX('Maximum Demand Forecast'!$AG$52:$AG$64,MATCH(Information!$C$1093,'Maximum Demand Forecast'!$T$52:$T$64,0)))</f>
        <v>0.98890720821323197</v>
      </c>
      <c r="H1101" s="132">
        <f>IF($R$1093="Summer",INDEX('Maximum Demand Forecast'!$Q$52:$Q$64,MATCH(Information!$C$1093,'Maximum Demand Forecast'!$D$52:$D$64,0)),INDEX('Maximum Demand Forecast'!$AG$52:$AG$64,MATCH(Information!$C$1093,'Maximum Demand Forecast'!$T$52:$T$64,0)))</f>
        <v>0.98890720821323197</v>
      </c>
      <c r="I1101" s="132">
        <f>IF($R$1093="Summer",INDEX('Maximum Demand Forecast'!$Q$52:$Q$64,MATCH(Information!$C$1093,'Maximum Demand Forecast'!$D$52:$D$64,0)),INDEX('Maximum Demand Forecast'!$AG$52:$AG$64,MATCH(Information!$C$1093,'Maximum Demand Forecast'!$T$52:$T$64,0)))</f>
        <v>0.98890720821323197</v>
      </c>
      <c r="J1101" s="132">
        <f>IF($R$1093="Summer",INDEX('Maximum Demand Forecast'!$Q$52:$Q$64,MATCH(Information!$C$1093,'Maximum Demand Forecast'!$D$52:$D$64,0)),INDEX('Maximum Demand Forecast'!$AG$52:$AG$64,MATCH(Information!$C$1093,'Maximum Demand Forecast'!$T$52:$T$64,0)))</f>
        <v>0.98890720821323197</v>
      </c>
      <c r="K1101" s="132">
        <f>IF($R$1093="Summer",INDEX('Maximum Demand Forecast'!$Q$52:$Q$64,MATCH(Information!$C$1093,'Maximum Demand Forecast'!$D$52:$D$64,0)),INDEX('Maximum Demand Forecast'!$AG$52:$AG$64,MATCH(Information!$C$1093,'Maximum Demand Forecast'!$T$52:$T$64,0)))</f>
        <v>0.98890720821323197</v>
      </c>
      <c r="L1101" s="132">
        <f>IF($R$1093="Summer",INDEX('Maximum Demand Forecast'!$Q$52:$Q$64,MATCH(Information!$C$1093,'Maximum Demand Forecast'!$D$52:$D$64,0)),INDEX('Maximum Demand Forecast'!$AG$52:$AG$64,MATCH(Information!$C$1093,'Maximum Demand Forecast'!$T$52:$T$64,0)))</f>
        <v>0.98890720821323197</v>
      </c>
      <c r="M1101" s="132">
        <f>IF($R$1093="Summer",INDEX('Maximum Demand Forecast'!$Q$52:$Q$64,MATCH(Information!$C$1093,'Maximum Demand Forecast'!$D$52:$D$64,0)),INDEX('Maximum Demand Forecast'!$AG$52:$AG$64,MATCH(Information!$C$1093,'Maximum Demand Forecast'!$T$52:$T$64,0)))</f>
        <v>0.98890720821323197</v>
      </c>
      <c r="N1101" s="132">
        <f>IF($R$1093="Summer",INDEX('Maximum Demand Forecast'!$Q$52:$Q$64,MATCH(Information!$C$1093,'Maximum Demand Forecast'!$D$52:$D$64,0)),INDEX('Maximum Demand Forecast'!$AG$52:$AG$64,MATCH(Information!$C$1093,'Maximum Demand Forecast'!$T$52:$T$64,0)))</f>
        <v>0.98890720821323197</v>
      </c>
      <c r="O1101" s="132">
        <f>IF($R$1093="Summer",INDEX('Maximum Demand Forecast'!$Q$52:$Q$64,MATCH(Information!$C$1093,'Maximum Demand Forecast'!$D$52:$D$64,0)),INDEX('Maximum Demand Forecast'!$AG$52:$AG$64,MATCH(Information!$C$1093,'Maximum Demand Forecast'!$T$52:$T$64,0)))</f>
        <v>0.98890720821323197</v>
      </c>
      <c r="P1101" s="132">
        <f>IF($R$1093="Summer",INDEX('Maximum Demand Forecast'!$Q$52:$Q$64,MATCH(Information!$C$1093,'Maximum Demand Forecast'!$D$52:$D$64,0)),INDEX('Maximum Demand Forecast'!$AG$52:$AG$64,MATCH(Information!$C$1093,'Maximum Demand Forecast'!$T$52:$T$64,0)))</f>
        <v>0.98890720821323197</v>
      </c>
      <c r="Q1101" s="112"/>
      <c r="R1101" s="105"/>
    </row>
    <row r="1102" spans="3:18" x14ac:dyDescent="0.25">
      <c r="C1102" s="71" t="s">
        <v>15</v>
      </c>
      <c r="D1102" s="72" t="s">
        <v>222</v>
      </c>
      <c r="E1102" s="118">
        <f>(IF($R$1093="Summer",INDEX('Maximum Demand Forecast'!U$52:U$64,MATCH(Information!$C$1093,'Maximum Demand Forecast'!$D$52:$D$64,0)),INDEX('Maximum Demand Forecast'!E$52:E$64,MATCH(Information!$C$1093,'Maximum Demand Forecast'!$T$52:$T$64,0))))/$F$1103</f>
        <v>14.822260452728186</v>
      </c>
      <c r="F1102" s="132">
        <f>(IF($R$1093="Summer",INDEX('Maximum Demand Forecast'!V$52:V$64,MATCH(Information!$C$1093,'Maximum Demand Forecast'!$D$52:$D$64,0)),INDEX('Maximum Demand Forecast'!F$52:F$64,MATCH(Information!$C$1093,'Maximum Demand Forecast'!$T$52:$T$64,0))))/$F$1103</f>
        <v>11.644730742127511</v>
      </c>
      <c r="G1102" s="132">
        <f>(IF($R$1093="Summer",INDEX('Maximum Demand Forecast'!W$52:W$64,MATCH(Information!$C$1093,'Maximum Demand Forecast'!$D$52:$D$64,0)),INDEX('Maximum Demand Forecast'!G$52:G$64,MATCH(Information!$C$1093,'Maximum Demand Forecast'!$T$52:$T$64,0))))/$F$1103</f>
        <v>11.97437278408198</v>
      </c>
      <c r="H1102" s="132">
        <f>(IF($R$1093="Summer",INDEX('Maximum Demand Forecast'!X$52:X$64,MATCH(Information!$C$1093,'Maximum Demand Forecast'!$D$52:$D$64,0)),INDEX('Maximum Demand Forecast'!H$52:H$64,MATCH(Information!$C$1093,'Maximum Demand Forecast'!$T$52:$T$64,0))))/$F$1103</f>
        <v>11.937568270476671</v>
      </c>
      <c r="I1102" s="132">
        <f>(IF($R$1093="Summer",INDEX('Maximum Demand Forecast'!Y$52:Y$64,MATCH(Information!$C$1093,'Maximum Demand Forecast'!$D$52:$D$64,0)),INDEX('Maximum Demand Forecast'!I$52:I$64,MATCH(Information!$C$1093,'Maximum Demand Forecast'!$T$52:$T$64,0))))/$F$1103</f>
        <v>11.736492365686507</v>
      </c>
      <c r="J1102" s="132">
        <f>(IF($R$1093="Summer",INDEX('Maximum Demand Forecast'!Z$52:Z$64,MATCH(Information!$C$1093,'Maximum Demand Forecast'!$D$52:$D$64,0)),INDEX('Maximum Demand Forecast'!J$52:J$64,MATCH(Information!$C$1093,'Maximum Demand Forecast'!$T$52:$T$64,0))))/$F$1103</f>
        <v>11.593832597124257</v>
      </c>
      <c r="K1102" s="132">
        <f>(IF($R$1093="Summer",INDEX('Maximum Demand Forecast'!AA$52:AA$64,MATCH(Information!$C$1093,'Maximum Demand Forecast'!$D$52:$D$64,0)),INDEX('Maximum Demand Forecast'!K$52:K$64,MATCH(Information!$C$1093,'Maximum Demand Forecast'!$T$52:$T$64,0))))/$F$1103</f>
        <v>11.601582754784358</v>
      </c>
      <c r="L1102" s="132">
        <f>(IF($R$1093="Summer",INDEX('Maximum Demand Forecast'!AB$52:AB$64,MATCH(Information!$C$1093,'Maximum Demand Forecast'!$D$52:$D$64,0)),INDEX('Maximum Demand Forecast'!L$52:L$64,MATCH(Information!$C$1093,'Maximum Demand Forecast'!$T$52:$T$64,0))))/$F$1103</f>
        <v>11.579138123800018</v>
      </c>
      <c r="M1102" s="132">
        <f>(IF($R$1093="Summer",INDEX('Maximum Demand Forecast'!AC$52:AC$64,MATCH(Information!$C$1093,'Maximum Demand Forecast'!$D$52:$D$64,0)),INDEX('Maximum Demand Forecast'!M$52:M$64,MATCH(Information!$C$1093,'Maximum Demand Forecast'!$T$52:$T$64,0))))/$F$1103</f>
        <v>11.842842886590143</v>
      </c>
      <c r="N1102" s="132">
        <f>(IF($R$1093="Summer",INDEX('Maximum Demand Forecast'!AD$52:AD$64,MATCH(Information!$C$1093,'Maximum Demand Forecast'!$D$52:$D$64,0)),INDEX('Maximum Demand Forecast'!N$52:N$64,MATCH(Information!$C$1093,'Maximum Demand Forecast'!$T$52:$T$64,0))))/$F$1103</f>
        <v>12.556374562601897</v>
      </c>
      <c r="O1102" s="132">
        <f>(IF($R$1093="Summer",INDEX('Maximum Demand Forecast'!AE$52:AE$64,MATCH(Information!$C$1093,'Maximum Demand Forecast'!$D$52:$D$64,0)),INDEX('Maximum Demand Forecast'!O$52:O$64,MATCH(Information!$C$1093,'Maximum Demand Forecast'!$T$52:$T$64,0))))/$F$1103</f>
        <v>13.189077366329302</v>
      </c>
      <c r="P1102" s="132">
        <f>(IF($R$1093="Summer",INDEX('Maximum Demand Forecast'!AF$52:AF$64,MATCH(Information!$C$1093,'Maximum Demand Forecast'!$D$52:$D$64,0)),INDEX('Maximum Demand Forecast'!P$52:P$64,MATCH(Information!$C$1093,'Maximum Demand Forecast'!$T$52:$T$64,0))))/$F$1103</f>
        <v>13.530059568536966</v>
      </c>
      <c r="Q1102" s="116"/>
      <c r="R1102" s="105"/>
    </row>
    <row r="1103" spans="3:18" x14ac:dyDescent="0.25">
      <c r="C1103" s="71" t="s">
        <v>15</v>
      </c>
      <c r="D1103" s="72" t="s">
        <v>223</v>
      </c>
      <c r="E1103" s="134">
        <f>IF($R$1093="Summer",INDEX('Maximum Demand Forecast'!$AG$52:$AG$64,MATCH(Information!$C$1093,'Maximum Demand Forecast'!$T$52:$T$64,0)),INDEX('Maximum Demand Forecast'!$Q$52:$Q$64,MATCH(Information!$C$1093,'Maximum Demand Forecast'!$D$52:$D$64,0)))</f>
        <v>0.97389850664147004</v>
      </c>
      <c r="F1103" s="134">
        <f>IF($R$1093="Summer",INDEX('Maximum Demand Forecast'!$AG$52:$AG$64,MATCH(Information!$C$1093,'Maximum Demand Forecast'!$T$52:$T$64,0)),INDEX('Maximum Demand Forecast'!$Q$52:$Q$64,MATCH(Information!$C$1093,'Maximum Demand Forecast'!$D$52:$D$64,0)))</f>
        <v>0.97389850664147004</v>
      </c>
      <c r="G1103" s="134">
        <f>IF($R$1093="Summer",INDEX('Maximum Demand Forecast'!$AG$52:$AG$64,MATCH(Information!$C$1093,'Maximum Demand Forecast'!$T$52:$T$64,0)),INDEX('Maximum Demand Forecast'!$Q$52:$Q$64,MATCH(Information!$C$1093,'Maximum Demand Forecast'!$D$52:$D$64,0)))</f>
        <v>0.97389850664147004</v>
      </c>
      <c r="H1103" s="134">
        <f>IF($R$1093="Summer",INDEX('Maximum Demand Forecast'!$AG$52:$AG$64,MATCH(Information!$C$1093,'Maximum Demand Forecast'!$T$52:$T$64,0)),INDEX('Maximum Demand Forecast'!$Q$52:$Q$64,MATCH(Information!$C$1093,'Maximum Demand Forecast'!$D$52:$D$64,0)))</f>
        <v>0.97389850664147004</v>
      </c>
      <c r="I1103" s="134">
        <f>IF($R$1093="Summer",INDEX('Maximum Demand Forecast'!$AG$52:$AG$64,MATCH(Information!$C$1093,'Maximum Demand Forecast'!$T$52:$T$64,0)),INDEX('Maximum Demand Forecast'!$Q$52:$Q$64,MATCH(Information!$C$1093,'Maximum Demand Forecast'!$D$52:$D$64,0)))</f>
        <v>0.97389850664147004</v>
      </c>
      <c r="J1103" s="134">
        <f>IF($R$1093="Summer",INDEX('Maximum Demand Forecast'!$AG$52:$AG$64,MATCH(Information!$C$1093,'Maximum Demand Forecast'!$T$52:$T$64,0)),INDEX('Maximum Demand Forecast'!$Q$52:$Q$64,MATCH(Information!$C$1093,'Maximum Demand Forecast'!$D$52:$D$64,0)))</f>
        <v>0.97389850664147004</v>
      </c>
      <c r="K1103" s="134">
        <f>IF($R$1093="Summer",INDEX('Maximum Demand Forecast'!$AG$52:$AG$64,MATCH(Information!$C$1093,'Maximum Demand Forecast'!$T$52:$T$64,0)),INDEX('Maximum Demand Forecast'!$Q$52:$Q$64,MATCH(Information!$C$1093,'Maximum Demand Forecast'!$D$52:$D$64,0)))</f>
        <v>0.97389850664147004</v>
      </c>
      <c r="L1103" s="134">
        <f>IF($R$1093="Summer",INDEX('Maximum Demand Forecast'!$AG$52:$AG$64,MATCH(Information!$C$1093,'Maximum Demand Forecast'!$T$52:$T$64,0)),INDEX('Maximum Demand Forecast'!$Q$52:$Q$64,MATCH(Information!$C$1093,'Maximum Demand Forecast'!$D$52:$D$64,0)))</f>
        <v>0.97389850664147004</v>
      </c>
      <c r="M1103" s="134">
        <f>IF($R$1093="Summer",INDEX('Maximum Demand Forecast'!$AG$52:$AG$64,MATCH(Information!$C$1093,'Maximum Demand Forecast'!$T$52:$T$64,0)),INDEX('Maximum Demand Forecast'!$Q$52:$Q$64,MATCH(Information!$C$1093,'Maximum Demand Forecast'!$D$52:$D$64,0)))</f>
        <v>0.97389850664147004</v>
      </c>
      <c r="N1103" s="134">
        <f>IF($R$1093="Summer",INDEX('Maximum Demand Forecast'!$AG$52:$AG$64,MATCH(Information!$C$1093,'Maximum Demand Forecast'!$T$52:$T$64,0)),INDEX('Maximum Demand Forecast'!$Q$52:$Q$64,MATCH(Information!$C$1093,'Maximum Demand Forecast'!$D$52:$D$64,0)))</f>
        <v>0.97389850664147004</v>
      </c>
      <c r="O1103" s="134">
        <f>IF($R$1093="Summer",INDEX('Maximum Demand Forecast'!$AG$52:$AG$64,MATCH(Information!$C$1093,'Maximum Demand Forecast'!$T$52:$T$64,0)),INDEX('Maximum Demand Forecast'!$Q$52:$Q$64,MATCH(Information!$C$1093,'Maximum Demand Forecast'!$D$52:$D$64,0)))</f>
        <v>0.97389850664147004</v>
      </c>
      <c r="P1103" s="134">
        <f>IF($R$1093="Summer",INDEX('Maximum Demand Forecast'!$AG$52:$AG$64,MATCH(Information!$C$1093,'Maximum Demand Forecast'!$T$52:$T$64,0)),INDEX('Maximum Demand Forecast'!$Q$52:$Q$64,MATCH(Information!$C$1093,'Maximum Demand Forecast'!$D$52:$D$64,0)))</f>
        <v>0.97389850664147004</v>
      </c>
      <c r="Q1103" s="104"/>
      <c r="R1103" s="105"/>
    </row>
    <row r="1104" spans="3:18" x14ac:dyDescent="0.25">
      <c r="C1104" s="71" t="s">
        <v>15</v>
      </c>
      <c r="D1104" s="72" t="s">
        <v>224</v>
      </c>
      <c r="E1104" s="134">
        <f>INDEX('Maximum Demand Forecast'!$AK$52:$AK$64,MATCH(Information!$C$1104,'Maximum Demand Forecast'!$AJ$52:$AJ$64,0))</f>
        <v>0</v>
      </c>
      <c r="F1104" s="128">
        <f>INDEX('Maximum Demand Forecast'!$AK$52:$AK$64,MATCH(Information!$C$1104,'Maximum Demand Forecast'!$AJ$52:$AJ$64,0))</f>
        <v>0</v>
      </c>
      <c r="G1104" s="128">
        <f>INDEX('Maximum Demand Forecast'!$AK$52:$AK$64,MATCH(Information!$C$1104,'Maximum Demand Forecast'!$AJ$52:$AJ$64,0))</f>
        <v>0</v>
      </c>
      <c r="H1104" s="128">
        <f>INDEX('Maximum Demand Forecast'!$AK$52:$AK$64,MATCH(Information!$C$1104,'Maximum Demand Forecast'!$AJ$52:$AJ$64,0))</f>
        <v>0</v>
      </c>
      <c r="I1104" s="128">
        <f>INDEX('Maximum Demand Forecast'!$AK$52:$AK$64,MATCH(Information!$C$1104,'Maximum Demand Forecast'!$AJ$52:$AJ$64,0))</f>
        <v>0</v>
      </c>
      <c r="J1104" s="128">
        <f>INDEX('Maximum Demand Forecast'!$AK$52:$AK$64,MATCH(Information!$C$1104,'Maximum Demand Forecast'!$AJ$52:$AJ$64,0))</f>
        <v>0</v>
      </c>
      <c r="K1104" s="128">
        <f>INDEX('Maximum Demand Forecast'!$AK$52:$AK$64,MATCH(Information!$C$1104,'Maximum Demand Forecast'!$AJ$52:$AJ$64,0))</f>
        <v>0</v>
      </c>
      <c r="L1104" s="128">
        <f>INDEX('Maximum Demand Forecast'!$AK$52:$AK$64,MATCH(Information!$C$1104,'Maximum Demand Forecast'!$AJ$52:$AJ$64,0))</f>
        <v>0</v>
      </c>
      <c r="M1104" s="128">
        <f>INDEX('Maximum Demand Forecast'!$AK$52:$AK$64,MATCH(Information!$C$1104,'Maximum Demand Forecast'!$AJ$52:$AJ$64,0))</f>
        <v>0</v>
      </c>
      <c r="N1104" s="128">
        <f>INDEX('Maximum Demand Forecast'!$AK$52:$AK$64,MATCH(Information!$C$1104,'Maximum Demand Forecast'!$AJ$52:$AJ$64,0))</f>
        <v>0</v>
      </c>
      <c r="O1104" s="128">
        <f>INDEX('Maximum Demand Forecast'!$AK$52:$AK$64,MATCH(Information!$C$1104,'Maximum Demand Forecast'!$AJ$52:$AJ$64,0))</f>
        <v>0</v>
      </c>
      <c r="P1104" s="128">
        <f>INDEX('Maximum Demand Forecast'!$AK$52:$AK$64,MATCH(Information!$C$1104,'Maximum Demand Forecast'!$AJ$52:$AJ$64,0))</f>
        <v>0</v>
      </c>
      <c r="Q1104" s="104"/>
      <c r="R1104" s="105"/>
    </row>
    <row r="1105" spans="3:18" x14ac:dyDescent="0.25">
      <c r="C1105" s="71" t="s">
        <v>15</v>
      </c>
      <c r="D1105" s="72" t="s">
        <v>130</v>
      </c>
      <c r="E1105" s="132"/>
      <c r="F1105" s="132"/>
      <c r="G1105" s="132"/>
      <c r="H1105" s="132"/>
      <c r="I1105" s="132"/>
      <c r="J1105" s="132"/>
      <c r="K1105" s="132"/>
      <c r="L1105" s="132"/>
      <c r="M1105" s="132"/>
      <c r="N1105" s="132"/>
      <c r="O1105" s="132"/>
      <c r="P1105" s="132"/>
      <c r="Q1105" s="104" t="str" cm="1">
        <f t="array" ref="Q1105">_xlfn.LET(
   _xlpm.result, INDEX('Maximum Demand Forecast'!$AW$4:$AW$328,
                 MATCH(1,
                      ('Maximum Demand Forecast'!$AV$4:$AV$328=Information!D1105)*
                      ('Maximum Demand Forecast'!$AX$4:$AX$328=Information!E1105)*
                      ('Maximum Demand Forecast'!$AU$4:$AU$328=Information!C1105),
                 0)),
   IF(_xlpm.result=0,"",_xlpm.result)
)</f>
        <v/>
      </c>
      <c r="R1105" s="105"/>
    </row>
    <row r="1106" spans="3:18" x14ac:dyDescent="0.25">
      <c r="C1106" s="71" t="s">
        <v>15</v>
      </c>
      <c r="D1106" s="72" t="s">
        <v>131</v>
      </c>
      <c r="E1106" s="132"/>
      <c r="F1106" s="132"/>
      <c r="G1106" s="132"/>
      <c r="H1106" s="132"/>
      <c r="I1106" s="132"/>
      <c r="J1106" s="132"/>
      <c r="K1106" s="132"/>
      <c r="L1106" s="132"/>
      <c r="M1106" s="132"/>
      <c r="N1106" s="132"/>
      <c r="O1106" s="132"/>
      <c r="P1106" s="132"/>
      <c r="Q1106" s="104" t="str" cm="1">
        <f t="array" ref="Q1106">_xlfn.LET(
   _xlpm.result, INDEX('Maximum Demand Forecast'!$AW$4:$AW$328,
                 MATCH(1,
                      ('Maximum Demand Forecast'!$AV$4:$AV$328=Information!D1106)*
                      ('Maximum Demand Forecast'!$AX$4:$AX$328=Information!E1106)*
                      ('Maximum Demand Forecast'!$AU$4:$AU$328=Information!C1106),
                 0)),
   IF(_xlpm.result=0,"",_xlpm.result)
)</f>
        <v/>
      </c>
      <c r="R1106" s="105"/>
    </row>
    <row r="1107" spans="3:18" x14ac:dyDescent="0.25">
      <c r="C1107" s="71" t="s">
        <v>15</v>
      </c>
      <c r="D1107" s="72" t="s">
        <v>132</v>
      </c>
      <c r="E1107" s="132"/>
      <c r="F1107" s="128"/>
      <c r="G1107" s="128"/>
      <c r="H1107" s="128"/>
      <c r="I1107" s="128"/>
      <c r="J1107" s="128"/>
      <c r="K1107" s="128"/>
      <c r="L1107" s="128"/>
      <c r="M1107" s="128"/>
      <c r="N1107" s="128"/>
      <c r="O1107" s="128"/>
      <c r="P1107" s="128"/>
      <c r="Q1107" s="104" t="str" cm="1">
        <f t="array" ref="Q1107">_xlfn.LET(
   _xlpm.result, INDEX('Maximum Demand Forecast'!$AW$4:$AW$328,
                 MATCH(1,
                      ('Maximum Demand Forecast'!$AV$4:$AV$328=Information!D1107)*
                      ('Maximum Demand Forecast'!$AX$4:$AX$328=Information!E1107)*
                      ('Maximum Demand Forecast'!$AU$4:$AU$328=Information!C1107),
                 0)),
   IF(_xlpm.result=0,"",_xlpm.result)
)</f>
        <v/>
      </c>
      <c r="R1107" s="105"/>
    </row>
    <row r="1108" spans="3:18" x14ac:dyDescent="0.25">
      <c r="C1108" s="71" t="s">
        <v>15</v>
      </c>
      <c r="D1108" s="72" t="s">
        <v>133</v>
      </c>
      <c r="E1108" s="132"/>
      <c r="F1108" s="128"/>
      <c r="G1108" s="128"/>
      <c r="H1108" s="128"/>
      <c r="I1108" s="128"/>
      <c r="J1108" s="128"/>
      <c r="K1108" s="128"/>
      <c r="L1108" s="128"/>
      <c r="M1108" s="128"/>
      <c r="N1108" s="128"/>
      <c r="O1108" s="128"/>
      <c r="P1108" s="128"/>
      <c r="Q1108" s="104" t="str" cm="1">
        <f t="array" ref="Q1108">_xlfn.LET(
   _xlpm.result, INDEX('Maximum Demand Forecast'!$AW$4:$AW$328,
                 MATCH(1,
                      ('Maximum Demand Forecast'!$AV$4:$AV$328=Information!D1108)*
                      ('Maximum Demand Forecast'!$AX$4:$AX$328=Information!E1108)*
                      ('Maximum Demand Forecast'!$AU$4:$AU$328=Information!C1108),
                 0)),
   IF(_xlpm.result=0,"",_xlpm.result)
)</f>
        <v/>
      </c>
      <c r="R1108" s="105"/>
    </row>
    <row r="1109" spans="3:18" x14ac:dyDescent="0.25">
      <c r="C1109" s="71" t="s">
        <v>15</v>
      </c>
      <c r="D1109" s="72" t="s">
        <v>225</v>
      </c>
      <c r="E1109" s="128">
        <f>INDEX('Distribution feeder max. demand'!$AS$5:$AS$64,MATCH(Information!$C1109,'Distribution feeder max. demand'!$AR$5:$AR$64,0))</f>
        <v>3.8780000000000001</v>
      </c>
      <c r="F1109" s="128"/>
      <c r="G1109" s="128"/>
      <c r="H1109" s="128"/>
      <c r="I1109" s="128"/>
      <c r="J1109" s="128"/>
      <c r="K1109" s="128"/>
      <c r="L1109" s="128"/>
      <c r="M1109" s="128"/>
      <c r="N1109" s="128"/>
      <c r="O1109" s="128"/>
      <c r="P1109" s="128"/>
      <c r="Q1109" s="104"/>
      <c r="R1109" s="105"/>
    </row>
    <row r="1110" spans="3:18" ht="15.75" thickBot="1" x14ac:dyDescent="0.3">
      <c r="C1110" s="73" t="s">
        <v>15</v>
      </c>
      <c r="D1110" s="74" t="s">
        <v>226</v>
      </c>
      <c r="E1110" s="135">
        <f>INDEX('Distribution feeder max. demand'!$AT$5:$AT$64,MATCH(Information!$C1109,'Distribution feeder max. demand'!$AR$5:$AR$64,0))</f>
        <v>2.4E-2</v>
      </c>
      <c r="F1110" s="135"/>
      <c r="G1110" s="135"/>
      <c r="H1110" s="135"/>
      <c r="I1110" s="135"/>
      <c r="J1110" s="135"/>
      <c r="K1110" s="135"/>
      <c r="L1110" s="135"/>
      <c r="M1110" s="135"/>
      <c r="N1110" s="135"/>
      <c r="O1110" s="135"/>
      <c r="P1110" s="135"/>
      <c r="Q1110" s="120"/>
      <c r="R1110" s="121"/>
    </row>
    <row r="1111" spans="3:18" ht="15.75" thickTop="1" x14ac:dyDescent="0.25">
      <c r="C1111" s="71" t="s">
        <v>16</v>
      </c>
      <c r="D1111" s="72" t="s">
        <v>195</v>
      </c>
      <c r="E1111" s="128">
        <f>INDEX('Maximum Demand Forecast'!$BA$52:$BA$64,MATCH($C$1111,'Maximum Demand Forecast'!$AZ$52:$AZ$64,0))</f>
        <v>90</v>
      </c>
      <c r="F1111" s="128">
        <f>INDEX('Maximum Demand Forecast'!$BA$52:$BA$64,MATCH($C$1111,'Maximum Demand Forecast'!$AZ$52:$AZ$64,0))</f>
        <v>90</v>
      </c>
      <c r="G1111" s="128">
        <f>INDEX('Maximum Demand Forecast'!$BA$52:$BA$64,MATCH($C$1111,'Maximum Demand Forecast'!$AZ$52:$AZ$64,0))</f>
        <v>90</v>
      </c>
      <c r="H1111" s="128">
        <f>INDEX('Maximum Demand Forecast'!$BA$52:$BA$64,MATCH($C$1111,'Maximum Demand Forecast'!$AZ$52:$AZ$64,0))</f>
        <v>90</v>
      </c>
      <c r="I1111" s="128">
        <f>INDEX('Maximum Demand Forecast'!$BA$52:$BA$64,MATCH($C$1111,'Maximum Demand Forecast'!$AZ$52:$AZ$64,0))</f>
        <v>90</v>
      </c>
      <c r="J1111" s="128">
        <f>INDEX('Maximum Demand Forecast'!$BA$52:$BA$64,MATCH($C$1111,'Maximum Demand Forecast'!$AZ$52:$AZ$64,0))</f>
        <v>90</v>
      </c>
      <c r="K1111" s="128">
        <f>INDEX('Maximum Demand Forecast'!$BA$52:$BA$64,MATCH($C$1111,'Maximum Demand Forecast'!$AZ$52:$AZ$64,0))</f>
        <v>90</v>
      </c>
      <c r="L1111" s="128">
        <f>INDEX('Maximum Demand Forecast'!$BA$52:$BA$64,MATCH($C$1111,'Maximum Demand Forecast'!$AZ$52:$AZ$64,0))</f>
        <v>90</v>
      </c>
      <c r="M1111" s="128">
        <f>INDEX('Maximum Demand Forecast'!$BA$52:$BA$64,MATCH($C$1111,'Maximum Demand Forecast'!$AZ$52:$AZ$64,0))</f>
        <v>90</v>
      </c>
      <c r="N1111" s="128">
        <f>INDEX('Maximum Demand Forecast'!$BA$52:$BA$64,MATCH($C$1111,'Maximum Demand Forecast'!$AZ$52:$AZ$64,0))</f>
        <v>90</v>
      </c>
      <c r="O1111" s="128">
        <f>INDEX('Maximum Demand Forecast'!$BA$52:$BA$64,MATCH($C$1111,'Maximum Demand Forecast'!$AZ$52:$AZ$64,0))</f>
        <v>90</v>
      </c>
      <c r="P1111" s="128">
        <f>INDEX('Maximum Demand Forecast'!$BA$52:$BA$64,MATCH($C$1111,'Maximum Demand Forecast'!$AZ$52:$AZ$64,0))</f>
        <v>90</v>
      </c>
      <c r="Q1111" s="104"/>
      <c r="R1111" s="105" t="str">
        <f>IF('Maximum Demand Forecast'!F56&gt;'Maximum Demand Forecast'!V56,"Summer","Winter")</f>
        <v>Winter</v>
      </c>
    </row>
    <row r="1112" spans="3:18" x14ac:dyDescent="0.25">
      <c r="C1112" s="71" t="s">
        <v>16</v>
      </c>
      <c r="D1112" s="72" t="s">
        <v>227</v>
      </c>
      <c r="E1112" s="128">
        <f>INDEX('Maximum Demand Forecast'!$AN$52:$AN$64,MATCH($C$1111,'Maximum Demand Forecast'!$AM$52:$AM$64,0))</f>
        <v>60</v>
      </c>
      <c r="F1112" s="128">
        <f>INDEX('Maximum Demand Forecast'!$AN$52:$AN$64,MATCH($C$1111,'Maximum Demand Forecast'!$AM$52:$AM$64,0))</f>
        <v>60</v>
      </c>
      <c r="G1112" s="128">
        <f>INDEX('Maximum Demand Forecast'!$AN$52:$AN$64,MATCH($C$1111,'Maximum Demand Forecast'!$AM$52:$AM$64,0))</f>
        <v>60</v>
      </c>
      <c r="H1112" s="128">
        <f>INDEX('Maximum Demand Forecast'!$AN$52:$AN$64,MATCH($C$1111,'Maximum Demand Forecast'!$AM$52:$AM$64,0))</f>
        <v>60</v>
      </c>
      <c r="I1112" s="128">
        <f>INDEX('Maximum Demand Forecast'!$AN$52:$AN$64,MATCH($C$1111,'Maximum Demand Forecast'!$AM$52:$AM$64,0))</f>
        <v>60</v>
      </c>
      <c r="J1112" s="128">
        <f>INDEX('Maximum Demand Forecast'!$AN$52:$AN$64,MATCH($C$1111,'Maximum Demand Forecast'!$AM$52:$AM$64,0))</f>
        <v>60</v>
      </c>
      <c r="K1112" s="128">
        <f>INDEX('Maximum Demand Forecast'!$AN$52:$AN$64,MATCH($C$1111,'Maximum Demand Forecast'!$AM$52:$AM$64,0))</f>
        <v>60</v>
      </c>
      <c r="L1112" s="128">
        <f>INDEX('Maximum Demand Forecast'!$AN$52:$AN$64,MATCH($C$1111,'Maximum Demand Forecast'!$AM$52:$AM$64,0))</f>
        <v>60</v>
      </c>
      <c r="M1112" s="128">
        <f>INDEX('Maximum Demand Forecast'!$AN$52:$AN$64,MATCH($C$1111,'Maximum Demand Forecast'!$AM$52:$AM$64,0))</f>
        <v>60</v>
      </c>
      <c r="N1112" s="128">
        <f>INDEX('Maximum Demand Forecast'!$AN$52:$AN$64,MATCH($C$1111,'Maximum Demand Forecast'!$AM$52:$AM$64,0))</f>
        <v>60</v>
      </c>
      <c r="O1112" s="128">
        <f>INDEX('Maximum Demand Forecast'!$AN$52:$AN$64,MATCH($C$1111,'Maximum Demand Forecast'!$AM$52:$AM$64,0))</f>
        <v>60</v>
      </c>
      <c r="P1112" s="128">
        <f>INDEX('Maximum Demand Forecast'!$AN$52:$AN$64,MATCH($C$1111,'Maximum Demand Forecast'!$AM$52:$AM$64,0))</f>
        <v>60</v>
      </c>
      <c r="Q1112" s="104"/>
      <c r="R1112" s="105"/>
    </row>
    <row r="1113" spans="3:18" x14ac:dyDescent="0.25">
      <c r="C1113" s="71" t="s">
        <v>16</v>
      </c>
      <c r="D1113" s="72" t="s">
        <v>215</v>
      </c>
      <c r="E1113" s="128">
        <f>INDEX('Maximum Demand Forecast'!$AO$52:$AO$64,MATCH(Information!$C$1113,'Maximum Demand Forecast'!$AM$52:$AM$64,0))</f>
        <v>78</v>
      </c>
      <c r="F1113" s="132">
        <f>INDEX('Maximum Demand Forecast'!$AO$52:$AO$64,MATCH(Information!$C$1113,'Maximum Demand Forecast'!$AM$52:$AM$64,0))</f>
        <v>78</v>
      </c>
      <c r="G1113" s="132">
        <f>INDEX('Maximum Demand Forecast'!$AO$52:$AO$64,MATCH(Information!$C$1113,'Maximum Demand Forecast'!$AM$52:$AM$64,0))</f>
        <v>78</v>
      </c>
      <c r="H1113" s="132">
        <f>INDEX('Maximum Demand Forecast'!$AO$52:$AO$64,MATCH(Information!$C$1113,'Maximum Demand Forecast'!$AM$52:$AM$64,0))</f>
        <v>78</v>
      </c>
      <c r="I1113" s="132">
        <f>INDEX('Maximum Demand Forecast'!$AO$52:$AO$64,MATCH(Information!$C$1113,'Maximum Demand Forecast'!$AM$52:$AM$64,0))</f>
        <v>78</v>
      </c>
      <c r="J1113" s="132">
        <f>INDEX('Maximum Demand Forecast'!$AO$52:$AO$64,MATCH(Information!$C$1113,'Maximum Demand Forecast'!$AM$52:$AM$64,0))</f>
        <v>78</v>
      </c>
      <c r="K1113" s="132">
        <f>INDEX('Maximum Demand Forecast'!$AO$52:$AO$64,MATCH(Information!$C$1113,'Maximum Demand Forecast'!$AM$52:$AM$64,0))</f>
        <v>78</v>
      </c>
      <c r="L1113" s="132">
        <f>INDEX('Maximum Demand Forecast'!$AO$52:$AO$64,MATCH(Information!$C$1113,'Maximum Demand Forecast'!$AM$52:$AM$64,0))</f>
        <v>78</v>
      </c>
      <c r="M1113" s="132">
        <f>INDEX('Maximum Demand Forecast'!$AO$52:$AO$64,MATCH(Information!$C$1113,'Maximum Demand Forecast'!$AM$52:$AM$64,0))</f>
        <v>78</v>
      </c>
      <c r="N1113" s="132">
        <f>INDEX('Maximum Demand Forecast'!$AO$52:$AO$64,MATCH(Information!$C$1113,'Maximum Demand Forecast'!$AM$52:$AM$64,0))</f>
        <v>78</v>
      </c>
      <c r="O1113" s="132">
        <f>INDEX('Maximum Demand Forecast'!$AO$52:$AO$64,MATCH(Information!$C$1113,'Maximum Demand Forecast'!$AM$52:$AM$64,0))</f>
        <v>78</v>
      </c>
      <c r="P1113" s="132">
        <f>INDEX('Maximum Demand Forecast'!$AO$52:$AO$64,MATCH(Information!$C$1113,'Maximum Demand Forecast'!$AM$52:$AM$64,0))</f>
        <v>78</v>
      </c>
      <c r="Q1113" s="104"/>
      <c r="R1113" s="105"/>
    </row>
    <row r="1114" spans="3:18" x14ac:dyDescent="0.25">
      <c r="C1114" s="71" t="s">
        <v>16</v>
      </c>
      <c r="D1114" s="72" t="s">
        <v>216</v>
      </c>
      <c r="E1114" s="132">
        <f>INDEX('Maximum Demand Forecast'!$BE$53:$BE$65,MATCH(Information!$C$1114,'Maximum Demand Forecast'!$BC$53:$BC$65,0))</f>
        <v>42.719647528040305</v>
      </c>
      <c r="F1114" s="132">
        <f>INDEX('Maximum Demand Forecast'!$BE$53:$BE$65,MATCH(Information!$C$1114,'Maximum Demand Forecast'!$BC$53:$BC$65,0))</f>
        <v>42.719647528040305</v>
      </c>
      <c r="G1114" s="132">
        <f>INDEX('Maximum Demand Forecast'!$BE$53:$BE$65,MATCH(Information!$C$1114,'Maximum Demand Forecast'!$BC$53:$BC$65,0))</f>
        <v>42.719647528040305</v>
      </c>
      <c r="H1114" s="132">
        <f>INDEX('Maximum Demand Forecast'!$BE$53:$BE$65,MATCH(Information!$C$1114,'Maximum Demand Forecast'!$BC$53:$BC$65,0))</f>
        <v>42.719647528040305</v>
      </c>
      <c r="I1114" s="132">
        <f>INDEX('Maximum Demand Forecast'!$BE$53:$BE$65,MATCH(Information!$C$1114,'Maximum Demand Forecast'!$BC$53:$BC$65,0))</f>
        <v>42.719647528040305</v>
      </c>
      <c r="J1114" s="132">
        <f>INDEX('Maximum Demand Forecast'!$BE$53:$BE$65,MATCH(Information!$C$1114,'Maximum Demand Forecast'!$BC$53:$BC$65,0))</f>
        <v>42.719647528040305</v>
      </c>
      <c r="K1114" s="132">
        <f>INDEX('Maximum Demand Forecast'!$BE$53:$BE$65,MATCH(Information!$C$1114,'Maximum Demand Forecast'!$BC$53:$BC$65,0))</f>
        <v>42.719647528040305</v>
      </c>
      <c r="L1114" s="132">
        <f>INDEX('Maximum Demand Forecast'!$BE$53:$BE$65,MATCH(Information!$C$1114,'Maximum Demand Forecast'!$BC$53:$BC$65,0))</f>
        <v>42.719647528040305</v>
      </c>
      <c r="M1114" s="132">
        <f>INDEX('Maximum Demand Forecast'!$BE$53:$BE$65,MATCH(Information!$C$1114,'Maximum Demand Forecast'!$BC$53:$BC$65,0))</f>
        <v>42.719647528040305</v>
      </c>
      <c r="N1114" s="132">
        <f>INDEX('Maximum Demand Forecast'!$BE$53:$BE$65,MATCH(Information!$C$1114,'Maximum Demand Forecast'!$BC$53:$BC$65,0))</f>
        <v>42.719647528040305</v>
      </c>
      <c r="O1114" s="132">
        <f>INDEX('Maximum Demand Forecast'!$BE$53:$BE$65,MATCH(Information!$C$1114,'Maximum Demand Forecast'!$BC$53:$BC$65,0))</f>
        <v>42.719647528040305</v>
      </c>
      <c r="P1114" s="132">
        <f>INDEX('Maximum Demand Forecast'!$BE$53:$BE$65,MATCH(Information!$C$1114,'Maximum Demand Forecast'!$BC$53:$BC$65,0))</f>
        <v>42.719647528040305</v>
      </c>
      <c r="Q1114" s="104"/>
      <c r="R1114" s="105"/>
    </row>
    <row r="1115" spans="3:18" x14ac:dyDescent="0.25">
      <c r="C1115" s="71" t="s">
        <v>16</v>
      </c>
      <c r="D1115" s="72" t="s">
        <v>217</v>
      </c>
      <c r="E1115" s="132">
        <f>INDEX('Maximum Demand Forecast'!$BG$53:$BG$65,MATCH(Information!$C$1115,'Maximum Demand Forecast'!$BC$53:$BC$65,0))</f>
        <v>42.70535810887786</v>
      </c>
      <c r="F1115" s="132">
        <f>INDEX('Maximum Demand Forecast'!$BG$53:$BG$65,MATCH(Information!$C$1115,'Maximum Demand Forecast'!$BC$53:$BC$65,0))</f>
        <v>42.70535810887786</v>
      </c>
      <c r="G1115" s="132">
        <f>INDEX('Maximum Demand Forecast'!$BG$53:$BG$65,MATCH(Information!$C$1115,'Maximum Demand Forecast'!$BC$53:$BC$65,0))</f>
        <v>42.70535810887786</v>
      </c>
      <c r="H1115" s="132">
        <f>INDEX('Maximum Demand Forecast'!$BG$53:$BG$65,MATCH(Information!$C$1115,'Maximum Demand Forecast'!$BC$53:$BC$65,0))</f>
        <v>42.70535810887786</v>
      </c>
      <c r="I1115" s="132">
        <f>INDEX('Maximum Demand Forecast'!$BG$53:$BG$65,MATCH(Information!$C$1115,'Maximum Demand Forecast'!$BC$53:$BC$65,0))</f>
        <v>42.70535810887786</v>
      </c>
      <c r="J1115" s="132">
        <f>INDEX('Maximum Demand Forecast'!$BG$53:$BG$65,MATCH(Information!$C$1115,'Maximum Demand Forecast'!$BC$53:$BC$65,0))</f>
        <v>42.70535810887786</v>
      </c>
      <c r="K1115" s="132">
        <f>INDEX('Maximum Demand Forecast'!$BG$53:$BG$65,MATCH(Information!$C$1115,'Maximum Demand Forecast'!$BC$53:$BC$65,0))</f>
        <v>42.70535810887786</v>
      </c>
      <c r="L1115" s="132">
        <f>INDEX('Maximum Demand Forecast'!$BG$53:$BG$65,MATCH(Information!$C$1115,'Maximum Demand Forecast'!$BC$53:$BC$65,0))</f>
        <v>42.70535810887786</v>
      </c>
      <c r="M1115" s="132">
        <f>INDEX('Maximum Demand Forecast'!$BG$53:$BG$65,MATCH(Information!$C$1115,'Maximum Demand Forecast'!$BC$53:$BC$65,0))</f>
        <v>42.70535810887786</v>
      </c>
      <c r="N1115" s="132">
        <f>INDEX('Maximum Demand Forecast'!$BG$53:$BG$65,MATCH(Information!$C$1115,'Maximum Demand Forecast'!$BC$53:$BC$65,0))</f>
        <v>42.70535810887786</v>
      </c>
      <c r="O1115" s="132">
        <f>INDEX('Maximum Demand Forecast'!$BG$53:$BG$65,MATCH(Information!$C$1115,'Maximum Demand Forecast'!$BC$53:$BC$65,0))</f>
        <v>42.70535810887786</v>
      </c>
      <c r="P1115" s="132">
        <f>INDEX('Maximum Demand Forecast'!$BG$53:$BG$65,MATCH(Information!$C$1115,'Maximum Demand Forecast'!$BC$53:$BC$65,0))</f>
        <v>42.70535810887786</v>
      </c>
      <c r="Q1115" s="104"/>
      <c r="R1115" s="105"/>
    </row>
    <row r="1116" spans="3:18" x14ac:dyDescent="0.25">
      <c r="C1116" s="71" t="s">
        <v>16</v>
      </c>
      <c r="D1116" s="72" t="s">
        <v>218</v>
      </c>
      <c r="E1116" s="132">
        <f>INDEX('Maximum Demand Forecast'!$BD$53:$BD$65,MATCH(Information!$C$1116,'Maximum Demand Forecast'!$BC$53:$BC$65,0))</f>
        <v>42.719647528040305</v>
      </c>
      <c r="F1116" s="132">
        <f>INDEX('Maximum Demand Forecast'!$BD$53:$BD$65,MATCH(Information!$C$1116,'Maximum Demand Forecast'!$BC$53:$BC$65,0))</f>
        <v>42.719647528040305</v>
      </c>
      <c r="G1116" s="132">
        <f>INDEX('Maximum Demand Forecast'!$BD$53:$BD$65,MATCH(Information!$C$1116,'Maximum Demand Forecast'!$BC$53:$BC$65,0))</f>
        <v>42.719647528040305</v>
      </c>
      <c r="H1116" s="132">
        <f>INDEX('Maximum Demand Forecast'!$BD$53:$BD$65,MATCH(Information!$C$1116,'Maximum Demand Forecast'!$BC$53:$BC$65,0))</f>
        <v>42.719647528040305</v>
      </c>
      <c r="I1116" s="132">
        <f>INDEX('Maximum Demand Forecast'!$BD$53:$BD$65,MATCH(Information!$C$1116,'Maximum Demand Forecast'!$BC$53:$BC$65,0))</f>
        <v>42.719647528040305</v>
      </c>
      <c r="J1116" s="132">
        <f>INDEX('Maximum Demand Forecast'!$BD$53:$BD$65,MATCH(Information!$C$1116,'Maximum Demand Forecast'!$BC$53:$BC$65,0))</f>
        <v>42.719647528040305</v>
      </c>
      <c r="K1116" s="132">
        <f>INDEX('Maximum Demand Forecast'!$BD$53:$BD$65,MATCH(Information!$C$1116,'Maximum Demand Forecast'!$BC$53:$BC$65,0))</f>
        <v>42.719647528040305</v>
      </c>
      <c r="L1116" s="132">
        <f>INDEX('Maximum Demand Forecast'!$BD$53:$BD$65,MATCH(Information!$C$1116,'Maximum Demand Forecast'!$BC$53:$BC$65,0))</f>
        <v>42.719647528040305</v>
      </c>
      <c r="M1116" s="132">
        <f>INDEX('Maximum Demand Forecast'!$BD$53:$BD$65,MATCH(Information!$C$1116,'Maximum Demand Forecast'!$BC$53:$BC$65,0))</f>
        <v>42.719647528040305</v>
      </c>
      <c r="N1116" s="132">
        <f>INDEX('Maximum Demand Forecast'!$BD$53:$BD$65,MATCH(Information!$C$1116,'Maximum Demand Forecast'!$BC$53:$BC$65,0))</f>
        <v>42.719647528040305</v>
      </c>
      <c r="O1116" s="132">
        <f>INDEX('Maximum Demand Forecast'!$BD$53:$BD$65,MATCH(Information!$C$1116,'Maximum Demand Forecast'!$BC$53:$BC$65,0))</f>
        <v>42.719647528040305</v>
      </c>
      <c r="P1116" s="132">
        <f>INDEX('Maximum Demand Forecast'!$BD$53:$BD$65,MATCH(Information!$C$1116,'Maximum Demand Forecast'!$BC$53:$BC$65,0))</f>
        <v>42.719647528040305</v>
      </c>
      <c r="Q1116" s="104"/>
      <c r="R1116" s="105"/>
    </row>
    <row r="1117" spans="3:18" x14ac:dyDescent="0.25">
      <c r="C1117" s="71" t="s">
        <v>16</v>
      </c>
      <c r="D1117" s="72" t="s">
        <v>219</v>
      </c>
      <c r="E1117" s="132">
        <f>INDEX('Maximum Demand Forecast'!$BF$53:$BF$65,MATCH(Information!$C$1117,'Maximum Demand Forecast'!$BC$53:$BC$65,0))</f>
        <v>42.70535810887786</v>
      </c>
      <c r="F1117" s="132">
        <f>INDEX('Maximum Demand Forecast'!$BF$53:$BF$65,MATCH(Information!$C$1117,'Maximum Demand Forecast'!$BC$53:$BC$65,0))</f>
        <v>42.70535810887786</v>
      </c>
      <c r="G1117" s="132">
        <f>INDEX('Maximum Demand Forecast'!$BF$53:$BF$65,MATCH(Information!$C$1117,'Maximum Demand Forecast'!$BC$53:$BC$65,0))</f>
        <v>42.70535810887786</v>
      </c>
      <c r="H1117" s="132">
        <f>INDEX('Maximum Demand Forecast'!$BF$53:$BF$65,MATCH(Information!$C$1117,'Maximum Demand Forecast'!$BC$53:$BC$65,0))</f>
        <v>42.70535810887786</v>
      </c>
      <c r="I1117" s="132">
        <f>INDEX('Maximum Demand Forecast'!$BF$53:$BF$65,MATCH(Information!$C$1117,'Maximum Demand Forecast'!$BC$53:$BC$65,0))</f>
        <v>42.70535810887786</v>
      </c>
      <c r="J1117" s="132">
        <f>INDEX('Maximum Demand Forecast'!$BF$53:$BF$65,MATCH(Information!$C$1117,'Maximum Demand Forecast'!$BC$53:$BC$65,0))</f>
        <v>42.70535810887786</v>
      </c>
      <c r="K1117" s="132">
        <f>INDEX('Maximum Demand Forecast'!$BF$53:$BF$65,MATCH(Information!$C$1117,'Maximum Demand Forecast'!$BC$53:$BC$65,0))</f>
        <v>42.70535810887786</v>
      </c>
      <c r="L1117" s="132">
        <f>INDEX('Maximum Demand Forecast'!$BF$53:$BF$65,MATCH(Information!$C$1117,'Maximum Demand Forecast'!$BC$53:$BC$65,0))</f>
        <v>42.70535810887786</v>
      </c>
      <c r="M1117" s="132">
        <f>INDEX('Maximum Demand Forecast'!$BF$53:$BF$65,MATCH(Information!$C$1117,'Maximum Demand Forecast'!$BC$53:$BC$65,0))</f>
        <v>42.70535810887786</v>
      </c>
      <c r="N1117" s="132">
        <f>INDEX('Maximum Demand Forecast'!$BF$53:$BF$65,MATCH(Information!$C$1117,'Maximum Demand Forecast'!$BC$53:$BC$65,0))</f>
        <v>42.70535810887786</v>
      </c>
      <c r="O1117" s="132">
        <f>INDEX('Maximum Demand Forecast'!$BF$53:$BF$65,MATCH(Information!$C$1117,'Maximum Demand Forecast'!$BC$53:$BC$65,0))</f>
        <v>42.70535810887786</v>
      </c>
      <c r="P1117" s="132">
        <f>INDEX('Maximum Demand Forecast'!$BF$53:$BF$65,MATCH(Information!$C$1117,'Maximum Demand Forecast'!$BC$53:$BC$65,0))</f>
        <v>42.70535810887786</v>
      </c>
      <c r="Q1117" s="112"/>
      <c r="R1117" s="105"/>
    </row>
    <row r="1118" spans="3:18" x14ac:dyDescent="0.25">
      <c r="C1118" s="71" t="s">
        <v>16</v>
      </c>
      <c r="D1118" s="72" t="s">
        <v>220</v>
      </c>
      <c r="E1118" s="133">
        <f>(IF($R$1111="Summer",INDEX('Maximum Demand Forecast'!E$52:E$64,MATCH(Information!$C$1111,'Maximum Demand Forecast'!$D$52:$D$64,0)),INDEX('Maximum Demand Forecast'!U$52:U$64,MATCH(Information!$C$1111,'Maximum Demand Forecast'!$T$52:$T$64,0))))/$F$1119</f>
        <v>29.179457871990738</v>
      </c>
      <c r="F1118" s="133">
        <f>(IF($R$1111="Summer",INDEX('Maximum Demand Forecast'!F$52:F$64,MATCH(Information!$C$1111,'Maximum Demand Forecast'!$D$52:$D$64,0)),INDEX('Maximum Demand Forecast'!V$52:V$64,MATCH(Information!$C$1111,'Maximum Demand Forecast'!$T$52:$T$64,0))))/$F$1119</f>
        <v>28.096664686023203</v>
      </c>
      <c r="G1118" s="133">
        <f>(IF($R$1111="Summer",INDEX('Maximum Demand Forecast'!G$52:G$64,MATCH(Information!$C$1111,'Maximum Demand Forecast'!$D$52:$D$64,0)),INDEX('Maximum Demand Forecast'!W$52:W$64,MATCH(Information!$C$1111,'Maximum Demand Forecast'!$T$52:$T$64,0))))/$F$1119</f>
        <v>27.127475076355566</v>
      </c>
      <c r="H1118" s="133">
        <f>(IF($R$1111="Summer",INDEX('Maximum Demand Forecast'!H$52:H$64,MATCH(Information!$C$1111,'Maximum Demand Forecast'!$D$52:$D$64,0)),INDEX('Maximum Demand Forecast'!X$52:X$64,MATCH(Information!$C$1111,'Maximum Demand Forecast'!$T$52:$T$64,0))))/$F$1119</f>
        <v>27.344950767454996</v>
      </c>
      <c r="I1118" s="133">
        <f>(IF($R$1111="Summer",INDEX('Maximum Demand Forecast'!I$52:I$64,MATCH(Information!$C$1111,'Maximum Demand Forecast'!$D$52:$D$64,0)),INDEX('Maximum Demand Forecast'!Y$52:Y$64,MATCH(Information!$C$1111,'Maximum Demand Forecast'!$T$52:$T$64,0))))/$F$1119</f>
        <v>28.51969966957823</v>
      </c>
      <c r="J1118" s="133">
        <f>(IF($R$1111="Summer",INDEX('Maximum Demand Forecast'!J$52:J$64,MATCH(Information!$C$1111,'Maximum Demand Forecast'!$D$52:$D$64,0)),INDEX('Maximum Demand Forecast'!Z$52:Z$64,MATCH(Information!$C$1111,'Maximum Demand Forecast'!$T$52:$T$64,0))))/$F$1119</f>
        <v>28.918151011353203</v>
      </c>
      <c r="K1118" s="133">
        <f>(IF($R$1111="Summer",INDEX('Maximum Demand Forecast'!K$52:K$64,MATCH(Information!$C$1111,'Maximum Demand Forecast'!$D$52:$D$64,0)),INDEX('Maximum Demand Forecast'!AA$52:AA$64,MATCH(Information!$C$1111,'Maximum Demand Forecast'!$T$52:$T$64,0))))/$F$1119</f>
        <v>28.960803924979423</v>
      </c>
      <c r="L1118" s="133">
        <f>(IF($R$1111="Summer",INDEX('Maximum Demand Forecast'!L$52:L$64,MATCH(Information!$C$1111,'Maximum Demand Forecast'!$D$52:$D$64,0)),INDEX('Maximum Demand Forecast'!AB$52:AB$64,MATCH(Information!$C$1111,'Maximum Demand Forecast'!$T$52:$T$64,0))))/$F$1119</f>
        <v>29.090245758256383</v>
      </c>
      <c r="M1118" s="133">
        <f>(IF($R$1111="Summer",INDEX('Maximum Demand Forecast'!M$52:M$64,MATCH(Information!$C$1111,'Maximum Demand Forecast'!$D$52:$D$64,0)),INDEX('Maximum Demand Forecast'!AC$52:AC$64,MATCH(Information!$C$1111,'Maximum Demand Forecast'!$T$52:$T$64,0))))/$F$1119</f>
        <v>29.475558637660541</v>
      </c>
      <c r="N1118" s="133">
        <f>(IF($R$1111="Summer",INDEX('Maximum Demand Forecast'!N$52:N$64,MATCH(Information!$C$1111,'Maximum Demand Forecast'!$D$52:$D$64,0)),INDEX('Maximum Demand Forecast'!AD$52:AD$64,MATCH(Information!$C$1111,'Maximum Demand Forecast'!$T$52:$T$64,0))))/$F$1119</f>
        <v>30.692573726190282</v>
      </c>
      <c r="O1118" s="133">
        <f>(IF($R$1111="Summer",INDEX('Maximum Demand Forecast'!O$52:O$64,MATCH(Information!$C$1111,'Maximum Demand Forecast'!$D$52:$D$64,0)),INDEX('Maximum Demand Forecast'!AE$52:AE$64,MATCH(Information!$C$1111,'Maximum Demand Forecast'!$T$52:$T$64,0))))/$F$1119</f>
        <v>31.686404804580917</v>
      </c>
      <c r="P1118" s="133">
        <f>(IF($R$1111="Summer",INDEX('Maximum Demand Forecast'!P$52:P$64,MATCH(Information!$C$1111,'Maximum Demand Forecast'!$D$52:$D$64,0)),INDEX('Maximum Demand Forecast'!AF$52:AF$64,MATCH(Information!$C$1111,'Maximum Demand Forecast'!$T$52:$T$64,0))))/$F$1119</f>
        <v>32.347370696857631</v>
      </c>
      <c r="Q1118" s="112"/>
      <c r="R1118" s="105"/>
    </row>
    <row r="1119" spans="3:18" x14ac:dyDescent="0.25">
      <c r="C1119" s="71" t="s">
        <v>16</v>
      </c>
      <c r="D1119" s="72" t="s">
        <v>221</v>
      </c>
      <c r="E1119" s="118">
        <f>IF($R$1111="Summer",INDEX('Maximum Demand Forecast'!$Q$52:$Q$64,MATCH(Information!$C$1111,'Maximum Demand Forecast'!$D$52:$D$64,0)),INDEX('Maximum Demand Forecast'!$AG$52:$AG$64,MATCH(Information!$C$1111,'Maximum Demand Forecast'!$T$52:$T$64,0)))</f>
        <v>0.98397397105844397</v>
      </c>
      <c r="F1119" s="132">
        <f>IF($R$1111="Summer",INDEX('Maximum Demand Forecast'!$Q$52:$Q$64,MATCH(Information!$C$1111,'Maximum Demand Forecast'!$D$52:$D$64,0)),INDEX('Maximum Demand Forecast'!$AG$52:$AG$64,MATCH(Information!$C$1111,'Maximum Demand Forecast'!$T$52:$T$64,0)))</f>
        <v>0.98397397105844397</v>
      </c>
      <c r="G1119" s="132">
        <f>IF($R$1111="Summer",INDEX('Maximum Demand Forecast'!$Q$52:$Q$64,MATCH(Information!$C$1111,'Maximum Demand Forecast'!$D$52:$D$64,0)),INDEX('Maximum Demand Forecast'!$AG$52:$AG$64,MATCH(Information!$C$1111,'Maximum Demand Forecast'!$T$52:$T$64,0)))</f>
        <v>0.98397397105844397</v>
      </c>
      <c r="H1119" s="132">
        <f>IF($R$1111="Summer",INDEX('Maximum Demand Forecast'!$Q$52:$Q$64,MATCH(Information!$C$1111,'Maximum Demand Forecast'!$D$52:$D$64,0)),INDEX('Maximum Demand Forecast'!$AG$52:$AG$64,MATCH(Information!$C$1111,'Maximum Demand Forecast'!$T$52:$T$64,0)))</f>
        <v>0.98397397105844397</v>
      </c>
      <c r="I1119" s="132">
        <f>IF($R$1111="Summer",INDEX('Maximum Demand Forecast'!$Q$52:$Q$64,MATCH(Information!$C$1111,'Maximum Demand Forecast'!$D$52:$D$64,0)),INDEX('Maximum Demand Forecast'!$AG$52:$AG$64,MATCH(Information!$C$1111,'Maximum Demand Forecast'!$T$52:$T$64,0)))</f>
        <v>0.98397397105844397</v>
      </c>
      <c r="J1119" s="132">
        <f>IF($R$1111="Summer",INDEX('Maximum Demand Forecast'!$Q$52:$Q$64,MATCH(Information!$C$1111,'Maximum Demand Forecast'!$D$52:$D$64,0)),INDEX('Maximum Demand Forecast'!$AG$52:$AG$64,MATCH(Information!$C$1111,'Maximum Demand Forecast'!$T$52:$T$64,0)))</f>
        <v>0.98397397105844397</v>
      </c>
      <c r="K1119" s="132">
        <f>IF($R$1111="Summer",INDEX('Maximum Demand Forecast'!$Q$52:$Q$64,MATCH(Information!$C$1111,'Maximum Demand Forecast'!$D$52:$D$64,0)),INDEX('Maximum Demand Forecast'!$AG$52:$AG$64,MATCH(Information!$C$1111,'Maximum Demand Forecast'!$T$52:$T$64,0)))</f>
        <v>0.98397397105844397</v>
      </c>
      <c r="L1119" s="132">
        <f>IF($R$1111="Summer",INDEX('Maximum Demand Forecast'!$Q$52:$Q$64,MATCH(Information!$C$1111,'Maximum Demand Forecast'!$D$52:$D$64,0)),INDEX('Maximum Demand Forecast'!$AG$52:$AG$64,MATCH(Information!$C$1111,'Maximum Demand Forecast'!$T$52:$T$64,0)))</f>
        <v>0.98397397105844397</v>
      </c>
      <c r="M1119" s="132">
        <f>IF($R$1111="Summer",INDEX('Maximum Demand Forecast'!$Q$52:$Q$64,MATCH(Information!$C$1111,'Maximum Demand Forecast'!$D$52:$D$64,0)),INDEX('Maximum Demand Forecast'!$AG$52:$AG$64,MATCH(Information!$C$1111,'Maximum Demand Forecast'!$T$52:$T$64,0)))</f>
        <v>0.98397397105844397</v>
      </c>
      <c r="N1119" s="132">
        <f>IF($R$1111="Summer",INDEX('Maximum Demand Forecast'!$Q$52:$Q$64,MATCH(Information!$C$1111,'Maximum Demand Forecast'!$D$52:$D$64,0)),INDEX('Maximum Demand Forecast'!$AG$52:$AG$64,MATCH(Information!$C$1111,'Maximum Demand Forecast'!$T$52:$T$64,0)))</f>
        <v>0.98397397105844397</v>
      </c>
      <c r="O1119" s="132">
        <f>IF($R$1111="Summer",INDEX('Maximum Demand Forecast'!$Q$52:$Q$64,MATCH(Information!$C$1111,'Maximum Demand Forecast'!$D$52:$D$64,0)),INDEX('Maximum Demand Forecast'!$AG$52:$AG$64,MATCH(Information!$C$1111,'Maximum Demand Forecast'!$T$52:$T$64,0)))</f>
        <v>0.98397397105844397</v>
      </c>
      <c r="P1119" s="132">
        <f>IF($R$1111="Summer",INDEX('Maximum Demand Forecast'!$Q$52:$Q$64,MATCH(Information!$C$1111,'Maximum Demand Forecast'!$D$52:$D$64,0)),INDEX('Maximum Demand Forecast'!$AG$52:$AG$64,MATCH(Information!$C$1111,'Maximum Demand Forecast'!$T$52:$T$64,0)))</f>
        <v>0.98397397105844397</v>
      </c>
      <c r="Q1119" s="112"/>
      <c r="R1119" s="105"/>
    </row>
    <row r="1120" spans="3:18" x14ac:dyDescent="0.25">
      <c r="C1120" s="71" t="s">
        <v>16</v>
      </c>
      <c r="D1120" s="72" t="s">
        <v>222</v>
      </c>
      <c r="E1120" s="118">
        <f>(IF($R$1111="Summer",INDEX('Maximum Demand Forecast'!U$52:U$64,MATCH(Information!$C$1111,'Maximum Demand Forecast'!$D$52:$D$64,0)),INDEX('Maximum Demand Forecast'!E$52:E$64,MATCH(Information!$C$1111,'Maximum Demand Forecast'!$T$52:$T$64,0))))/$F$1121</f>
        <v>24.326672442481261</v>
      </c>
      <c r="F1120" s="132">
        <f>(IF($R$1111="Summer",INDEX('Maximum Demand Forecast'!V$52:V$64,MATCH(Information!$C$1111,'Maximum Demand Forecast'!$D$52:$D$64,0)),INDEX('Maximum Demand Forecast'!F$52:F$64,MATCH(Information!$C$1111,'Maximum Demand Forecast'!$T$52:$T$64,0))))/$F$1121</f>
        <v>25.797519154528008</v>
      </c>
      <c r="G1120" s="132">
        <f>(IF($R$1111="Summer",INDEX('Maximum Demand Forecast'!W$52:W$64,MATCH(Information!$C$1111,'Maximum Demand Forecast'!$D$52:$D$64,0)),INDEX('Maximum Demand Forecast'!G$52:G$64,MATCH(Information!$C$1111,'Maximum Demand Forecast'!$T$52:$T$64,0))))/$F$1121</f>
        <v>26.52780198199547</v>
      </c>
      <c r="H1120" s="132">
        <f>(IF($R$1111="Summer",INDEX('Maximum Demand Forecast'!X$52:X$64,MATCH(Information!$C$1111,'Maximum Demand Forecast'!$D$52:$D$64,0)),INDEX('Maximum Demand Forecast'!H$52:H$64,MATCH(Information!$C$1111,'Maximum Demand Forecast'!$T$52:$T$64,0))))/$F$1121</f>
        <v>26.446265949455778</v>
      </c>
      <c r="I1120" s="132">
        <f>(IF($R$1111="Summer",INDEX('Maximum Demand Forecast'!Y$52:Y$64,MATCH(Information!$C$1111,'Maximum Demand Forecast'!$D$52:$D$64,0)),INDEX('Maximum Demand Forecast'!I$52:I$64,MATCH(Information!$C$1111,'Maximum Demand Forecast'!$T$52:$T$64,0))))/$F$1121</f>
        <v>27.729712209125676</v>
      </c>
      <c r="J1120" s="132">
        <f>(IF($R$1111="Summer",INDEX('Maximum Demand Forecast'!Z$52:Z$64,MATCH(Information!$C$1111,'Maximum Demand Forecast'!$D$52:$D$64,0)),INDEX('Maximum Demand Forecast'!J$52:J$64,MATCH(Information!$C$1111,'Maximum Demand Forecast'!$T$52:$T$64,0))))/$F$1121</f>
        <v>27.831970763104547</v>
      </c>
      <c r="K1120" s="132">
        <f>(IF($R$1111="Summer",INDEX('Maximum Demand Forecast'!AA$52:AA$64,MATCH(Information!$C$1111,'Maximum Demand Forecast'!$D$52:$D$64,0)),INDEX('Maximum Demand Forecast'!K$52:K$64,MATCH(Information!$C$1111,'Maximum Demand Forecast'!$T$52:$T$64,0))))/$F$1121</f>
        <v>27.850575668738504</v>
      </c>
      <c r="L1120" s="132">
        <f>(IF($R$1111="Summer",INDEX('Maximum Demand Forecast'!AB$52:AB$64,MATCH(Information!$C$1111,'Maximum Demand Forecast'!$D$52:$D$64,0)),INDEX('Maximum Demand Forecast'!L$52:L$64,MATCH(Information!$C$1111,'Maximum Demand Forecast'!$T$52:$T$64,0))))/$F$1121</f>
        <v>27.796695443359045</v>
      </c>
      <c r="M1120" s="132">
        <f>(IF($R$1111="Summer",INDEX('Maximum Demand Forecast'!AC$52:AC$64,MATCH(Information!$C$1111,'Maximum Demand Forecast'!$D$52:$D$64,0)),INDEX('Maximum Demand Forecast'!M$52:M$64,MATCH(Information!$C$1111,'Maximum Demand Forecast'!$T$52:$T$64,0))))/$F$1121</f>
        <v>28.429740917026368</v>
      </c>
      <c r="N1120" s="132">
        <f>(IF($R$1111="Summer",INDEX('Maximum Demand Forecast'!AD$52:AD$64,MATCH(Information!$C$1111,'Maximum Demand Forecast'!$D$52:$D$64,0)),INDEX('Maximum Demand Forecast'!N$52:N$64,MATCH(Information!$C$1111,'Maximum Demand Forecast'!$T$52:$T$64,0))))/$F$1121</f>
        <v>30.142633748533527</v>
      </c>
      <c r="O1120" s="132">
        <f>(IF($R$1111="Summer",INDEX('Maximum Demand Forecast'!AE$52:AE$64,MATCH(Information!$C$1111,'Maximum Demand Forecast'!$D$52:$D$64,0)),INDEX('Maximum Demand Forecast'!O$52:O$64,MATCH(Information!$C$1111,'Maximum Demand Forecast'!$T$52:$T$64,0))))/$F$1121</f>
        <v>31.661490070423426</v>
      </c>
      <c r="P1120" s="132">
        <f>(IF($R$1111="Summer",INDEX('Maximum Demand Forecast'!AF$52:AF$64,MATCH(Information!$C$1111,'Maximum Demand Forecast'!$D$52:$D$64,0)),INDEX('Maximum Demand Forecast'!P$52:P$64,MATCH(Information!$C$1111,'Maximum Demand Forecast'!$T$52:$T$64,0))))/$F$1121</f>
        <v>32.480046540260389</v>
      </c>
      <c r="Q1120" s="116"/>
      <c r="R1120" s="105"/>
    </row>
    <row r="1121" spans="3:18" x14ac:dyDescent="0.25">
      <c r="C1121" s="71" t="s">
        <v>16</v>
      </c>
      <c r="D1121" s="72" t="s">
        <v>223</v>
      </c>
      <c r="E1121" s="134">
        <f>IF($R$1111="Summer",INDEX('Maximum Demand Forecast'!$AG$52:$AG$64,MATCH(Information!$C$1111,'Maximum Demand Forecast'!$T$52:$T$64,0)),INDEX('Maximum Demand Forecast'!$Q$52:$Q$64,MATCH(Information!$C$1111,'Maximum Demand Forecast'!$D$52:$D$64,0)))</f>
        <v>0.97088202977858196</v>
      </c>
      <c r="F1121" s="128">
        <f>IF($R$1111="Summer",INDEX('Maximum Demand Forecast'!$AG$52:$AG$64,MATCH(Information!$C$1111,'Maximum Demand Forecast'!$T$52:$T$64,0)),INDEX('Maximum Demand Forecast'!$Q$52:$Q$64,MATCH(Information!$C$1111,'Maximum Demand Forecast'!$D$52:$D$64,0)))</f>
        <v>0.97088202977858196</v>
      </c>
      <c r="G1121" s="128">
        <f>IF($R$1111="Summer",INDEX('Maximum Demand Forecast'!$AG$52:$AG$64,MATCH(Information!$C$1111,'Maximum Demand Forecast'!$T$52:$T$64,0)),INDEX('Maximum Demand Forecast'!$Q$52:$Q$64,MATCH(Information!$C$1111,'Maximum Demand Forecast'!$D$52:$D$64,0)))</f>
        <v>0.97088202977858196</v>
      </c>
      <c r="H1121" s="128">
        <f>IF($R$1111="Summer",INDEX('Maximum Demand Forecast'!$AG$52:$AG$64,MATCH(Information!$C$1111,'Maximum Demand Forecast'!$T$52:$T$64,0)),INDEX('Maximum Demand Forecast'!$Q$52:$Q$64,MATCH(Information!$C$1111,'Maximum Demand Forecast'!$D$52:$D$64,0)))</f>
        <v>0.97088202977858196</v>
      </c>
      <c r="I1121" s="128">
        <f>IF($R$1111="Summer",INDEX('Maximum Demand Forecast'!$AG$52:$AG$64,MATCH(Information!$C$1111,'Maximum Demand Forecast'!$T$52:$T$64,0)),INDEX('Maximum Demand Forecast'!$Q$52:$Q$64,MATCH(Information!$C$1111,'Maximum Demand Forecast'!$D$52:$D$64,0)))</f>
        <v>0.97088202977858196</v>
      </c>
      <c r="J1121" s="128">
        <f>IF($R$1111="Summer",INDEX('Maximum Demand Forecast'!$AG$52:$AG$64,MATCH(Information!$C$1111,'Maximum Demand Forecast'!$T$52:$T$64,0)),INDEX('Maximum Demand Forecast'!$Q$52:$Q$64,MATCH(Information!$C$1111,'Maximum Demand Forecast'!$D$52:$D$64,0)))</f>
        <v>0.97088202977858196</v>
      </c>
      <c r="K1121" s="128">
        <f>IF($R$1111="Summer",INDEX('Maximum Demand Forecast'!$AG$52:$AG$64,MATCH(Information!$C$1111,'Maximum Demand Forecast'!$T$52:$T$64,0)),INDEX('Maximum Demand Forecast'!$Q$52:$Q$64,MATCH(Information!$C$1111,'Maximum Demand Forecast'!$D$52:$D$64,0)))</f>
        <v>0.97088202977858196</v>
      </c>
      <c r="L1121" s="128">
        <f>IF($R$1111="Summer",INDEX('Maximum Demand Forecast'!$AG$52:$AG$64,MATCH(Information!$C$1111,'Maximum Demand Forecast'!$T$52:$T$64,0)),INDEX('Maximum Demand Forecast'!$Q$52:$Q$64,MATCH(Information!$C$1111,'Maximum Demand Forecast'!$D$52:$D$64,0)))</f>
        <v>0.97088202977858196</v>
      </c>
      <c r="M1121" s="128">
        <f>IF($R$1111="Summer",INDEX('Maximum Demand Forecast'!$AG$52:$AG$64,MATCH(Information!$C$1111,'Maximum Demand Forecast'!$T$52:$T$64,0)),INDEX('Maximum Demand Forecast'!$Q$52:$Q$64,MATCH(Information!$C$1111,'Maximum Demand Forecast'!$D$52:$D$64,0)))</f>
        <v>0.97088202977858196</v>
      </c>
      <c r="N1121" s="128">
        <f>IF($R$1111="Summer",INDEX('Maximum Demand Forecast'!$AG$52:$AG$64,MATCH(Information!$C$1111,'Maximum Demand Forecast'!$T$52:$T$64,0)),INDEX('Maximum Demand Forecast'!$Q$52:$Q$64,MATCH(Information!$C$1111,'Maximum Demand Forecast'!$D$52:$D$64,0)))</f>
        <v>0.97088202977858196</v>
      </c>
      <c r="O1121" s="128">
        <f>IF($R$1111="Summer",INDEX('Maximum Demand Forecast'!$AG$52:$AG$64,MATCH(Information!$C$1111,'Maximum Demand Forecast'!$T$52:$T$64,0)),INDEX('Maximum Demand Forecast'!$Q$52:$Q$64,MATCH(Information!$C$1111,'Maximum Demand Forecast'!$D$52:$D$64,0)))</f>
        <v>0.97088202977858196</v>
      </c>
      <c r="P1121" s="128">
        <f>IF($R$1111="Summer",INDEX('Maximum Demand Forecast'!$AG$52:$AG$64,MATCH(Information!$C$1111,'Maximum Demand Forecast'!$T$52:$T$64,0)),INDEX('Maximum Demand Forecast'!$Q$52:$Q$64,MATCH(Information!$C$1111,'Maximum Demand Forecast'!$D$52:$D$64,0)))</f>
        <v>0.97088202977858196</v>
      </c>
      <c r="Q1121" s="104"/>
      <c r="R1121" s="105"/>
    </row>
    <row r="1122" spans="3:18" x14ac:dyDescent="0.25">
      <c r="C1122" s="71" t="s">
        <v>16</v>
      </c>
      <c r="D1122" s="72" t="s">
        <v>224</v>
      </c>
      <c r="E1122" s="134">
        <f>INDEX('Maximum Demand Forecast'!$AK$52:$AK$64,MATCH(Information!$C$1122,'Maximum Demand Forecast'!$AJ$52:$AJ$64,0))</f>
        <v>0</v>
      </c>
      <c r="F1122" s="128">
        <f>INDEX('Maximum Demand Forecast'!$AK$52:$AK$64,MATCH(Information!$C$1122,'Maximum Demand Forecast'!$AJ$52:$AJ$64,0))</f>
        <v>0</v>
      </c>
      <c r="G1122" s="128">
        <f>INDEX('Maximum Demand Forecast'!$AK$52:$AK$64,MATCH(Information!$C$1122,'Maximum Demand Forecast'!$AJ$52:$AJ$64,0))</f>
        <v>0</v>
      </c>
      <c r="H1122" s="128">
        <f>INDEX('Maximum Demand Forecast'!$AK$52:$AK$64,MATCH(Information!$C$1122,'Maximum Demand Forecast'!$AJ$52:$AJ$64,0))</f>
        <v>0</v>
      </c>
      <c r="I1122" s="128">
        <f>INDEX('Maximum Demand Forecast'!$AK$52:$AK$64,MATCH(Information!$C$1122,'Maximum Demand Forecast'!$AJ$52:$AJ$64,0))</f>
        <v>0</v>
      </c>
      <c r="J1122" s="128">
        <f>INDEX('Maximum Demand Forecast'!$AK$52:$AK$64,MATCH(Information!$C$1122,'Maximum Demand Forecast'!$AJ$52:$AJ$64,0))</f>
        <v>0</v>
      </c>
      <c r="K1122" s="128">
        <f>INDEX('Maximum Demand Forecast'!$AK$52:$AK$64,MATCH(Information!$C$1122,'Maximum Demand Forecast'!$AJ$52:$AJ$64,0))</f>
        <v>0</v>
      </c>
      <c r="L1122" s="128">
        <f>INDEX('Maximum Demand Forecast'!$AK$52:$AK$64,MATCH(Information!$C$1122,'Maximum Demand Forecast'!$AJ$52:$AJ$64,0))</f>
        <v>0</v>
      </c>
      <c r="M1122" s="128">
        <f>INDEX('Maximum Demand Forecast'!$AK$52:$AK$64,MATCH(Information!$C$1122,'Maximum Demand Forecast'!$AJ$52:$AJ$64,0))</f>
        <v>0</v>
      </c>
      <c r="N1122" s="128">
        <f>INDEX('Maximum Demand Forecast'!$AK$52:$AK$64,MATCH(Information!$C$1122,'Maximum Demand Forecast'!$AJ$52:$AJ$64,0))</f>
        <v>0</v>
      </c>
      <c r="O1122" s="128">
        <f>INDEX('Maximum Demand Forecast'!$AK$52:$AK$64,MATCH(Information!$C$1122,'Maximum Demand Forecast'!$AJ$52:$AJ$64,0))</f>
        <v>0</v>
      </c>
      <c r="P1122" s="128">
        <f>INDEX('Maximum Demand Forecast'!$AK$52:$AK$64,MATCH(Information!$C$1122,'Maximum Demand Forecast'!$AJ$52:$AJ$64,0))</f>
        <v>0</v>
      </c>
      <c r="Q1122" s="104"/>
      <c r="R1122" s="105"/>
    </row>
    <row r="1123" spans="3:18" x14ac:dyDescent="0.25">
      <c r="C1123" s="71" t="s">
        <v>16</v>
      </c>
      <c r="D1123" s="72" t="s">
        <v>130</v>
      </c>
      <c r="E1123" s="132"/>
      <c r="F1123" s="132"/>
      <c r="G1123" s="132"/>
      <c r="H1123" s="132"/>
      <c r="I1123" s="132"/>
      <c r="J1123" s="132"/>
      <c r="K1123" s="132"/>
      <c r="L1123" s="132"/>
      <c r="M1123" s="132"/>
      <c r="N1123" s="132"/>
      <c r="O1123" s="132"/>
      <c r="P1123" s="132"/>
      <c r="Q1123" s="104" t="str" cm="1">
        <f t="array" ref="Q1123">_xlfn.LET(
   _xlpm.result, INDEX('Maximum Demand Forecast'!$AW$4:$AW$328,
                 MATCH(1,
                      ('Maximum Demand Forecast'!$AV$4:$AV$328=Information!D1123)*
                      ('Maximum Demand Forecast'!$AX$4:$AX$328=Information!E1123)*
                      ('Maximum Demand Forecast'!$AU$4:$AU$328=Information!C1123),
                 0)),
   IF(_xlpm.result=0,"",_xlpm.result)
)</f>
        <v/>
      </c>
      <c r="R1123" s="105"/>
    </row>
    <row r="1124" spans="3:18" x14ac:dyDescent="0.25">
      <c r="C1124" s="71" t="s">
        <v>16</v>
      </c>
      <c r="D1124" s="72" t="s">
        <v>131</v>
      </c>
      <c r="E1124" s="132"/>
      <c r="F1124" s="132"/>
      <c r="G1124" s="132"/>
      <c r="H1124" s="132"/>
      <c r="I1124" s="132"/>
      <c r="J1124" s="132"/>
      <c r="K1124" s="132"/>
      <c r="L1124" s="132"/>
      <c r="M1124" s="132"/>
      <c r="N1124" s="132"/>
      <c r="O1124" s="132"/>
      <c r="P1124" s="132"/>
      <c r="Q1124" s="104" t="str" cm="1">
        <f t="array" ref="Q1124">_xlfn.LET(
   _xlpm.result, INDEX('Maximum Demand Forecast'!$AW$4:$AW$328,
                 MATCH(1,
                      ('Maximum Demand Forecast'!$AV$4:$AV$328=Information!D1124)*
                      ('Maximum Demand Forecast'!$AX$4:$AX$328=Information!E1124)*
                      ('Maximum Demand Forecast'!$AU$4:$AU$328=Information!C1124),
                 0)),
   IF(_xlpm.result=0,"",_xlpm.result)
)</f>
        <v/>
      </c>
      <c r="R1124" s="105"/>
    </row>
    <row r="1125" spans="3:18" x14ac:dyDescent="0.25">
      <c r="C1125" s="71" t="s">
        <v>16</v>
      </c>
      <c r="D1125" s="72" t="s">
        <v>132</v>
      </c>
      <c r="E1125" s="132"/>
      <c r="F1125" s="128"/>
      <c r="G1125" s="128"/>
      <c r="H1125" s="128"/>
      <c r="I1125" s="128"/>
      <c r="J1125" s="128"/>
      <c r="K1125" s="128"/>
      <c r="L1125" s="128"/>
      <c r="M1125" s="128"/>
      <c r="N1125" s="128"/>
      <c r="O1125" s="128"/>
      <c r="P1125" s="128"/>
      <c r="Q1125" s="104" t="str" cm="1">
        <f t="array" ref="Q1125">_xlfn.LET(
   _xlpm.result, INDEX('Maximum Demand Forecast'!$AW$4:$AW$328,
                 MATCH(1,
                      ('Maximum Demand Forecast'!$AV$4:$AV$328=Information!D1125)*
                      ('Maximum Demand Forecast'!$AX$4:$AX$328=Information!E1125)*
                      ('Maximum Demand Forecast'!$AU$4:$AU$328=Information!C1125),
                 0)),
   IF(_xlpm.result=0,"",_xlpm.result)
)</f>
        <v/>
      </c>
      <c r="R1125" s="105"/>
    </row>
    <row r="1126" spans="3:18" x14ac:dyDescent="0.25">
      <c r="C1126" s="71" t="s">
        <v>16</v>
      </c>
      <c r="D1126" s="72" t="s">
        <v>133</v>
      </c>
      <c r="E1126" s="132"/>
      <c r="F1126" s="128"/>
      <c r="G1126" s="128"/>
      <c r="H1126" s="128"/>
      <c r="I1126" s="128"/>
      <c r="J1126" s="128"/>
      <c r="K1126" s="128"/>
      <c r="L1126" s="128"/>
      <c r="M1126" s="128"/>
      <c r="N1126" s="128"/>
      <c r="O1126" s="128"/>
      <c r="P1126" s="128"/>
      <c r="Q1126" s="104" t="str" cm="1">
        <f t="array" ref="Q1126">_xlfn.LET(
   _xlpm.result, INDEX('Maximum Demand Forecast'!$AW$4:$AW$328,
                 MATCH(1,
                      ('Maximum Demand Forecast'!$AV$4:$AV$328=Information!D1126)*
                      ('Maximum Demand Forecast'!$AX$4:$AX$328=Information!E1126)*
                      ('Maximum Demand Forecast'!$AU$4:$AU$328=Information!C1126),
                 0)),
   IF(_xlpm.result=0,"",_xlpm.result)
)</f>
        <v/>
      </c>
      <c r="R1126" s="105"/>
    </row>
    <row r="1127" spans="3:18" x14ac:dyDescent="0.25">
      <c r="C1127" s="71" t="s">
        <v>16</v>
      </c>
      <c r="D1127" s="72" t="s">
        <v>225</v>
      </c>
      <c r="E1127" s="128">
        <f>INDEX('Distribution feeder max. demand'!$AS$5:$AS$64,MATCH(Information!$C1127,'Distribution feeder max. demand'!$AR$5:$AR$64,0))</f>
        <v>0.49099999999999999</v>
      </c>
      <c r="F1127" s="128"/>
      <c r="G1127" s="128"/>
      <c r="H1127" s="128"/>
      <c r="I1127" s="128"/>
      <c r="J1127" s="128"/>
      <c r="K1127" s="128"/>
      <c r="L1127" s="128"/>
      <c r="M1127" s="128"/>
      <c r="N1127" s="128"/>
      <c r="O1127" s="128"/>
      <c r="P1127" s="128"/>
      <c r="Q1127" s="104"/>
      <c r="R1127" s="105"/>
    </row>
    <row r="1128" spans="3:18" ht="15.75" thickBot="1" x14ac:dyDescent="0.3">
      <c r="C1128" s="73" t="s">
        <v>16</v>
      </c>
      <c r="D1128" s="74" t="s">
        <v>226</v>
      </c>
      <c r="E1128" s="135">
        <f>INDEX('Distribution feeder max. demand'!$AT$5:$AT$64,MATCH(Information!$C1127,'Distribution feeder max. demand'!$AR$5:$AR$64,0))</f>
        <v>2.7E-2</v>
      </c>
      <c r="F1128" s="135"/>
      <c r="G1128" s="135"/>
      <c r="H1128" s="135"/>
      <c r="I1128" s="135"/>
      <c r="J1128" s="135"/>
      <c r="K1128" s="135"/>
      <c r="L1128" s="135"/>
      <c r="M1128" s="135"/>
      <c r="N1128" s="135"/>
      <c r="O1128" s="135"/>
      <c r="P1128" s="135"/>
      <c r="Q1128" s="120"/>
      <c r="R1128" s="121"/>
    </row>
    <row r="1129" spans="3:18" ht="15.75" thickTop="1" x14ac:dyDescent="0.25">
      <c r="C1129" s="71" t="s">
        <v>13</v>
      </c>
      <c r="D1129" s="72" t="s">
        <v>195</v>
      </c>
      <c r="E1129" s="128">
        <f>INDEX('Maximum Demand Forecast'!$BA$52:$BA$64,MATCH($C$1129,'Maximum Demand Forecast'!$AZ$52:$AZ$64,0))</f>
        <v>45</v>
      </c>
      <c r="F1129" s="128">
        <f>INDEX('Maximum Demand Forecast'!$BA$52:$BA$64,MATCH($C$1129,'Maximum Demand Forecast'!$AZ$52:$AZ$64,0))</f>
        <v>45</v>
      </c>
      <c r="G1129" s="128">
        <f>INDEX('Maximum Demand Forecast'!$BA$52:$BA$64,MATCH($C$1129,'Maximum Demand Forecast'!$AZ$52:$AZ$64,0))</f>
        <v>45</v>
      </c>
      <c r="H1129" s="128">
        <f>INDEX('Maximum Demand Forecast'!$BA$52:$BA$64,MATCH($C$1129,'Maximum Demand Forecast'!$AZ$52:$AZ$64,0))</f>
        <v>45</v>
      </c>
      <c r="I1129" s="128">
        <f>INDEX('Maximum Demand Forecast'!$BA$52:$BA$64,MATCH($C$1129,'Maximum Demand Forecast'!$AZ$52:$AZ$64,0))</f>
        <v>45</v>
      </c>
      <c r="J1129" s="128">
        <f>INDEX('Maximum Demand Forecast'!$BA$52:$BA$64,MATCH($C$1129,'Maximum Demand Forecast'!$AZ$52:$AZ$64,0))</f>
        <v>45</v>
      </c>
      <c r="K1129" s="128">
        <f>INDEX('Maximum Demand Forecast'!$BA$52:$BA$64,MATCH($C$1129,'Maximum Demand Forecast'!$AZ$52:$AZ$64,0))</f>
        <v>45</v>
      </c>
      <c r="L1129" s="128">
        <f>INDEX('Maximum Demand Forecast'!$BA$52:$BA$64,MATCH($C$1129,'Maximum Demand Forecast'!$AZ$52:$AZ$64,0))</f>
        <v>45</v>
      </c>
      <c r="M1129" s="128">
        <f>INDEX('Maximum Demand Forecast'!$BA$52:$BA$64,MATCH($C$1129,'Maximum Demand Forecast'!$AZ$52:$AZ$64,0))</f>
        <v>45</v>
      </c>
      <c r="N1129" s="128">
        <f>INDEX('Maximum Demand Forecast'!$BA$52:$BA$64,MATCH($C$1129,'Maximum Demand Forecast'!$AZ$52:$AZ$64,0))</f>
        <v>45</v>
      </c>
      <c r="O1129" s="128">
        <f>INDEX('Maximum Demand Forecast'!$BA$52:$BA$64,MATCH($C$1129,'Maximum Demand Forecast'!$AZ$52:$AZ$64,0))</f>
        <v>45</v>
      </c>
      <c r="P1129" s="128">
        <f>INDEX('Maximum Demand Forecast'!$BA$52:$BA$64,MATCH($C$1129,'Maximum Demand Forecast'!$AZ$52:$AZ$64,0))</f>
        <v>45</v>
      </c>
      <c r="Q1129" s="104"/>
      <c r="R1129" s="105" t="str">
        <f>IF('Maximum Demand Forecast'!F57&gt;'Maximum Demand Forecast'!V57,"Summer","Winter")</f>
        <v>Winter</v>
      </c>
    </row>
    <row r="1130" spans="3:18" x14ac:dyDescent="0.25">
      <c r="C1130" s="71" t="s">
        <v>13</v>
      </c>
      <c r="D1130" s="72" t="s">
        <v>227</v>
      </c>
      <c r="E1130" s="128">
        <f>INDEX('Maximum Demand Forecast'!$AN$52:$AN$64,MATCH($C$1129,'Maximum Demand Forecast'!$AM$52:$AM$64,0))</f>
        <v>22.5</v>
      </c>
      <c r="F1130" s="128">
        <f>INDEX('Maximum Demand Forecast'!$AN$52:$AN$64,MATCH($C$1129,'Maximum Demand Forecast'!$AM$52:$AM$64,0))</f>
        <v>22.5</v>
      </c>
      <c r="G1130" s="128">
        <f>INDEX('Maximum Demand Forecast'!$AN$52:$AN$64,MATCH($C$1129,'Maximum Demand Forecast'!$AM$52:$AM$64,0))</f>
        <v>22.5</v>
      </c>
      <c r="H1130" s="128">
        <f>INDEX('Maximum Demand Forecast'!$AN$52:$AN$64,MATCH($C$1129,'Maximum Demand Forecast'!$AM$52:$AM$64,0))</f>
        <v>22.5</v>
      </c>
      <c r="I1130" s="128">
        <f>INDEX('Maximum Demand Forecast'!$AN$52:$AN$64,MATCH($C$1129,'Maximum Demand Forecast'!$AM$52:$AM$64,0))</f>
        <v>22.5</v>
      </c>
      <c r="J1130" s="128">
        <f>INDEX('Maximum Demand Forecast'!$AN$52:$AN$64,MATCH($C$1129,'Maximum Demand Forecast'!$AM$52:$AM$64,0))</f>
        <v>22.5</v>
      </c>
      <c r="K1130" s="128">
        <f>INDEX('Maximum Demand Forecast'!$AN$52:$AN$64,MATCH($C$1129,'Maximum Demand Forecast'!$AM$52:$AM$64,0))</f>
        <v>22.5</v>
      </c>
      <c r="L1130" s="128">
        <f>INDEX('Maximum Demand Forecast'!$AN$52:$AN$64,MATCH($C$1129,'Maximum Demand Forecast'!$AM$52:$AM$64,0))</f>
        <v>22.5</v>
      </c>
      <c r="M1130" s="128">
        <f>INDEX('Maximum Demand Forecast'!$AN$52:$AN$64,MATCH($C$1129,'Maximum Demand Forecast'!$AM$52:$AM$64,0))</f>
        <v>22.5</v>
      </c>
      <c r="N1130" s="128">
        <f>INDEX('Maximum Demand Forecast'!$AN$52:$AN$64,MATCH($C$1129,'Maximum Demand Forecast'!$AM$52:$AM$64,0))</f>
        <v>22.5</v>
      </c>
      <c r="O1130" s="128">
        <f>INDEX('Maximum Demand Forecast'!$AN$52:$AN$64,MATCH($C$1129,'Maximum Demand Forecast'!$AM$52:$AM$64,0))</f>
        <v>22.5</v>
      </c>
      <c r="P1130" s="128">
        <f>INDEX('Maximum Demand Forecast'!$AN$52:$AN$64,MATCH($C$1129,'Maximum Demand Forecast'!$AM$52:$AM$64,0))</f>
        <v>22.5</v>
      </c>
      <c r="Q1130" s="104"/>
      <c r="R1130" s="105"/>
    </row>
    <row r="1131" spans="3:18" x14ac:dyDescent="0.25">
      <c r="C1131" s="71" t="s">
        <v>13</v>
      </c>
      <c r="D1131" s="72" t="s">
        <v>215</v>
      </c>
      <c r="E1131" s="128">
        <f>INDEX('Maximum Demand Forecast'!$AO$52:$AO$64,MATCH(Information!$C$1131,'Maximum Demand Forecast'!$AM$52:$AM$64,0))</f>
        <v>22.9</v>
      </c>
      <c r="F1131" s="132">
        <f>INDEX('Maximum Demand Forecast'!$AO$52:$AO$64,MATCH(Information!$C$1131,'Maximum Demand Forecast'!$AM$52:$AM$64,0))</f>
        <v>22.9</v>
      </c>
      <c r="G1131" s="132">
        <f>INDEX('Maximum Demand Forecast'!$AO$52:$AO$64,MATCH(Information!$C$1131,'Maximum Demand Forecast'!$AM$52:$AM$64,0))</f>
        <v>22.9</v>
      </c>
      <c r="H1131" s="132">
        <f>INDEX('Maximum Demand Forecast'!$AO$52:$AO$64,MATCH(Information!$C$1131,'Maximum Demand Forecast'!$AM$52:$AM$64,0))</f>
        <v>22.9</v>
      </c>
      <c r="I1131" s="132">
        <f>INDEX('Maximum Demand Forecast'!$AO$52:$AO$64,MATCH(Information!$C$1131,'Maximum Demand Forecast'!$AM$52:$AM$64,0))</f>
        <v>22.9</v>
      </c>
      <c r="J1131" s="132">
        <f>INDEX('Maximum Demand Forecast'!$AO$52:$AO$64,MATCH(Information!$C$1131,'Maximum Demand Forecast'!$AM$52:$AM$64,0))</f>
        <v>22.9</v>
      </c>
      <c r="K1131" s="132">
        <f>INDEX('Maximum Demand Forecast'!$AO$52:$AO$64,MATCH(Information!$C$1131,'Maximum Demand Forecast'!$AM$52:$AM$64,0))</f>
        <v>22.9</v>
      </c>
      <c r="L1131" s="132">
        <f>INDEX('Maximum Demand Forecast'!$AO$52:$AO$64,MATCH(Information!$C$1131,'Maximum Demand Forecast'!$AM$52:$AM$64,0))</f>
        <v>22.9</v>
      </c>
      <c r="M1131" s="132">
        <f>INDEX('Maximum Demand Forecast'!$AO$52:$AO$64,MATCH(Information!$C$1131,'Maximum Demand Forecast'!$AM$52:$AM$64,0))</f>
        <v>22.9</v>
      </c>
      <c r="N1131" s="132">
        <f>INDEX('Maximum Demand Forecast'!$AO$52:$AO$64,MATCH(Information!$C$1131,'Maximum Demand Forecast'!$AM$52:$AM$64,0))</f>
        <v>22.9</v>
      </c>
      <c r="O1131" s="132">
        <f>INDEX('Maximum Demand Forecast'!$AO$52:$AO$64,MATCH(Information!$C$1131,'Maximum Demand Forecast'!$AM$52:$AM$64,0))</f>
        <v>22.9</v>
      </c>
      <c r="P1131" s="132">
        <f>INDEX('Maximum Demand Forecast'!$AO$52:$AO$64,MATCH(Information!$C$1131,'Maximum Demand Forecast'!$AM$52:$AM$64,0))</f>
        <v>22.9</v>
      </c>
      <c r="Q1131" s="104"/>
      <c r="R1131" s="105"/>
    </row>
    <row r="1132" spans="3:18" x14ac:dyDescent="0.25">
      <c r="C1132" s="71" t="s">
        <v>13</v>
      </c>
      <c r="D1132" s="72" t="s">
        <v>216</v>
      </c>
      <c r="E1132" s="132">
        <f>INDEX('Maximum Demand Forecast'!$BE$53:$BE$65,MATCH(Information!$C$1132,'Maximum Demand Forecast'!$BC$53:$BC$65,0))</f>
        <v>42.868257487329714</v>
      </c>
      <c r="F1132" s="132">
        <f>INDEX('Maximum Demand Forecast'!$BE$53:$BE$65,MATCH(Information!$C$1132,'Maximum Demand Forecast'!$BC$53:$BC$65,0))</f>
        <v>42.868257487329714</v>
      </c>
      <c r="G1132" s="132">
        <f>INDEX('Maximum Demand Forecast'!$BE$53:$BE$65,MATCH(Information!$C$1132,'Maximum Demand Forecast'!$BC$53:$BC$65,0))</f>
        <v>42.868257487329714</v>
      </c>
      <c r="H1132" s="132">
        <f>INDEX('Maximum Demand Forecast'!$BE$53:$BE$65,MATCH(Information!$C$1132,'Maximum Demand Forecast'!$BC$53:$BC$65,0))</f>
        <v>42.868257487329714</v>
      </c>
      <c r="I1132" s="132">
        <f>INDEX('Maximum Demand Forecast'!$BE$53:$BE$65,MATCH(Information!$C$1132,'Maximum Demand Forecast'!$BC$53:$BC$65,0))</f>
        <v>42.868257487329714</v>
      </c>
      <c r="J1132" s="132">
        <f>INDEX('Maximum Demand Forecast'!$BE$53:$BE$65,MATCH(Information!$C$1132,'Maximum Demand Forecast'!$BC$53:$BC$65,0))</f>
        <v>42.868257487329714</v>
      </c>
      <c r="K1132" s="132">
        <f>INDEX('Maximum Demand Forecast'!$BE$53:$BE$65,MATCH(Information!$C$1132,'Maximum Demand Forecast'!$BC$53:$BC$65,0))</f>
        <v>42.868257487329714</v>
      </c>
      <c r="L1132" s="132">
        <f>INDEX('Maximum Demand Forecast'!$BE$53:$BE$65,MATCH(Information!$C$1132,'Maximum Demand Forecast'!$BC$53:$BC$65,0))</f>
        <v>42.868257487329714</v>
      </c>
      <c r="M1132" s="132">
        <f>INDEX('Maximum Demand Forecast'!$BE$53:$BE$65,MATCH(Information!$C$1132,'Maximum Demand Forecast'!$BC$53:$BC$65,0))</f>
        <v>42.868257487329714</v>
      </c>
      <c r="N1132" s="132">
        <f>INDEX('Maximum Demand Forecast'!$BE$53:$BE$65,MATCH(Information!$C$1132,'Maximum Demand Forecast'!$BC$53:$BC$65,0))</f>
        <v>42.868257487329714</v>
      </c>
      <c r="O1132" s="132">
        <f>INDEX('Maximum Demand Forecast'!$BE$53:$BE$65,MATCH(Information!$C$1132,'Maximum Demand Forecast'!$BC$53:$BC$65,0))</f>
        <v>42.868257487329714</v>
      </c>
      <c r="P1132" s="132">
        <f>INDEX('Maximum Demand Forecast'!$BE$53:$BE$65,MATCH(Information!$C$1132,'Maximum Demand Forecast'!$BC$53:$BC$65,0))</f>
        <v>42.868257487329714</v>
      </c>
      <c r="Q1132" s="104"/>
      <c r="R1132" s="105"/>
    </row>
    <row r="1133" spans="3:18" x14ac:dyDescent="0.25">
      <c r="C1133" s="71" t="s">
        <v>13</v>
      </c>
      <c r="D1133" s="72" t="s">
        <v>217</v>
      </c>
      <c r="E1133" s="132">
        <f>INDEX('Maximum Demand Forecast'!$BG$53:$BG$65,MATCH(Information!$C$1133,'Maximum Demand Forecast'!$BC$53:$BC$65,0))</f>
        <v>21.434128743664857</v>
      </c>
      <c r="F1133" s="132">
        <f>INDEX('Maximum Demand Forecast'!$BG$53:$BG$65,MATCH(Information!$C$1133,'Maximum Demand Forecast'!$BC$53:$BC$65,0))</f>
        <v>21.434128743664857</v>
      </c>
      <c r="G1133" s="132">
        <f>INDEX('Maximum Demand Forecast'!$BG$53:$BG$65,MATCH(Information!$C$1133,'Maximum Demand Forecast'!$BC$53:$BC$65,0))</f>
        <v>21.434128743664857</v>
      </c>
      <c r="H1133" s="132">
        <f>INDEX('Maximum Demand Forecast'!$BG$53:$BG$65,MATCH(Information!$C$1133,'Maximum Demand Forecast'!$BC$53:$BC$65,0))</f>
        <v>21.434128743664857</v>
      </c>
      <c r="I1133" s="132">
        <f>INDEX('Maximum Demand Forecast'!$BG$53:$BG$65,MATCH(Information!$C$1133,'Maximum Demand Forecast'!$BC$53:$BC$65,0))</f>
        <v>21.434128743664857</v>
      </c>
      <c r="J1133" s="132">
        <f>INDEX('Maximum Demand Forecast'!$BG$53:$BG$65,MATCH(Information!$C$1133,'Maximum Demand Forecast'!$BC$53:$BC$65,0))</f>
        <v>21.434128743664857</v>
      </c>
      <c r="K1133" s="132">
        <f>INDEX('Maximum Demand Forecast'!$BG$53:$BG$65,MATCH(Information!$C$1133,'Maximum Demand Forecast'!$BC$53:$BC$65,0))</f>
        <v>21.434128743664857</v>
      </c>
      <c r="L1133" s="132">
        <f>INDEX('Maximum Demand Forecast'!$BG$53:$BG$65,MATCH(Information!$C$1133,'Maximum Demand Forecast'!$BC$53:$BC$65,0))</f>
        <v>21.434128743664857</v>
      </c>
      <c r="M1133" s="132">
        <f>INDEX('Maximum Demand Forecast'!$BG$53:$BG$65,MATCH(Information!$C$1133,'Maximum Demand Forecast'!$BC$53:$BC$65,0))</f>
        <v>21.434128743664857</v>
      </c>
      <c r="N1133" s="132">
        <f>INDEX('Maximum Demand Forecast'!$BG$53:$BG$65,MATCH(Information!$C$1133,'Maximum Demand Forecast'!$BC$53:$BC$65,0))</f>
        <v>21.434128743664857</v>
      </c>
      <c r="O1133" s="132">
        <f>INDEX('Maximum Demand Forecast'!$BG$53:$BG$65,MATCH(Information!$C$1133,'Maximum Demand Forecast'!$BC$53:$BC$65,0))</f>
        <v>21.434128743664857</v>
      </c>
      <c r="P1133" s="132">
        <f>INDEX('Maximum Demand Forecast'!$BG$53:$BG$65,MATCH(Information!$C$1133,'Maximum Demand Forecast'!$BC$53:$BC$65,0))</f>
        <v>21.434128743664857</v>
      </c>
      <c r="Q1133" s="104"/>
      <c r="R1133" s="105"/>
    </row>
    <row r="1134" spans="3:18" x14ac:dyDescent="0.25">
      <c r="C1134" s="71" t="s">
        <v>13</v>
      </c>
      <c r="D1134" s="72" t="s">
        <v>218</v>
      </c>
      <c r="E1134" s="132">
        <f>INDEX('Maximum Demand Forecast'!$BD$53:$BD$65,MATCH(Information!$C$1134,'Maximum Demand Forecast'!$BC$53:$BC$65,0))</f>
        <v>27.035581055342604</v>
      </c>
      <c r="F1134" s="132">
        <f>INDEX('Maximum Demand Forecast'!$BD$53:$BD$65,MATCH(Information!$C$1134,'Maximum Demand Forecast'!$BC$53:$BC$65,0))</f>
        <v>27.035581055342604</v>
      </c>
      <c r="G1134" s="132">
        <f>INDEX('Maximum Demand Forecast'!$BD$53:$BD$65,MATCH(Information!$C$1134,'Maximum Demand Forecast'!$BC$53:$BC$65,0))</f>
        <v>27.035581055342604</v>
      </c>
      <c r="H1134" s="132">
        <f>INDEX('Maximum Demand Forecast'!$BD$53:$BD$65,MATCH(Information!$C$1134,'Maximum Demand Forecast'!$BC$53:$BC$65,0))</f>
        <v>27.035581055342604</v>
      </c>
      <c r="I1134" s="132">
        <f>INDEX('Maximum Demand Forecast'!$BD$53:$BD$65,MATCH(Information!$C$1134,'Maximum Demand Forecast'!$BC$53:$BC$65,0))</f>
        <v>27.035581055342604</v>
      </c>
      <c r="J1134" s="132">
        <f>INDEX('Maximum Demand Forecast'!$BD$53:$BD$65,MATCH(Information!$C$1134,'Maximum Demand Forecast'!$BC$53:$BC$65,0))</f>
        <v>27.035581055342604</v>
      </c>
      <c r="K1134" s="132">
        <f>INDEX('Maximum Demand Forecast'!$BD$53:$BD$65,MATCH(Information!$C$1134,'Maximum Demand Forecast'!$BC$53:$BC$65,0))</f>
        <v>27.035581055342604</v>
      </c>
      <c r="L1134" s="132">
        <f>INDEX('Maximum Demand Forecast'!$BD$53:$BD$65,MATCH(Information!$C$1134,'Maximum Demand Forecast'!$BC$53:$BC$65,0))</f>
        <v>27.035581055342604</v>
      </c>
      <c r="M1134" s="132">
        <f>INDEX('Maximum Demand Forecast'!$BD$53:$BD$65,MATCH(Information!$C$1134,'Maximum Demand Forecast'!$BC$53:$BC$65,0))</f>
        <v>27.035581055342604</v>
      </c>
      <c r="N1134" s="132">
        <f>INDEX('Maximum Demand Forecast'!$BD$53:$BD$65,MATCH(Information!$C$1134,'Maximum Demand Forecast'!$BC$53:$BC$65,0))</f>
        <v>27.035581055342604</v>
      </c>
      <c r="O1134" s="132">
        <f>INDEX('Maximum Demand Forecast'!$BD$53:$BD$65,MATCH(Information!$C$1134,'Maximum Demand Forecast'!$BC$53:$BC$65,0))</f>
        <v>27.035581055342604</v>
      </c>
      <c r="P1134" s="132">
        <f>INDEX('Maximum Demand Forecast'!$BD$53:$BD$65,MATCH(Information!$C$1134,'Maximum Demand Forecast'!$BC$53:$BC$65,0))</f>
        <v>27.035581055342604</v>
      </c>
      <c r="Q1134" s="104"/>
      <c r="R1134" s="105"/>
    </row>
    <row r="1135" spans="3:18" x14ac:dyDescent="0.25">
      <c r="C1135" s="71" t="s">
        <v>13</v>
      </c>
      <c r="D1135" s="72" t="s">
        <v>219</v>
      </c>
      <c r="E1135" s="132">
        <f>INDEX('Maximum Demand Forecast'!$BF$53:$BF$65,MATCH(Information!$C$1135,'Maximum Demand Forecast'!$BC$53:$BC$65,0))</f>
        <v>13.432054012696643</v>
      </c>
      <c r="F1135" s="132">
        <f>INDEX('Maximum Demand Forecast'!$BF$53:$BF$65,MATCH(Information!$C$1135,'Maximum Demand Forecast'!$BC$53:$BC$65,0))</f>
        <v>13.432054012696643</v>
      </c>
      <c r="G1135" s="132">
        <f>INDEX('Maximum Demand Forecast'!$BF$53:$BF$65,MATCH(Information!$C$1135,'Maximum Demand Forecast'!$BC$53:$BC$65,0))</f>
        <v>13.432054012696643</v>
      </c>
      <c r="H1135" s="132">
        <f>INDEX('Maximum Demand Forecast'!$BF$53:$BF$65,MATCH(Information!$C$1135,'Maximum Demand Forecast'!$BC$53:$BC$65,0))</f>
        <v>13.432054012696643</v>
      </c>
      <c r="I1135" s="132">
        <f>INDEX('Maximum Demand Forecast'!$BF$53:$BF$65,MATCH(Information!$C$1135,'Maximum Demand Forecast'!$BC$53:$BC$65,0))</f>
        <v>13.432054012696643</v>
      </c>
      <c r="J1135" s="132">
        <f>INDEX('Maximum Demand Forecast'!$BF$53:$BF$65,MATCH(Information!$C$1135,'Maximum Demand Forecast'!$BC$53:$BC$65,0))</f>
        <v>13.432054012696643</v>
      </c>
      <c r="K1135" s="132">
        <f>INDEX('Maximum Demand Forecast'!$BF$53:$BF$65,MATCH(Information!$C$1135,'Maximum Demand Forecast'!$BC$53:$BC$65,0))</f>
        <v>13.432054012696643</v>
      </c>
      <c r="L1135" s="132">
        <f>INDEX('Maximum Demand Forecast'!$BF$53:$BF$65,MATCH(Information!$C$1135,'Maximum Demand Forecast'!$BC$53:$BC$65,0))</f>
        <v>13.432054012696643</v>
      </c>
      <c r="M1135" s="132">
        <f>INDEX('Maximum Demand Forecast'!$BF$53:$BF$65,MATCH(Information!$C$1135,'Maximum Demand Forecast'!$BC$53:$BC$65,0))</f>
        <v>13.432054012696643</v>
      </c>
      <c r="N1135" s="132">
        <f>INDEX('Maximum Demand Forecast'!$BF$53:$BF$65,MATCH(Information!$C$1135,'Maximum Demand Forecast'!$BC$53:$BC$65,0))</f>
        <v>13.432054012696643</v>
      </c>
      <c r="O1135" s="132">
        <f>INDEX('Maximum Demand Forecast'!$BF$53:$BF$65,MATCH(Information!$C$1135,'Maximum Demand Forecast'!$BC$53:$BC$65,0))</f>
        <v>13.432054012696643</v>
      </c>
      <c r="P1135" s="132">
        <f>INDEX('Maximum Demand Forecast'!$BF$53:$BF$65,MATCH(Information!$C$1135,'Maximum Demand Forecast'!$BC$53:$BC$65,0))</f>
        <v>13.432054012696643</v>
      </c>
      <c r="Q1135" s="112"/>
      <c r="R1135" s="105"/>
    </row>
    <row r="1136" spans="3:18" x14ac:dyDescent="0.25">
      <c r="C1136" s="71" t="s">
        <v>13</v>
      </c>
      <c r="D1136" s="72" t="s">
        <v>220</v>
      </c>
      <c r="E1136" s="133">
        <f>(IF($R$1129="Summer",INDEX('Maximum Demand Forecast'!E$52:E$64,MATCH(Information!$C$1129,'Maximum Demand Forecast'!$D$52:$D$64,0)),INDEX('Maximum Demand Forecast'!U$52:U$64,MATCH(Information!$C$1129,'Maximum Demand Forecast'!$T$52:$T$64,0))))/$F$1137</f>
        <v>19.818606232865676</v>
      </c>
      <c r="F1136" s="133">
        <f>(IF($R$1129="Summer",INDEX('Maximum Demand Forecast'!F$52:F$64,MATCH(Information!$C$1129,'Maximum Demand Forecast'!$D$52:$D$64,0)),INDEX('Maximum Demand Forecast'!V$52:V$64,MATCH(Information!$C$1129,'Maximum Demand Forecast'!$T$52:$T$64,0))))/$F$1137</f>
        <v>18.372669879142467</v>
      </c>
      <c r="G1136" s="133">
        <f>(IF($R$1129="Summer",INDEX('Maximum Demand Forecast'!G$52:G$64,MATCH(Information!$C$1129,'Maximum Demand Forecast'!$D$52:$D$64,0)),INDEX('Maximum Demand Forecast'!W$52:W$64,MATCH(Information!$C$1129,'Maximum Demand Forecast'!$T$52:$T$64,0))))/$F$1137</f>
        <v>17.738907795717083</v>
      </c>
      <c r="H1136" s="133">
        <f>(IF($R$1129="Summer",INDEX('Maximum Demand Forecast'!H$52:H$64,MATCH(Information!$C$1129,'Maximum Demand Forecast'!$D$52:$D$64,0)),INDEX('Maximum Demand Forecast'!X$52:X$64,MATCH(Information!$C$1129,'Maximum Demand Forecast'!$T$52:$T$64,0))))/$F$1137</f>
        <v>17.881117169105654</v>
      </c>
      <c r="I1136" s="133">
        <f>(IF($R$1129="Summer",INDEX('Maximum Demand Forecast'!I$52:I$64,MATCH(Information!$C$1129,'Maximum Demand Forecast'!$D$52:$D$64,0)),INDEX('Maximum Demand Forecast'!Y$52:Y$64,MATCH(Information!$C$1129,'Maximum Demand Forecast'!$T$52:$T$64,0))))/$F$1137</f>
        <v>17.589680260076893</v>
      </c>
      <c r="J1136" s="133">
        <f>(IF($R$1129="Summer",INDEX('Maximum Demand Forecast'!J$52:J$64,MATCH(Information!$C$1129,'Maximum Demand Forecast'!$D$52:$D$64,0)),INDEX('Maximum Demand Forecast'!Z$52:Z$64,MATCH(Information!$C$1129,'Maximum Demand Forecast'!$T$52:$T$64,0))))/$F$1137</f>
        <v>17.578512744493914</v>
      </c>
      <c r="K1136" s="133">
        <f>(IF($R$1129="Summer",INDEX('Maximum Demand Forecast'!K$52:K$64,MATCH(Information!$C$1129,'Maximum Demand Forecast'!$D$52:$D$64,0)),INDEX('Maximum Demand Forecast'!AA$52:AA$64,MATCH(Information!$C$1129,'Maximum Demand Forecast'!$T$52:$T$64,0))))/$F$1137</f>
        <v>17.604440224624781</v>
      </c>
      <c r="L1136" s="133">
        <f>(IF($R$1129="Summer",INDEX('Maximum Demand Forecast'!L$52:L$64,MATCH(Information!$C$1129,'Maximum Demand Forecast'!$D$52:$D$64,0)),INDEX('Maximum Demand Forecast'!AB$52:AB$64,MATCH(Information!$C$1129,'Maximum Demand Forecast'!$T$52:$T$64,0))))/$F$1137</f>
        <v>17.683124194254663</v>
      </c>
      <c r="M1136" s="133">
        <f>(IF($R$1129="Summer",INDEX('Maximum Demand Forecast'!M$52:M$64,MATCH(Information!$C$1129,'Maximum Demand Forecast'!$D$52:$D$64,0)),INDEX('Maximum Demand Forecast'!AC$52:AC$64,MATCH(Information!$C$1129,'Maximum Demand Forecast'!$T$52:$T$64,0))))/$F$1137</f>
        <v>17.917344817785001</v>
      </c>
      <c r="N1136" s="133">
        <f>(IF($R$1129="Summer",INDEX('Maximum Demand Forecast'!N$52:N$64,MATCH(Information!$C$1129,'Maximum Demand Forecast'!$D$52:$D$64,0)),INDEX('Maximum Demand Forecast'!AD$52:AD$64,MATCH(Information!$C$1129,'Maximum Demand Forecast'!$T$52:$T$64,0))))/$F$1137</f>
        <v>18.657133306874865</v>
      </c>
      <c r="O1136" s="133">
        <f>(IF($R$1129="Summer",INDEX('Maximum Demand Forecast'!O$52:O$64,MATCH(Information!$C$1129,'Maximum Demand Forecast'!$D$52:$D$64,0)),INDEX('Maximum Demand Forecast'!AE$52:AE$64,MATCH(Information!$C$1129,'Maximum Demand Forecast'!$T$52:$T$64,0))))/$F$1137</f>
        <v>19.261254651649125</v>
      </c>
      <c r="P1136" s="133">
        <f>(IF($R$1129="Summer",INDEX('Maximum Demand Forecast'!P$52:P$64,MATCH(Information!$C$1129,'Maximum Demand Forecast'!$D$52:$D$64,0)),INDEX('Maximum Demand Forecast'!AF$52:AF$64,MATCH(Information!$C$1129,'Maximum Demand Forecast'!$T$52:$T$64,0))))/$F$1137</f>
        <v>19.663036818029699</v>
      </c>
      <c r="Q1136" s="112"/>
      <c r="R1136" s="105"/>
    </row>
    <row r="1137" spans="3:18" x14ac:dyDescent="0.25">
      <c r="C1137" s="71" t="s">
        <v>13</v>
      </c>
      <c r="D1137" s="72" t="s">
        <v>221</v>
      </c>
      <c r="E1137" s="118">
        <f>IF($R$1129="Summer",INDEX('Maximum Demand Forecast'!$Q$52:$Q$64,MATCH(Information!$C$1129,'Maximum Demand Forecast'!$D$52:$D$64,0)),INDEX('Maximum Demand Forecast'!$AG$52:$AG$64,MATCH(Information!$C$1129,'Maximum Demand Forecast'!$T$52:$T$64,0)))</f>
        <v>0.99966608569016802</v>
      </c>
      <c r="F1137" s="132">
        <f>IF($R$1129="Summer",INDEX('Maximum Demand Forecast'!$Q$52:$Q$64,MATCH(Information!$C$1129,'Maximum Demand Forecast'!$D$52:$D$64,0)),INDEX('Maximum Demand Forecast'!$AG$52:$AG$64,MATCH(Information!$C$1129,'Maximum Demand Forecast'!$T$52:$T$64,0)))</f>
        <v>0.99966608569016802</v>
      </c>
      <c r="G1137" s="132">
        <f>IF($R$1129="Summer",INDEX('Maximum Demand Forecast'!$Q$52:$Q$64,MATCH(Information!$C$1129,'Maximum Demand Forecast'!$D$52:$D$64,0)),INDEX('Maximum Demand Forecast'!$AG$52:$AG$64,MATCH(Information!$C$1129,'Maximum Demand Forecast'!$T$52:$T$64,0)))</f>
        <v>0.99966608569016802</v>
      </c>
      <c r="H1137" s="132">
        <f>IF($R$1129="Summer",INDEX('Maximum Demand Forecast'!$Q$52:$Q$64,MATCH(Information!$C$1129,'Maximum Demand Forecast'!$D$52:$D$64,0)),INDEX('Maximum Demand Forecast'!$AG$52:$AG$64,MATCH(Information!$C$1129,'Maximum Demand Forecast'!$T$52:$T$64,0)))</f>
        <v>0.99966608569016802</v>
      </c>
      <c r="I1137" s="132">
        <f>IF($R$1129="Summer",INDEX('Maximum Demand Forecast'!$Q$52:$Q$64,MATCH(Information!$C$1129,'Maximum Demand Forecast'!$D$52:$D$64,0)),INDEX('Maximum Demand Forecast'!$AG$52:$AG$64,MATCH(Information!$C$1129,'Maximum Demand Forecast'!$T$52:$T$64,0)))</f>
        <v>0.99966608569016802</v>
      </c>
      <c r="J1137" s="132">
        <f>IF($R$1129="Summer",INDEX('Maximum Demand Forecast'!$Q$52:$Q$64,MATCH(Information!$C$1129,'Maximum Demand Forecast'!$D$52:$D$64,0)),INDEX('Maximum Demand Forecast'!$AG$52:$AG$64,MATCH(Information!$C$1129,'Maximum Demand Forecast'!$T$52:$T$64,0)))</f>
        <v>0.99966608569016802</v>
      </c>
      <c r="K1137" s="132">
        <f>IF($R$1129="Summer",INDEX('Maximum Demand Forecast'!$Q$52:$Q$64,MATCH(Information!$C$1129,'Maximum Demand Forecast'!$D$52:$D$64,0)),INDEX('Maximum Demand Forecast'!$AG$52:$AG$64,MATCH(Information!$C$1129,'Maximum Demand Forecast'!$T$52:$T$64,0)))</f>
        <v>0.99966608569016802</v>
      </c>
      <c r="L1137" s="132">
        <f>IF($R$1129="Summer",INDEX('Maximum Demand Forecast'!$Q$52:$Q$64,MATCH(Information!$C$1129,'Maximum Demand Forecast'!$D$52:$D$64,0)),INDEX('Maximum Demand Forecast'!$AG$52:$AG$64,MATCH(Information!$C$1129,'Maximum Demand Forecast'!$T$52:$T$64,0)))</f>
        <v>0.99966608569016802</v>
      </c>
      <c r="M1137" s="132">
        <f>IF($R$1129="Summer",INDEX('Maximum Demand Forecast'!$Q$52:$Q$64,MATCH(Information!$C$1129,'Maximum Demand Forecast'!$D$52:$D$64,0)),INDEX('Maximum Demand Forecast'!$AG$52:$AG$64,MATCH(Information!$C$1129,'Maximum Demand Forecast'!$T$52:$T$64,0)))</f>
        <v>0.99966608569016802</v>
      </c>
      <c r="N1137" s="132">
        <f>IF($R$1129="Summer",INDEX('Maximum Demand Forecast'!$Q$52:$Q$64,MATCH(Information!$C$1129,'Maximum Demand Forecast'!$D$52:$D$64,0)),INDEX('Maximum Demand Forecast'!$AG$52:$AG$64,MATCH(Information!$C$1129,'Maximum Demand Forecast'!$T$52:$T$64,0)))</f>
        <v>0.99966608569016802</v>
      </c>
      <c r="O1137" s="132">
        <f>IF($R$1129="Summer",INDEX('Maximum Demand Forecast'!$Q$52:$Q$64,MATCH(Information!$C$1129,'Maximum Demand Forecast'!$D$52:$D$64,0)),INDEX('Maximum Demand Forecast'!$AG$52:$AG$64,MATCH(Information!$C$1129,'Maximum Demand Forecast'!$T$52:$T$64,0)))</f>
        <v>0.99966608569016802</v>
      </c>
      <c r="P1137" s="132">
        <f>IF($R$1129="Summer",INDEX('Maximum Demand Forecast'!$Q$52:$Q$64,MATCH(Information!$C$1129,'Maximum Demand Forecast'!$D$52:$D$64,0)),INDEX('Maximum Demand Forecast'!$AG$52:$AG$64,MATCH(Information!$C$1129,'Maximum Demand Forecast'!$T$52:$T$64,0)))</f>
        <v>0.99966608569016802</v>
      </c>
      <c r="Q1137" s="112"/>
      <c r="R1137" s="105"/>
    </row>
    <row r="1138" spans="3:18" x14ac:dyDescent="0.25">
      <c r="C1138" s="71" t="s">
        <v>13</v>
      </c>
      <c r="D1138" s="72" t="s">
        <v>222</v>
      </c>
      <c r="E1138" s="118">
        <f>(IF($R$1129="Summer",INDEX('Maximum Demand Forecast'!U$52:U$64,MATCH(Information!$C$1129,'Maximum Demand Forecast'!$D$52:$D$64,0)),INDEX('Maximum Demand Forecast'!E$52:E$64,MATCH(Information!$C$1129,'Maximum Demand Forecast'!$T$52:$T$64,0))))/$F$1139</f>
        <v>13.537827243904035</v>
      </c>
      <c r="F1138" s="132">
        <f>(IF($R$1129="Summer",INDEX('Maximum Demand Forecast'!V$52:V$64,MATCH(Information!$C$1129,'Maximum Demand Forecast'!$D$52:$D$64,0)),INDEX('Maximum Demand Forecast'!F$52:F$64,MATCH(Information!$C$1129,'Maximum Demand Forecast'!$T$52:$T$64,0))))/$F$1139</f>
        <v>10.574998331516621</v>
      </c>
      <c r="G1138" s="132">
        <f>(IF($R$1129="Summer",INDEX('Maximum Demand Forecast'!W$52:W$64,MATCH(Information!$C$1129,'Maximum Demand Forecast'!$D$52:$D$64,0)),INDEX('Maximum Demand Forecast'!G$52:G$64,MATCH(Information!$C$1129,'Maximum Demand Forecast'!$T$52:$T$64,0))))/$F$1139</f>
        <v>10.874358112422071</v>
      </c>
      <c r="H1138" s="132">
        <f>(IF($R$1129="Summer",INDEX('Maximum Demand Forecast'!X$52:X$64,MATCH(Information!$C$1129,'Maximum Demand Forecast'!$D$52:$D$64,0)),INDEX('Maximum Demand Forecast'!H$52:H$64,MATCH(Information!$C$1129,'Maximum Demand Forecast'!$T$52:$T$64,0))))/$F$1139</f>
        <v>10.840934611390795</v>
      </c>
      <c r="I1138" s="132">
        <f>(IF($R$1129="Summer",INDEX('Maximum Demand Forecast'!Y$52:Y$64,MATCH(Information!$C$1129,'Maximum Demand Forecast'!$D$52:$D$64,0)),INDEX('Maximum Demand Forecast'!I$52:I$64,MATCH(Information!$C$1129,'Maximum Demand Forecast'!$T$52:$T$64,0))))/$F$1139</f>
        <v>10.658330358467065</v>
      </c>
      <c r="J1138" s="132">
        <f>(IF($R$1129="Summer",INDEX('Maximum Demand Forecast'!Z$52:Z$64,MATCH(Information!$C$1129,'Maximum Demand Forecast'!$D$52:$D$64,0)),INDEX('Maximum Demand Forecast'!J$52:J$64,MATCH(Information!$C$1129,'Maximum Demand Forecast'!$T$52:$T$64,0))))/$F$1139</f>
        <v>10.528775897489918</v>
      </c>
      <c r="K1138" s="132">
        <f>(IF($R$1129="Summer",INDEX('Maximum Demand Forecast'!AA$52:AA$64,MATCH(Information!$C$1129,'Maximum Demand Forecast'!$D$52:$D$64,0)),INDEX('Maximum Demand Forecast'!K$52:K$64,MATCH(Information!$C$1129,'Maximum Demand Forecast'!$T$52:$T$64,0))))/$F$1139</f>
        <v>10.535814094090556</v>
      </c>
      <c r="L1138" s="132">
        <f>(IF($R$1129="Summer",INDEX('Maximum Demand Forecast'!AB$52:AB$64,MATCH(Information!$C$1129,'Maximum Demand Forecast'!$D$52:$D$64,0)),INDEX('Maximum Demand Forecast'!L$52:L$64,MATCH(Information!$C$1129,'Maximum Demand Forecast'!$T$52:$T$64,0))))/$F$1139</f>
        <v>10.515431318355585</v>
      </c>
      <c r="M1138" s="132">
        <f>(IF($R$1129="Summer",INDEX('Maximum Demand Forecast'!AC$52:AC$64,MATCH(Information!$C$1129,'Maximum Demand Forecast'!$D$52:$D$64,0)),INDEX('Maximum Demand Forecast'!M$52:M$64,MATCH(Information!$C$1129,'Maximum Demand Forecast'!$T$52:$T$64,0))))/$F$1139</f>
        <v>10.754911087211886</v>
      </c>
      <c r="N1138" s="132">
        <f>(IF($R$1129="Summer",INDEX('Maximum Demand Forecast'!AD$52:AD$64,MATCH(Information!$C$1129,'Maximum Demand Forecast'!$D$52:$D$64,0)),INDEX('Maximum Demand Forecast'!N$52:N$64,MATCH(Information!$C$1129,'Maximum Demand Forecast'!$T$52:$T$64,0))))/$F$1139</f>
        <v>11.402894836291683</v>
      </c>
      <c r="O1138" s="132">
        <f>(IF($R$1129="Summer",INDEX('Maximum Demand Forecast'!AE$52:AE$64,MATCH(Information!$C$1129,'Maximum Demand Forecast'!$D$52:$D$64,0)),INDEX('Maximum Demand Forecast'!O$52:O$64,MATCH(Information!$C$1129,'Maximum Demand Forecast'!$T$52:$T$64,0))))/$F$1139</f>
        <v>11.977474982619803</v>
      </c>
      <c r="P1138" s="132">
        <f>(IF($R$1129="Summer",INDEX('Maximum Demand Forecast'!AF$52:AF$64,MATCH(Information!$C$1129,'Maximum Demand Forecast'!$D$52:$D$64,0)),INDEX('Maximum Demand Forecast'!P$52:P$64,MATCH(Information!$C$1129,'Maximum Demand Forecast'!$T$52:$T$64,0))))/$F$1139</f>
        <v>12.287133170453876</v>
      </c>
      <c r="Q1138" s="116"/>
      <c r="R1138" s="105"/>
    </row>
    <row r="1139" spans="3:18" x14ac:dyDescent="0.25">
      <c r="C1139" s="71" t="s">
        <v>13</v>
      </c>
      <c r="D1139" s="72" t="s">
        <v>223</v>
      </c>
      <c r="E1139" s="134">
        <f>IF($R$1129="Summer",INDEX('Maximum Demand Forecast'!$AG$52:$AG$64,MATCH(Information!$C$1129,'Maximum Demand Forecast'!$T$52:$T$64,0)),INDEX('Maximum Demand Forecast'!$Q$52:$Q$64,MATCH(Information!$C$1129,'Maximum Demand Forecast'!$D$52:$D$64,0)))</f>
        <v>0.99997255115248995</v>
      </c>
      <c r="F1139" s="128">
        <f>IF($R$1129="Summer",INDEX('Maximum Demand Forecast'!$AG$52:$AG$64,MATCH(Information!$C$1129,'Maximum Demand Forecast'!$T$52:$T$64,0)),INDEX('Maximum Demand Forecast'!$Q$52:$Q$64,MATCH(Information!$C$1129,'Maximum Demand Forecast'!$D$52:$D$64,0)))</f>
        <v>0.99997255115248995</v>
      </c>
      <c r="G1139" s="128">
        <f>IF($R$1129="Summer",INDEX('Maximum Demand Forecast'!$AG$52:$AG$64,MATCH(Information!$C$1129,'Maximum Demand Forecast'!$T$52:$T$64,0)),INDEX('Maximum Demand Forecast'!$Q$52:$Q$64,MATCH(Information!$C$1129,'Maximum Demand Forecast'!$D$52:$D$64,0)))</f>
        <v>0.99997255115248995</v>
      </c>
      <c r="H1139" s="128">
        <f>IF($R$1129="Summer",INDEX('Maximum Demand Forecast'!$AG$52:$AG$64,MATCH(Information!$C$1129,'Maximum Demand Forecast'!$T$52:$T$64,0)),INDEX('Maximum Demand Forecast'!$Q$52:$Q$64,MATCH(Information!$C$1129,'Maximum Demand Forecast'!$D$52:$D$64,0)))</f>
        <v>0.99997255115248995</v>
      </c>
      <c r="I1139" s="128">
        <f>IF($R$1129="Summer",INDEX('Maximum Demand Forecast'!$AG$52:$AG$64,MATCH(Information!$C$1129,'Maximum Demand Forecast'!$T$52:$T$64,0)),INDEX('Maximum Demand Forecast'!$Q$52:$Q$64,MATCH(Information!$C$1129,'Maximum Demand Forecast'!$D$52:$D$64,0)))</f>
        <v>0.99997255115248995</v>
      </c>
      <c r="J1139" s="128">
        <f>IF($R$1129="Summer",INDEX('Maximum Demand Forecast'!$AG$52:$AG$64,MATCH(Information!$C$1129,'Maximum Demand Forecast'!$T$52:$T$64,0)),INDEX('Maximum Demand Forecast'!$Q$52:$Q$64,MATCH(Information!$C$1129,'Maximum Demand Forecast'!$D$52:$D$64,0)))</f>
        <v>0.99997255115248995</v>
      </c>
      <c r="K1139" s="128">
        <f>IF($R$1129="Summer",INDEX('Maximum Demand Forecast'!$AG$52:$AG$64,MATCH(Information!$C$1129,'Maximum Demand Forecast'!$T$52:$T$64,0)),INDEX('Maximum Demand Forecast'!$Q$52:$Q$64,MATCH(Information!$C$1129,'Maximum Demand Forecast'!$D$52:$D$64,0)))</f>
        <v>0.99997255115248995</v>
      </c>
      <c r="L1139" s="128">
        <f>IF($R$1129="Summer",INDEX('Maximum Demand Forecast'!$AG$52:$AG$64,MATCH(Information!$C$1129,'Maximum Demand Forecast'!$T$52:$T$64,0)),INDEX('Maximum Demand Forecast'!$Q$52:$Q$64,MATCH(Information!$C$1129,'Maximum Demand Forecast'!$D$52:$D$64,0)))</f>
        <v>0.99997255115248995</v>
      </c>
      <c r="M1139" s="128">
        <f>IF($R$1129="Summer",INDEX('Maximum Demand Forecast'!$AG$52:$AG$64,MATCH(Information!$C$1129,'Maximum Demand Forecast'!$T$52:$T$64,0)),INDEX('Maximum Demand Forecast'!$Q$52:$Q$64,MATCH(Information!$C$1129,'Maximum Demand Forecast'!$D$52:$D$64,0)))</f>
        <v>0.99997255115248995</v>
      </c>
      <c r="N1139" s="128">
        <f>IF($R$1129="Summer",INDEX('Maximum Demand Forecast'!$AG$52:$AG$64,MATCH(Information!$C$1129,'Maximum Demand Forecast'!$T$52:$T$64,0)),INDEX('Maximum Demand Forecast'!$Q$52:$Q$64,MATCH(Information!$C$1129,'Maximum Demand Forecast'!$D$52:$D$64,0)))</f>
        <v>0.99997255115248995</v>
      </c>
      <c r="O1139" s="128">
        <f>IF($R$1129="Summer",INDEX('Maximum Demand Forecast'!$AG$52:$AG$64,MATCH(Information!$C$1129,'Maximum Demand Forecast'!$T$52:$T$64,0)),INDEX('Maximum Demand Forecast'!$Q$52:$Q$64,MATCH(Information!$C$1129,'Maximum Demand Forecast'!$D$52:$D$64,0)))</f>
        <v>0.99997255115248995</v>
      </c>
      <c r="P1139" s="128">
        <f>IF($R$1129="Summer",INDEX('Maximum Demand Forecast'!$AG$52:$AG$64,MATCH(Information!$C$1129,'Maximum Demand Forecast'!$T$52:$T$64,0)),INDEX('Maximum Demand Forecast'!$Q$52:$Q$64,MATCH(Information!$C$1129,'Maximum Demand Forecast'!$D$52:$D$64,0)))</f>
        <v>0.99997255115248995</v>
      </c>
      <c r="Q1139" s="104"/>
      <c r="R1139" s="105"/>
    </row>
    <row r="1140" spans="3:18" x14ac:dyDescent="0.25">
      <c r="C1140" s="71" t="s">
        <v>13</v>
      </c>
      <c r="D1140" s="72" t="s">
        <v>224</v>
      </c>
      <c r="E1140" s="134">
        <f>INDEX('Maximum Demand Forecast'!$AK$52:$AK$64,MATCH(Information!$C$1140,'Maximum Demand Forecast'!$AJ$52:$AJ$64,0))</f>
        <v>0</v>
      </c>
      <c r="F1140" s="128">
        <f>INDEX('Maximum Demand Forecast'!$AK$52:$AK$64,MATCH(Information!$C$1140,'Maximum Demand Forecast'!$AJ$52:$AJ$64,0))</f>
        <v>0</v>
      </c>
      <c r="G1140" s="128">
        <f>INDEX('Maximum Demand Forecast'!$AK$52:$AK$64,MATCH(Information!$C$1140,'Maximum Demand Forecast'!$AJ$52:$AJ$64,0))</f>
        <v>0</v>
      </c>
      <c r="H1140" s="128">
        <f>INDEX('Maximum Demand Forecast'!$AK$52:$AK$64,MATCH(Information!$C$1140,'Maximum Demand Forecast'!$AJ$52:$AJ$64,0))</f>
        <v>0</v>
      </c>
      <c r="I1140" s="128">
        <f>INDEX('Maximum Demand Forecast'!$AK$52:$AK$64,MATCH(Information!$C$1140,'Maximum Demand Forecast'!$AJ$52:$AJ$64,0))</f>
        <v>0</v>
      </c>
      <c r="J1140" s="128">
        <f>INDEX('Maximum Demand Forecast'!$AK$52:$AK$64,MATCH(Information!$C$1140,'Maximum Demand Forecast'!$AJ$52:$AJ$64,0))</f>
        <v>0</v>
      </c>
      <c r="K1140" s="128">
        <f>INDEX('Maximum Demand Forecast'!$AK$52:$AK$64,MATCH(Information!$C$1140,'Maximum Demand Forecast'!$AJ$52:$AJ$64,0))</f>
        <v>0</v>
      </c>
      <c r="L1140" s="128">
        <f>INDEX('Maximum Demand Forecast'!$AK$52:$AK$64,MATCH(Information!$C$1140,'Maximum Demand Forecast'!$AJ$52:$AJ$64,0))</f>
        <v>0</v>
      </c>
      <c r="M1140" s="128">
        <f>INDEX('Maximum Demand Forecast'!$AK$52:$AK$64,MATCH(Information!$C$1140,'Maximum Demand Forecast'!$AJ$52:$AJ$64,0))</f>
        <v>0</v>
      </c>
      <c r="N1140" s="128">
        <f>INDEX('Maximum Demand Forecast'!$AK$52:$AK$64,MATCH(Information!$C$1140,'Maximum Demand Forecast'!$AJ$52:$AJ$64,0))</f>
        <v>0</v>
      </c>
      <c r="O1140" s="128">
        <f>INDEX('Maximum Demand Forecast'!$AK$52:$AK$64,MATCH(Information!$C$1140,'Maximum Demand Forecast'!$AJ$52:$AJ$64,0))</f>
        <v>0</v>
      </c>
      <c r="P1140" s="128">
        <f>INDEX('Maximum Demand Forecast'!$AK$52:$AK$64,MATCH(Information!$C$1140,'Maximum Demand Forecast'!$AJ$52:$AJ$64,0))</f>
        <v>0</v>
      </c>
      <c r="Q1140" s="104"/>
      <c r="R1140" s="105"/>
    </row>
    <row r="1141" spans="3:18" x14ac:dyDescent="0.25">
      <c r="C1141" s="71" t="s">
        <v>13</v>
      </c>
      <c r="D1141" s="72" t="s">
        <v>130</v>
      </c>
      <c r="E1141" s="132">
        <v>5.0999999999999996</v>
      </c>
      <c r="F1141" s="132"/>
      <c r="G1141" s="132"/>
      <c r="H1141" s="132"/>
      <c r="I1141" s="132"/>
      <c r="J1141" s="132"/>
      <c r="K1141" s="132"/>
      <c r="L1141" s="132"/>
      <c r="M1141" s="132"/>
      <c r="N1141" s="132"/>
      <c r="O1141" s="132"/>
      <c r="P1141" s="132"/>
      <c r="Q1141" s="104" t="str" cm="1">
        <f t="array" ref="Q1141">_xlfn.LET(
   _xlpm.result, INDEX('Maximum Demand Forecast'!$AW$4:$AW$328,
                 MATCH(1,
                      ('Maximum Demand Forecast'!$AV$4:$AV$328=Information!D1141)*
                      ('Maximum Demand Forecast'!$AX$4:$AX$328=Information!E1141)*
                      ('Maximum Demand Forecast'!$AU$4:$AU$328=Information!C1141),
                 0)),
   IF(_xlpm.result=0,"",_xlpm.result)
)</f>
        <v>Bellerive</v>
      </c>
      <c r="R1141" s="105"/>
    </row>
    <row r="1142" spans="3:18" x14ac:dyDescent="0.25">
      <c r="C1142" s="71" t="s">
        <v>13</v>
      </c>
      <c r="D1142" s="72" t="s">
        <v>131</v>
      </c>
      <c r="E1142" s="132">
        <v>5.0999999999999996</v>
      </c>
      <c r="F1142" s="132"/>
      <c r="G1142" s="132"/>
      <c r="H1142" s="132"/>
      <c r="I1142" s="132"/>
      <c r="J1142" s="132"/>
      <c r="K1142" s="132"/>
      <c r="L1142" s="132"/>
      <c r="M1142" s="132"/>
      <c r="N1142" s="132"/>
      <c r="O1142" s="132"/>
      <c r="P1142" s="132"/>
      <c r="Q1142" s="104" t="str" cm="1">
        <f t="array" ref="Q1142">_xlfn.LET(
   _xlpm.result, INDEX('Maximum Demand Forecast'!$AW$4:$AW$328,
                 MATCH(1,
                      ('Maximum Demand Forecast'!$AV$4:$AV$328=Information!D1142)*
                      ('Maximum Demand Forecast'!$AX$4:$AX$328=Information!E1142)*
                      ('Maximum Demand Forecast'!$AU$4:$AU$328=Information!C1142),
                 0)),
   IF(_xlpm.result=0,"",_xlpm.result)
)</f>
        <v>Derwent Park</v>
      </c>
      <c r="R1142" s="105"/>
    </row>
    <row r="1143" spans="3:18" x14ac:dyDescent="0.25">
      <c r="C1143" s="71" t="s">
        <v>13</v>
      </c>
      <c r="D1143" s="72" t="s">
        <v>132</v>
      </c>
      <c r="E1143" s="132">
        <v>3.8</v>
      </c>
      <c r="F1143" s="128"/>
      <c r="G1143" s="128"/>
      <c r="H1143" s="128"/>
      <c r="I1143" s="128"/>
      <c r="J1143" s="128"/>
      <c r="K1143" s="128"/>
      <c r="L1143" s="128"/>
      <c r="M1143" s="128"/>
      <c r="N1143" s="128"/>
      <c r="O1143" s="128"/>
      <c r="P1143" s="128"/>
      <c r="Q1143" s="104" t="str" cm="1">
        <f t="array" ref="Q1143">_xlfn.LET(
   _xlpm.result, INDEX('Maximum Demand Forecast'!$AW$4:$AW$328,
                 MATCH(1,
                      ('Maximum Demand Forecast'!$AV$4:$AV$328=Information!D1143)*
                      ('Maximum Demand Forecast'!$AX$4:$AX$328=Information!E1143)*
                      ('Maximum Demand Forecast'!$AU$4:$AU$328=Information!C1143),
                 0)),
   IF(_xlpm.result=0,"",_xlpm.result)
)</f>
        <v>East Hobart</v>
      </c>
      <c r="R1143" s="105"/>
    </row>
    <row r="1144" spans="3:18" x14ac:dyDescent="0.25">
      <c r="C1144" s="71" t="s">
        <v>13</v>
      </c>
      <c r="D1144" s="72" t="s">
        <v>133</v>
      </c>
      <c r="E1144" s="132"/>
      <c r="F1144" s="128"/>
      <c r="G1144" s="128"/>
      <c r="H1144" s="128"/>
      <c r="I1144" s="128"/>
      <c r="J1144" s="128"/>
      <c r="K1144" s="128"/>
      <c r="L1144" s="128"/>
      <c r="M1144" s="128"/>
      <c r="N1144" s="128"/>
      <c r="O1144" s="128"/>
      <c r="P1144" s="128"/>
      <c r="Q1144" s="104" t="str" cm="1">
        <f t="array" ref="Q1144">_xlfn.LET(
   _xlpm.result, INDEX('Maximum Demand Forecast'!$AW$4:$AW$328,
                 MATCH(1,
                      ('Maximum Demand Forecast'!$AV$4:$AV$328=Information!D1144)*
                      ('Maximum Demand Forecast'!$AX$4:$AX$328=Information!E1144)*
                      ('Maximum Demand Forecast'!$AU$4:$AU$328=Information!C1144),
                 0)),
   IF(_xlpm.result=0,"",_xlpm.result)
)</f>
        <v/>
      </c>
      <c r="R1144" s="105"/>
    </row>
    <row r="1145" spans="3:18" x14ac:dyDescent="0.25">
      <c r="C1145" s="71" t="s">
        <v>13</v>
      </c>
      <c r="D1145" s="72" t="s">
        <v>225</v>
      </c>
      <c r="E1145" s="128">
        <f>INDEX('Distribution feeder max. demand'!$AS$5:$AS$64,MATCH(Information!$C1145,'Distribution feeder max. demand'!$AR$5:$AR$64,0))</f>
        <v>10.85</v>
      </c>
      <c r="F1145" s="128"/>
      <c r="G1145" s="128"/>
      <c r="H1145" s="128"/>
      <c r="I1145" s="128"/>
      <c r="J1145" s="128"/>
      <c r="K1145" s="128"/>
      <c r="L1145" s="128"/>
      <c r="M1145" s="128"/>
      <c r="N1145" s="128"/>
      <c r="O1145" s="128"/>
      <c r="P1145" s="128"/>
      <c r="Q1145" s="104"/>
      <c r="R1145" s="105"/>
    </row>
    <row r="1146" spans="3:18" ht="15.75" thickBot="1" x14ac:dyDescent="0.3">
      <c r="C1146" s="73" t="s">
        <v>13</v>
      </c>
      <c r="D1146" s="74" t="s">
        <v>226</v>
      </c>
      <c r="E1146" s="135">
        <f>INDEX('Distribution feeder max. demand'!$AT$5:$AT$64,MATCH(Information!$C1145,'Distribution feeder max. demand'!$AR$5:$AR$64,0))</f>
        <v>0</v>
      </c>
      <c r="F1146" s="135"/>
      <c r="G1146" s="135"/>
      <c r="H1146" s="135"/>
      <c r="I1146" s="135"/>
      <c r="J1146" s="135"/>
      <c r="K1146" s="135"/>
      <c r="L1146" s="135"/>
      <c r="M1146" s="135"/>
      <c r="N1146" s="135"/>
      <c r="O1146" s="135"/>
      <c r="P1146" s="135"/>
      <c r="Q1146" s="120"/>
      <c r="R1146" s="121"/>
    </row>
    <row r="1147" spans="3:18" ht="15.75" thickTop="1" x14ac:dyDescent="0.25">
      <c r="C1147" s="71" t="s">
        <v>12</v>
      </c>
      <c r="D1147" s="72" t="s">
        <v>195</v>
      </c>
      <c r="E1147" s="128">
        <f>INDEX('Maximum Demand Forecast'!$BA$52:$BA$64,MATCH($C$1147,'Maximum Demand Forecast'!$AZ$52:$AZ$64,0))</f>
        <v>50</v>
      </c>
      <c r="F1147" s="128">
        <f>INDEX('Maximum Demand Forecast'!$BA$52:$BA$64,MATCH($C$1147,'Maximum Demand Forecast'!$AZ$52:$AZ$64,0))</f>
        <v>50</v>
      </c>
      <c r="G1147" s="128">
        <f>INDEX('Maximum Demand Forecast'!$BA$52:$BA$64,MATCH($C$1147,'Maximum Demand Forecast'!$AZ$52:$AZ$64,0))</f>
        <v>50</v>
      </c>
      <c r="H1147" s="128">
        <f>INDEX('Maximum Demand Forecast'!$BA$52:$BA$64,MATCH($C$1147,'Maximum Demand Forecast'!$AZ$52:$AZ$64,0))</f>
        <v>50</v>
      </c>
      <c r="I1147" s="128">
        <f>INDEX('Maximum Demand Forecast'!$BA$52:$BA$64,MATCH($C$1147,'Maximum Demand Forecast'!$AZ$52:$AZ$64,0))</f>
        <v>50</v>
      </c>
      <c r="J1147" s="128">
        <f>INDEX('Maximum Demand Forecast'!$BA$52:$BA$64,MATCH($C$1147,'Maximum Demand Forecast'!$AZ$52:$AZ$64,0))</f>
        <v>50</v>
      </c>
      <c r="K1147" s="128">
        <f>INDEX('Maximum Demand Forecast'!$BA$52:$BA$64,MATCH($C$1147,'Maximum Demand Forecast'!$AZ$52:$AZ$64,0))</f>
        <v>50</v>
      </c>
      <c r="L1147" s="128">
        <f>INDEX('Maximum Demand Forecast'!$BA$52:$BA$64,MATCH($C$1147,'Maximum Demand Forecast'!$AZ$52:$AZ$64,0))</f>
        <v>50</v>
      </c>
      <c r="M1147" s="128">
        <f>INDEX('Maximum Demand Forecast'!$BA$52:$BA$64,MATCH($C$1147,'Maximum Demand Forecast'!$AZ$52:$AZ$64,0))</f>
        <v>50</v>
      </c>
      <c r="N1147" s="128">
        <f>INDEX('Maximum Demand Forecast'!$BA$52:$BA$64,MATCH($C$1147,'Maximum Demand Forecast'!$AZ$52:$AZ$64,0))</f>
        <v>50</v>
      </c>
      <c r="O1147" s="128">
        <f>INDEX('Maximum Demand Forecast'!$BA$52:$BA$64,MATCH($C$1147,'Maximum Demand Forecast'!$AZ$52:$AZ$64,0))</f>
        <v>50</v>
      </c>
      <c r="P1147" s="128">
        <f>INDEX('Maximum Demand Forecast'!$BA$52:$BA$64,MATCH($C$1147,'Maximum Demand Forecast'!$AZ$52:$AZ$64,0))</f>
        <v>50</v>
      </c>
      <c r="Q1147" s="104"/>
      <c r="R1147" s="105" t="str">
        <f>IF('Maximum Demand Forecast'!F58&gt;'Maximum Demand Forecast'!V58,"Summer","Winter")</f>
        <v>Winter</v>
      </c>
    </row>
    <row r="1148" spans="3:18" x14ac:dyDescent="0.25">
      <c r="C1148" s="71" t="s">
        <v>12</v>
      </c>
      <c r="D1148" s="72" t="s">
        <v>227</v>
      </c>
      <c r="E1148" s="128">
        <f>INDEX('Maximum Demand Forecast'!$AN$52:$AN$64,MATCH($C$1147,'Maximum Demand Forecast'!$AM$52:$AM$64,0))</f>
        <v>25</v>
      </c>
      <c r="F1148" s="128">
        <f>INDEX('Maximum Demand Forecast'!$AN$52:$AN$64,MATCH($C$1147,'Maximum Demand Forecast'!$AM$52:$AM$64,0))</f>
        <v>25</v>
      </c>
      <c r="G1148" s="128">
        <f>INDEX('Maximum Demand Forecast'!$AN$52:$AN$64,MATCH($C$1147,'Maximum Demand Forecast'!$AM$52:$AM$64,0))</f>
        <v>25</v>
      </c>
      <c r="H1148" s="128">
        <f>INDEX('Maximum Demand Forecast'!$AN$52:$AN$64,MATCH($C$1147,'Maximum Demand Forecast'!$AM$52:$AM$64,0))</f>
        <v>25</v>
      </c>
      <c r="I1148" s="128">
        <f>INDEX('Maximum Demand Forecast'!$AN$52:$AN$64,MATCH($C$1147,'Maximum Demand Forecast'!$AM$52:$AM$64,0))</f>
        <v>25</v>
      </c>
      <c r="J1148" s="128">
        <f>INDEX('Maximum Demand Forecast'!$AN$52:$AN$64,MATCH($C$1147,'Maximum Demand Forecast'!$AM$52:$AM$64,0))</f>
        <v>25</v>
      </c>
      <c r="K1148" s="128">
        <f>INDEX('Maximum Demand Forecast'!$AN$52:$AN$64,MATCH($C$1147,'Maximum Demand Forecast'!$AM$52:$AM$64,0))</f>
        <v>25</v>
      </c>
      <c r="L1148" s="128">
        <f>INDEX('Maximum Demand Forecast'!$AN$52:$AN$64,MATCH($C$1147,'Maximum Demand Forecast'!$AM$52:$AM$64,0))</f>
        <v>25</v>
      </c>
      <c r="M1148" s="128">
        <f>INDEX('Maximum Demand Forecast'!$AN$52:$AN$64,MATCH($C$1147,'Maximum Demand Forecast'!$AM$52:$AM$64,0))</f>
        <v>25</v>
      </c>
      <c r="N1148" s="128">
        <f>INDEX('Maximum Demand Forecast'!$AN$52:$AN$64,MATCH($C$1147,'Maximum Demand Forecast'!$AM$52:$AM$64,0))</f>
        <v>25</v>
      </c>
      <c r="O1148" s="128">
        <f>INDEX('Maximum Demand Forecast'!$AN$52:$AN$64,MATCH($C$1147,'Maximum Demand Forecast'!$AM$52:$AM$64,0))</f>
        <v>25</v>
      </c>
      <c r="P1148" s="128">
        <f>INDEX('Maximum Demand Forecast'!$AN$52:$AN$64,MATCH($C$1147,'Maximum Demand Forecast'!$AM$52:$AM$64,0))</f>
        <v>25</v>
      </c>
      <c r="Q1148" s="104"/>
      <c r="R1148" s="105"/>
    </row>
    <row r="1149" spans="3:18" x14ac:dyDescent="0.25">
      <c r="C1149" s="71" t="s">
        <v>12</v>
      </c>
      <c r="D1149" s="72" t="s">
        <v>215</v>
      </c>
      <c r="E1149" s="128">
        <f>INDEX('Maximum Demand Forecast'!$AO$52:$AO$64,MATCH(Information!$C$1149,'Maximum Demand Forecast'!$AM$52:$AM$64,0))</f>
        <v>32.5</v>
      </c>
      <c r="F1149" s="132">
        <f>INDEX('Maximum Demand Forecast'!$AO$52:$AO$64,MATCH(Information!$C$1149,'Maximum Demand Forecast'!$AM$52:$AM$64,0))</f>
        <v>32.5</v>
      </c>
      <c r="G1149" s="132">
        <f>INDEX('Maximum Demand Forecast'!$AO$52:$AO$64,MATCH(Information!$C$1149,'Maximum Demand Forecast'!$AM$52:$AM$64,0))</f>
        <v>32.5</v>
      </c>
      <c r="H1149" s="132">
        <f>INDEX('Maximum Demand Forecast'!$AO$52:$AO$64,MATCH(Information!$C$1149,'Maximum Demand Forecast'!$AM$52:$AM$64,0))</f>
        <v>32.5</v>
      </c>
      <c r="I1149" s="132">
        <f>INDEX('Maximum Demand Forecast'!$AO$52:$AO$64,MATCH(Information!$C$1149,'Maximum Demand Forecast'!$AM$52:$AM$64,0))</f>
        <v>32.5</v>
      </c>
      <c r="J1149" s="132">
        <f>INDEX('Maximum Demand Forecast'!$AO$52:$AO$64,MATCH(Information!$C$1149,'Maximum Demand Forecast'!$AM$52:$AM$64,0))</f>
        <v>32.5</v>
      </c>
      <c r="K1149" s="132">
        <f>INDEX('Maximum Demand Forecast'!$AO$52:$AO$64,MATCH(Information!$C$1149,'Maximum Demand Forecast'!$AM$52:$AM$64,0))</f>
        <v>32.5</v>
      </c>
      <c r="L1149" s="132">
        <f>INDEX('Maximum Demand Forecast'!$AO$52:$AO$64,MATCH(Information!$C$1149,'Maximum Demand Forecast'!$AM$52:$AM$64,0))</f>
        <v>32.5</v>
      </c>
      <c r="M1149" s="132">
        <f>INDEX('Maximum Demand Forecast'!$AO$52:$AO$64,MATCH(Information!$C$1149,'Maximum Demand Forecast'!$AM$52:$AM$64,0))</f>
        <v>32.5</v>
      </c>
      <c r="N1149" s="132">
        <f>INDEX('Maximum Demand Forecast'!$AO$52:$AO$64,MATCH(Information!$C$1149,'Maximum Demand Forecast'!$AM$52:$AM$64,0))</f>
        <v>32.5</v>
      </c>
      <c r="O1149" s="132">
        <f>INDEX('Maximum Demand Forecast'!$AO$52:$AO$64,MATCH(Information!$C$1149,'Maximum Demand Forecast'!$AM$52:$AM$64,0))</f>
        <v>32.5</v>
      </c>
      <c r="P1149" s="132">
        <f>INDEX('Maximum Demand Forecast'!$AO$52:$AO$64,MATCH(Information!$C$1149,'Maximum Demand Forecast'!$AM$52:$AM$64,0))</f>
        <v>32.5</v>
      </c>
      <c r="Q1149" s="104"/>
      <c r="R1149" s="105"/>
    </row>
    <row r="1150" spans="3:18" x14ac:dyDescent="0.25">
      <c r="C1150" s="71" t="s">
        <v>12</v>
      </c>
      <c r="D1150" s="72" t="s">
        <v>216</v>
      </c>
      <c r="E1150" s="132">
        <f>INDEX('Maximum Demand Forecast'!$BE$53:$BE$65,MATCH(Information!$C$1150,'Maximum Demand Forecast'!$BC$53:$BC$65,0))</f>
        <v>48.012448385809279</v>
      </c>
      <c r="F1150" s="132">
        <f>INDEX('Maximum Demand Forecast'!$BE$53:$BE$65,MATCH(Information!$C$1150,'Maximum Demand Forecast'!$BC$53:$BC$65,0))</f>
        <v>48.012448385809279</v>
      </c>
      <c r="G1150" s="132">
        <f>INDEX('Maximum Demand Forecast'!$BE$53:$BE$65,MATCH(Information!$C$1150,'Maximum Demand Forecast'!$BC$53:$BC$65,0))</f>
        <v>48.012448385809279</v>
      </c>
      <c r="H1150" s="132">
        <f>INDEX('Maximum Demand Forecast'!$BE$53:$BE$65,MATCH(Information!$C$1150,'Maximum Demand Forecast'!$BC$53:$BC$65,0))</f>
        <v>48.012448385809279</v>
      </c>
      <c r="I1150" s="132">
        <f>INDEX('Maximum Demand Forecast'!$BE$53:$BE$65,MATCH(Information!$C$1150,'Maximum Demand Forecast'!$BC$53:$BC$65,0))</f>
        <v>48.012448385809279</v>
      </c>
      <c r="J1150" s="132">
        <f>INDEX('Maximum Demand Forecast'!$BE$53:$BE$65,MATCH(Information!$C$1150,'Maximum Demand Forecast'!$BC$53:$BC$65,0))</f>
        <v>48.012448385809279</v>
      </c>
      <c r="K1150" s="132">
        <f>INDEX('Maximum Demand Forecast'!$BE$53:$BE$65,MATCH(Information!$C$1150,'Maximum Demand Forecast'!$BC$53:$BC$65,0))</f>
        <v>48.012448385809279</v>
      </c>
      <c r="L1150" s="132">
        <f>INDEX('Maximum Demand Forecast'!$BE$53:$BE$65,MATCH(Information!$C$1150,'Maximum Demand Forecast'!$BC$53:$BC$65,0))</f>
        <v>48.012448385809279</v>
      </c>
      <c r="M1150" s="132">
        <f>INDEX('Maximum Demand Forecast'!$BE$53:$BE$65,MATCH(Information!$C$1150,'Maximum Demand Forecast'!$BC$53:$BC$65,0))</f>
        <v>48.012448385809279</v>
      </c>
      <c r="N1150" s="132">
        <f>INDEX('Maximum Demand Forecast'!$BE$53:$BE$65,MATCH(Information!$C$1150,'Maximum Demand Forecast'!$BC$53:$BC$65,0))</f>
        <v>48.012448385809279</v>
      </c>
      <c r="O1150" s="132">
        <f>INDEX('Maximum Demand Forecast'!$BE$53:$BE$65,MATCH(Information!$C$1150,'Maximum Demand Forecast'!$BC$53:$BC$65,0))</f>
        <v>48.012448385809279</v>
      </c>
      <c r="P1150" s="132">
        <f>INDEX('Maximum Demand Forecast'!$BE$53:$BE$65,MATCH(Information!$C$1150,'Maximum Demand Forecast'!$BC$53:$BC$65,0))</f>
        <v>48.012448385809279</v>
      </c>
      <c r="Q1150" s="104"/>
      <c r="R1150" s="105"/>
    </row>
    <row r="1151" spans="3:18" x14ac:dyDescent="0.25">
      <c r="C1151" s="71" t="s">
        <v>12</v>
      </c>
      <c r="D1151" s="72" t="s">
        <v>217</v>
      </c>
      <c r="E1151" s="132">
        <f>INDEX('Maximum Demand Forecast'!$BG$53:$BG$65,MATCH(Information!$C$1151,'Maximum Demand Forecast'!$BC$53:$BC$65,0))</f>
        <v>24.006224192904639</v>
      </c>
      <c r="F1151" s="132">
        <f>INDEX('Maximum Demand Forecast'!$BG$53:$BG$65,MATCH(Information!$C$1151,'Maximum Demand Forecast'!$BC$53:$BC$65,0))</f>
        <v>24.006224192904639</v>
      </c>
      <c r="G1151" s="132">
        <f>INDEX('Maximum Demand Forecast'!$BG$53:$BG$65,MATCH(Information!$C$1151,'Maximum Demand Forecast'!$BC$53:$BC$65,0))</f>
        <v>24.006224192904639</v>
      </c>
      <c r="H1151" s="132">
        <f>INDEX('Maximum Demand Forecast'!$BG$53:$BG$65,MATCH(Information!$C$1151,'Maximum Demand Forecast'!$BC$53:$BC$65,0))</f>
        <v>24.006224192904639</v>
      </c>
      <c r="I1151" s="132">
        <f>INDEX('Maximum Demand Forecast'!$BG$53:$BG$65,MATCH(Information!$C$1151,'Maximum Demand Forecast'!$BC$53:$BC$65,0))</f>
        <v>24.006224192904639</v>
      </c>
      <c r="J1151" s="132">
        <f>INDEX('Maximum Demand Forecast'!$BG$53:$BG$65,MATCH(Information!$C$1151,'Maximum Demand Forecast'!$BC$53:$BC$65,0))</f>
        <v>24.006224192904639</v>
      </c>
      <c r="K1151" s="132">
        <f>INDEX('Maximum Demand Forecast'!$BG$53:$BG$65,MATCH(Information!$C$1151,'Maximum Demand Forecast'!$BC$53:$BC$65,0))</f>
        <v>24.006224192904639</v>
      </c>
      <c r="L1151" s="132">
        <f>INDEX('Maximum Demand Forecast'!$BG$53:$BG$65,MATCH(Information!$C$1151,'Maximum Demand Forecast'!$BC$53:$BC$65,0))</f>
        <v>24.006224192904639</v>
      </c>
      <c r="M1151" s="132">
        <f>INDEX('Maximum Demand Forecast'!$BG$53:$BG$65,MATCH(Information!$C$1151,'Maximum Demand Forecast'!$BC$53:$BC$65,0))</f>
        <v>24.006224192904639</v>
      </c>
      <c r="N1151" s="132">
        <f>INDEX('Maximum Demand Forecast'!$BG$53:$BG$65,MATCH(Information!$C$1151,'Maximum Demand Forecast'!$BC$53:$BC$65,0))</f>
        <v>24.006224192904639</v>
      </c>
      <c r="O1151" s="132">
        <f>INDEX('Maximum Demand Forecast'!$BG$53:$BG$65,MATCH(Information!$C$1151,'Maximum Demand Forecast'!$BC$53:$BC$65,0))</f>
        <v>24.006224192904639</v>
      </c>
      <c r="P1151" s="132">
        <f>INDEX('Maximum Demand Forecast'!$BG$53:$BG$65,MATCH(Information!$C$1151,'Maximum Demand Forecast'!$BC$53:$BC$65,0))</f>
        <v>24.006224192904639</v>
      </c>
      <c r="Q1151" s="104"/>
      <c r="R1151" s="105"/>
    </row>
    <row r="1152" spans="3:18" x14ac:dyDescent="0.25">
      <c r="C1152" s="71" t="s">
        <v>12</v>
      </c>
      <c r="D1152" s="72" t="s">
        <v>218</v>
      </c>
      <c r="E1152" s="132">
        <f>INDEX('Maximum Demand Forecast'!$BD$53:$BD$65,MATCH(Information!$C$1152,'Maximum Demand Forecast'!$BC$53:$BC$65,0))</f>
        <v>48.012448385809279</v>
      </c>
      <c r="F1152" s="132">
        <f>INDEX('Maximum Demand Forecast'!$BD$53:$BD$65,MATCH(Information!$C$1152,'Maximum Demand Forecast'!$BC$53:$BC$65,0))</f>
        <v>48.012448385809279</v>
      </c>
      <c r="G1152" s="132">
        <f>INDEX('Maximum Demand Forecast'!$BD$53:$BD$65,MATCH(Information!$C$1152,'Maximum Demand Forecast'!$BC$53:$BC$65,0))</f>
        <v>48.012448385809279</v>
      </c>
      <c r="H1152" s="132">
        <f>INDEX('Maximum Demand Forecast'!$BD$53:$BD$65,MATCH(Information!$C$1152,'Maximum Demand Forecast'!$BC$53:$BC$65,0))</f>
        <v>48.012448385809279</v>
      </c>
      <c r="I1152" s="132">
        <f>INDEX('Maximum Demand Forecast'!$BD$53:$BD$65,MATCH(Information!$C$1152,'Maximum Demand Forecast'!$BC$53:$BC$65,0))</f>
        <v>48.012448385809279</v>
      </c>
      <c r="J1152" s="132">
        <f>INDEX('Maximum Demand Forecast'!$BD$53:$BD$65,MATCH(Information!$C$1152,'Maximum Demand Forecast'!$BC$53:$BC$65,0))</f>
        <v>48.012448385809279</v>
      </c>
      <c r="K1152" s="132">
        <f>INDEX('Maximum Demand Forecast'!$BD$53:$BD$65,MATCH(Information!$C$1152,'Maximum Demand Forecast'!$BC$53:$BC$65,0))</f>
        <v>48.012448385809279</v>
      </c>
      <c r="L1152" s="132">
        <f>INDEX('Maximum Demand Forecast'!$BD$53:$BD$65,MATCH(Information!$C$1152,'Maximum Demand Forecast'!$BC$53:$BC$65,0))</f>
        <v>48.012448385809279</v>
      </c>
      <c r="M1152" s="132">
        <f>INDEX('Maximum Demand Forecast'!$BD$53:$BD$65,MATCH(Information!$C$1152,'Maximum Demand Forecast'!$BC$53:$BC$65,0))</f>
        <v>48.012448385809279</v>
      </c>
      <c r="N1152" s="132">
        <f>INDEX('Maximum Demand Forecast'!$BD$53:$BD$65,MATCH(Information!$C$1152,'Maximum Demand Forecast'!$BC$53:$BC$65,0))</f>
        <v>48.012448385809279</v>
      </c>
      <c r="O1152" s="132">
        <f>INDEX('Maximum Demand Forecast'!$BD$53:$BD$65,MATCH(Information!$C$1152,'Maximum Demand Forecast'!$BC$53:$BC$65,0))</f>
        <v>48.012448385809279</v>
      </c>
      <c r="P1152" s="132">
        <f>INDEX('Maximum Demand Forecast'!$BD$53:$BD$65,MATCH(Information!$C$1152,'Maximum Demand Forecast'!$BC$53:$BC$65,0))</f>
        <v>48.012448385809279</v>
      </c>
      <c r="Q1152" s="104"/>
      <c r="R1152" s="105"/>
    </row>
    <row r="1153" spans="3:18" x14ac:dyDescent="0.25">
      <c r="C1153" s="71" t="s">
        <v>12</v>
      </c>
      <c r="D1153" s="72" t="s">
        <v>219</v>
      </c>
      <c r="E1153" s="132">
        <f>INDEX('Maximum Demand Forecast'!$BF$53:$BF$65,MATCH(Information!$C$1153,'Maximum Demand Forecast'!$BC$53:$BC$65,0))</f>
        <v>24.006224192904639</v>
      </c>
      <c r="F1153" s="132">
        <f>INDEX('Maximum Demand Forecast'!$BF$53:$BF$65,MATCH(Information!$C$1153,'Maximum Demand Forecast'!$BC$53:$BC$65,0))</f>
        <v>24.006224192904639</v>
      </c>
      <c r="G1153" s="132">
        <f>INDEX('Maximum Demand Forecast'!$BF$53:$BF$65,MATCH(Information!$C$1153,'Maximum Demand Forecast'!$BC$53:$BC$65,0))</f>
        <v>24.006224192904639</v>
      </c>
      <c r="H1153" s="132">
        <f>INDEX('Maximum Demand Forecast'!$BF$53:$BF$65,MATCH(Information!$C$1153,'Maximum Demand Forecast'!$BC$53:$BC$65,0))</f>
        <v>24.006224192904639</v>
      </c>
      <c r="I1153" s="132">
        <f>INDEX('Maximum Demand Forecast'!$BF$53:$BF$65,MATCH(Information!$C$1153,'Maximum Demand Forecast'!$BC$53:$BC$65,0))</f>
        <v>24.006224192904639</v>
      </c>
      <c r="J1153" s="132">
        <f>INDEX('Maximum Demand Forecast'!$BF$53:$BF$65,MATCH(Information!$C$1153,'Maximum Demand Forecast'!$BC$53:$BC$65,0))</f>
        <v>24.006224192904639</v>
      </c>
      <c r="K1153" s="132">
        <f>INDEX('Maximum Demand Forecast'!$BF$53:$BF$65,MATCH(Information!$C$1153,'Maximum Demand Forecast'!$BC$53:$BC$65,0))</f>
        <v>24.006224192904639</v>
      </c>
      <c r="L1153" s="132">
        <f>INDEX('Maximum Demand Forecast'!$BF$53:$BF$65,MATCH(Information!$C$1153,'Maximum Demand Forecast'!$BC$53:$BC$65,0))</f>
        <v>24.006224192904639</v>
      </c>
      <c r="M1153" s="132">
        <f>INDEX('Maximum Demand Forecast'!$BF$53:$BF$65,MATCH(Information!$C$1153,'Maximum Demand Forecast'!$BC$53:$BC$65,0))</f>
        <v>24.006224192904639</v>
      </c>
      <c r="N1153" s="132">
        <f>INDEX('Maximum Demand Forecast'!$BF$53:$BF$65,MATCH(Information!$C$1153,'Maximum Demand Forecast'!$BC$53:$BC$65,0))</f>
        <v>24.006224192904639</v>
      </c>
      <c r="O1153" s="132">
        <f>INDEX('Maximum Demand Forecast'!$BF$53:$BF$65,MATCH(Information!$C$1153,'Maximum Demand Forecast'!$BC$53:$BC$65,0))</f>
        <v>24.006224192904639</v>
      </c>
      <c r="P1153" s="132">
        <f>INDEX('Maximum Demand Forecast'!$BF$53:$BF$65,MATCH(Information!$C$1153,'Maximum Demand Forecast'!$BC$53:$BC$65,0))</f>
        <v>24.006224192904639</v>
      </c>
      <c r="Q1153" s="112"/>
      <c r="R1153" s="105"/>
    </row>
    <row r="1154" spans="3:18" x14ac:dyDescent="0.25">
      <c r="C1154" s="71" t="s">
        <v>12</v>
      </c>
      <c r="D1154" s="72" t="s">
        <v>220</v>
      </c>
      <c r="E1154" s="133">
        <f>(IF($R$1147="Summer",INDEX('Maximum Demand Forecast'!E$52:E$64,MATCH(Information!$C$1147,'Maximum Demand Forecast'!$D$52:$D$64,0)),INDEX('Maximum Demand Forecast'!U$52:U$64,MATCH(Information!$C$1147,'Maximum Demand Forecast'!$T$52:$T$64,0))))/$F$1155</f>
        <v>23.534031842825922</v>
      </c>
      <c r="F1154" s="133">
        <f>(IF($R$1147="Summer",INDEX('Maximum Demand Forecast'!F$52:F$64,MATCH(Information!$C$1147,'Maximum Demand Forecast'!$D$52:$D$64,0)),INDEX('Maximum Demand Forecast'!V$52:V$64,MATCH(Information!$C$1147,'Maximum Demand Forecast'!$T$52:$T$64,0))))/$F$1155</f>
        <v>18.313932184998833</v>
      </c>
      <c r="G1154" s="133">
        <f>(IF($R$1147="Summer",INDEX('Maximum Demand Forecast'!G$52:G$64,MATCH(Information!$C$1147,'Maximum Demand Forecast'!$D$52:$D$64,0)),INDEX('Maximum Demand Forecast'!W$52:W$64,MATCH(Information!$C$1147,'Maximum Demand Forecast'!$T$52:$T$64,0))))/$F$1155</f>
        <v>17.682196248217405</v>
      </c>
      <c r="H1154" s="133">
        <f>(IF($R$1147="Summer",INDEX('Maximum Demand Forecast'!H$52:H$64,MATCH(Information!$C$1147,'Maximum Demand Forecast'!$D$52:$D$64,0)),INDEX('Maximum Demand Forecast'!X$52:X$64,MATCH(Information!$C$1147,'Maximum Demand Forecast'!$T$52:$T$64,0))))/$F$1155</f>
        <v>17.823950976160681</v>
      </c>
      <c r="I1154" s="133">
        <f>(IF($R$1147="Summer",INDEX('Maximum Demand Forecast'!I$52:I$64,MATCH(Information!$C$1147,'Maximum Demand Forecast'!$D$52:$D$64,0)),INDEX('Maximum Demand Forecast'!Y$52:Y$64,MATCH(Information!$C$1147,'Maximum Demand Forecast'!$T$52:$T$64,0))))/$F$1155</f>
        <v>17.53344579518981</v>
      </c>
      <c r="J1154" s="133">
        <f>(IF($R$1147="Summer",INDEX('Maximum Demand Forecast'!J$52:J$64,MATCH(Information!$C$1147,'Maximum Demand Forecast'!$D$52:$D$64,0)),INDEX('Maximum Demand Forecast'!Z$52:Z$64,MATCH(Information!$C$1147,'Maximum Demand Forecast'!$T$52:$T$64,0))))/$F$1155</f>
        <v>17.522313982317375</v>
      </c>
      <c r="K1154" s="133">
        <f>(IF($R$1147="Summer",INDEX('Maximum Demand Forecast'!K$52:K$64,MATCH(Information!$C$1147,'Maximum Demand Forecast'!$D$52:$D$64,0)),INDEX('Maximum Demand Forecast'!AA$52:AA$64,MATCH(Information!$C$1147,'Maximum Demand Forecast'!$T$52:$T$64,0))))/$F$1155</f>
        <v>17.548158571915298</v>
      </c>
      <c r="L1154" s="133">
        <f>(IF($R$1147="Summer",INDEX('Maximum Demand Forecast'!L$52:L$64,MATCH(Information!$C$1147,'Maximum Demand Forecast'!$D$52:$D$64,0)),INDEX('Maximum Demand Forecast'!AB$52:AB$64,MATCH(Information!$C$1147,'Maximum Demand Forecast'!$T$52:$T$64,0))))/$F$1155</f>
        <v>17.626590987744208</v>
      </c>
      <c r="M1154" s="133">
        <f>(IF($R$1147="Summer",INDEX('Maximum Demand Forecast'!M$52:M$64,MATCH(Information!$C$1147,'Maximum Demand Forecast'!$D$52:$D$64,0)),INDEX('Maximum Demand Forecast'!AC$52:AC$64,MATCH(Information!$C$1147,'Maximum Demand Forecast'!$T$52:$T$64,0))))/$F$1155</f>
        <v>17.860062804517689</v>
      </c>
      <c r="N1154" s="133">
        <f>(IF($R$1147="Summer",INDEX('Maximum Demand Forecast'!N$52:N$64,MATCH(Information!$C$1147,'Maximum Demand Forecast'!$D$52:$D$64,0)),INDEX('Maximum Demand Forecast'!AD$52:AD$64,MATCH(Information!$C$1147,'Maximum Demand Forecast'!$T$52:$T$64,0))))/$F$1155</f>
        <v>18.597486178994977</v>
      </c>
      <c r="O1154" s="133">
        <f>(IF($R$1147="Summer",INDEX('Maximum Demand Forecast'!O$52:O$64,MATCH(Information!$C$1147,'Maximum Demand Forecast'!$D$52:$D$64,0)),INDEX('Maximum Demand Forecast'!AE$52:AE$64,MATCH(Information!$C$1147,'Maximum Demand Forecast'!$T$52:$T$64,0))))/$F$1155</f>
        <v>19.199676138999994</v>
      </c>
      <c r="P1154" s="133">
        <f>(IF($R$1147="Summer",INDEX('Maximum Demand Forecast'!P$52:P$64,MATCH(Information!$C$1147,'Maximum Demand Forecast'!$D$52:$D$64,0)),INDEX('Maximum Demand Forecast'!AF$52:AF$64,MATCH(Information!$C$1147,'Maximum Demand Forecast'!$T$52:$T$64,0))))/$F$1155</f>
        <v>19.600173801922086</v>
      </c>
      <c r="Q1154" s="112"/>
      <c r="R1154" s="105"/>
    </row>
    <row r="1155" spans="3:18" x14ac:dyDescent="0.25">
      <c r="C1155" s="71" t="s">
        <v>12</v>
      </c>
      <c r="D1155" s="72" t="s">
        <v>221</v>
      </c>
      <c r="E1155" s="118">
        <f>IF($R$1147="Summer",INDEX('Maximum Demand Forecast'!$Q$52:$Q$64,MATCH(Information!$C$1147,'Maximum Demand Forecast'!$D$52:$D$64,0)),INDEX('Maximum Demand Forecast'!$AG$52:$AG$64,MATCH(Information!$C$1147,'Maximum Demand Forecast'!$T$52:$T$64,0)))</f>
        <v>0.99896929022722403</v>
      </c>
      <c r="F1155" s="132">
        <f>IF($R$1147="Summer",INDEX('Maximum Demand Forecast'!$Q$52:$Q$64,MATCH(Information!$C$1147,'Maximum Demand Forecast'!$D$52:$D$64,0)),INDEX('Maximum Demand Forecast'!$AG$52:$AG$64,MATCH(Information!$C$1147,'Maximum Demand Forecast'!$T$52:$T$64,0)))</f>
        <v>0.99896929022722403</v>
      </c>
      <c r="G1155" s="132">
        <f>IF($R$1147="Summer",INDEX('Maximum Demand Forecast'!$Q$52:$Q$64,MATCH(Information!$C$1147,'Maximum Demand Forecast'!$D$52:$D$64,0)),INDEX('Maximum Demand Forecast'!$AG$52:$AG$64,MATCH(Information!$C$1147,'Maximum Demand Forecast'!$T$52:$T$64,0)))</f>
        <v>0.99896929022722403</v>
      </c>
      <c r="H1155" s="132">
        <f>IF($R$1147="Summer",INDEX('Maximum Demand Forecast'!$Q$52:$Q$64,MATCH(Information!$C$1147,'Maximum Demand Forecast'!$D$52:$D$64,0)),INDEX('Maximum Demand Forecast'!$AG$52:$AG$64,MATCH(Information!$C$1147,'Maximum Demand Forecast'!$T$52:$T$64,0)))</f>
        <v>0.99896929022722403</v>
      </c>
      <c r="I1155" s="132">
        <f>IF($R$1147="Summer",INDEX('Maximum Demand Forecast'!$Q$52:$Q$64,MATCH(Information!$C$1147,'Maximum Demand Forecast'!$D$52:$D$64,0)),INDEX('Maximum Demand Forecast'!$AG$52:$AG$64,MATCH(Information!$C$1147,'Maximum Demand Forecast'!$T$52:$T$64,0)))</f>
        <v>0.99896929022722403</v>
      </c>
      <c r="J1155" s="132">
        <f>IF($R$1147="Summer",INDEX('Maximum Demand Forecast'!$Q$52:$Q$64,MATCH(Information!$C$1147,'Maximum Demand Forecast'!$D$52:$D$64,0)),INDEX('Maximum Demand Forecast'!$AG$52:$AG$64,MATCH(Information!$C$1147,'Maximum Demand Forecast'!$T$52:$T$64,0)))</f>
        <v>0.99896929022722403</v>
      </c>
      <c r="K1155" s="132">
        <f>IF($R$1147="Summer",INDEX('Maximum Demand Forecast'!$Q$52:$Q$64,MATCH(Information!$C$1147,'Maximum Demand Forecast'!$D$52:$D$64,0)),INDEX('Maximum Demand Forecast'!$AG$52:$AG$64,MATCH(Information!$C$1147,'Maximum Demand Forecast'!$T$52:$T$64,0)))</f>
        <v>0.99896929022722403</v>
      </c>
      <c r="L1155" s="132">
        <f>IF($R$1147="Summer",INDEX('Maximum Demand Forecast'!$Q$52:$Q$64,MATCH(Information!$C$1147,'Maximum Demand Forecast'!$D$52:$D$64,0)),INDEX('Maximum Demand Forecast'!$AG$52:$AG$64,MATCH(Information!$C$1147,'Maximum Demand Forecast'!$T$52:$T$64,0)))</f>
        <v>0.99896929022722403</v>
      </c>
      <c r="M1155" s="132">
        <f>IF($R$1147="Summer",INDEX('Maximum Demand Forecast'!$Q$52:$Q$64,MATCH(Information!$C$1147,'Maximum Demand Forecast'!$D$52:$D$64,0)),INDEX('Maximum Demand Forecast'!$AG$52:$AG$64,MATCH(Information!$C$1147,'Maximum Demand Forecast'!$T$52:$T$64,0)))</f>
        <v>0.99896929022722403</v>
      </c>
      <c r="N1155" s="132">
        <f>IF($R$1147="Summer",INDEX('Maximum Demand Forecast'!$Q$52:$Q$64,MATCH(Information!$C$1147,'Maximum Demand Forecast'!$D$52:$D$64,0)),INDEX('Maximum Demand Forecast'!$AG$52:$AG$64,MATCH(Information!$C$1147,'Maximum Demand Forecast'!$T$52:$T$64,0)))</f>
        <v>0.99896929022722403</v>
      </c>
      <c r="O1155" s="132">
        <f>IF($R$1147="Summer",INDEX('Maximum Demand Forecast'!$Q$52:$Q$64,MATCH(Information!$C$1147,'Maximum Demand Forecast'!$D$52:$D$64,0)),INDEX('Maximum Demand Forecast'!$AG$52:$AG$64,MATCH(Information!$C$1147,'Maximum Demand Forecast'!$T$52:$T$64,0)))</f>
        <v>0.99896929022722403</v>
      </c>
      <c r="P1155" s="132">
        <f>IF($R$1147="Summer",INDEX('Maximum Demand Forecast'!$Q$52:$Q$64,MATCH(Information!$C$1147,'Maximum Demand Forecast'!$D$52:$D$64,0)),INDEX('Maximum Demand Forecast'!$AG$52:$AG$64,MATCH(Information!$C$1147,'Maximum Demand Forecast'!$T$52:$T$64,0)))</f>
        <v>0.99896929022722403</v>
      </c>
      <c r="Q1155" s="112"/>
      <c r="R1155" s="105"/>
    </row>
    <row r="1156" spans="3:18" x14ac:dyDescent="0.25">
      <c r="C1156" s="71" t="s">
        <v>12</v>
      </c>
      <c r="D1156" s="72" t="s">
        <v>222</v>
      </c>
      <c r="E1156" s="118">
        <f>(IF($R$1147="Summer",INDEX('Maximum Demand Forecast'!U$52:U$64,MATCH(Information!$C$1147,'Maximum Demand Forecast'!$D$52:$D$64,0)),INDEX('Maximum Demand Forecast'!E$52:E$64,MATCH(Information!$C$1147,'Maximum Demand Forecast'!$T$52:$T$64,0))))/$F$1157</f>
        <v>14.63265407610832</v>
      </c>
      <c r="F1156" s="132">
        <f>(IF($R$1147="Summer",INDEX('Maximum Demand Forecast'!V$52:V$64,MATCH(Information!$C$1147,'Maximum Demand Forecast'!$D$52:$D$64,0)),INDEX('Maximum Demand Forecast'!F$52:F$64,MATCH(Information!$C$1147,'Maximum Demand Forecast'!$T$52:$T$64,0))))/$F$1157</f>
        <v>11.239174676196233</v>
      </c>
      <c r="G1156" s="132">
        <f>(IF($R$1147="Summer",INDEX('Maximum Demand Forecast'!W$52:W$64,MATCH(Information!$C$1147,'Maximum Demand Forecast'!$D$52:$D$64,0)),INDEX('Maximum Demand Forecast'!G$52:G$64,MATCH(Information!$C$1147,'Maximum Demand Forecast'!$T$52:$T$64,0))))/$F$1157</f>
        <v>11.557336132411013</v>
      </c>
      <c r="H1156" s="132">
        <f>(IF($R$1147="Summer",INDEX('Maximum Demand Forecast'!X$52:X$64,MATCH(Information!$C$1147,'Maximum Demand Forecast'!$D$52:$D$64,0)),INDEX('Maximum Demand Forecast'!H$52:H$64,MATCH(Information!$C$1147,'Maximum Demand Forecast'!$T$52:$T$64,0))))/$F$1157</f>
        <v>11.521813425493795</v>
      </c>
      <c r="I1156" s="132">
        <f>(IF($R$1147="Summer",INDEX('Maximum Demand Forecast'!Y$52:Y$64,MATCH(Information!$C$1147,'Maximum Demand Forecast'!$D$52:$D$64,0)),INDEX('Maximum Demand Forecast'!I$52:I$64,MATCH(Information!$C$1147,'Maximum Demand Forecast'!$T$52:$T$64,0))))/$F$1157</f>
        <v>11.327740478067451</v>
      </c>
      <c r="J1156" s="132">
        <f>(IF($R$1147="Summer",INDEX('Maximum Demand Forecast'!Z$52:Z$64,MATCH(Information!$C$1147,'Maximum Demand Forecast'!$D$52:$D$64,0)),INDEX('Maximum Demand Forecast'!J$52:J$64,MATCH(Information!$C$1147,'Maximum Demand Forecast'!$T$52:$T$64,0))))/$F$1157</f>
        <v>11.190049182867616</v>
      </c>
      <c r="K1156" s="132">
        <f>(IF($R$1147="Summer",INDEX('Maximum Demand Forecast'!AA$52:AA$64,MATCH(Information!$C$1147,'Maximum Demand Forecast'!$D$52:$D$64,0)),INDEX('Maximum Demand Forecast'!K$52:K$64,MATCH(Information!$C$1147,'Maximum Demand Forecast'!$T$52:$T$64,0))))/$F$1157</f>
        <v>11.197529422440249</v>
      </c>
      <c r="L1156" s="132">
        <f>(IF($R$1147="Summer",INDEX('Maximum Demand Forecast'!AB$52:AB$64,MATCH(Information!$C$1147,'Maximum Demand Forecast'!$D$52:$D$64,0)),INDEX('Maximum Demand Forecast'!L$52:L$64,MATCH(Information!$C$1147,'Maximum Demand Forecast'!$T$52:$T$64,0))))/$F$1157</f>
        <v>11.175866480311141</v>
      </c>
      <c r="M1156" s="132">
        <f>(IF($R$1147="Summer",INDEX('Maximum Demand Forecast'!AC$52:AC$64,MATCH(Information!$C$1147,'Maximum Demand Forecast'!$D$52:$D$64,0)),INDEX('Maximum Demand Forecast'!M$52:M$64,MATCH(Information!$C$1147,'Maximum Demand Forecast'!$T$52:$T$64,0))))/$F$1157</f>
        <v>11.430387083455772</v>
      </c>
      <c r="N1156" s="132">
        <f>(IF($R$1147="Summer",INDEX('Maximum Demand Forecast'!AD$52:AD$64,MATCH(Information!$C$1147,'Maximum Demand Forecast'!$D$52:$D$64,0)),INDEX('Maximum Demand Forecast'!N$52:N$64,MATCH(Information!$C$1147,'Maximum Demand Forecast'!$T$52:$T$64,0))))/$F$1157</f>
        <v>12.119068283673029</v>
      </c>
      <c r="O1156" s="132">
        <f>(IF($R$1147="Summer",INDEX('Maximum Demand Forecast'!AE$52:AE$64,MATCH(Information!$C$1147,'Maximum Demand Forecast'!$D$52:$D$64,0)),INDEX('Maximum Demand Forecast'!O$52:O$64,MATCH(Information!$C$1147,'Maximum Demand Forecast'!$T$52:$T$64,0))))/$F$1157</f>
        <v>12.729735673644145</v>
      </c>
      <c r="P1156" s="132">
        <f>(IF($R$1147="Summer",INDEX('Maximum Demand Forecast'!AF$52:AF$64,MATCH(Information!$C$1147,'Maximum Demand Forecast'!$D$52:$D$64,0)),INDEX('Maximum Demand Forecast'!P$52:P$64,MATCH(Information!$C$1147,'Maximum Demand Forecast'!$T$52:$T$64,0))))/$F$1157</f>
        <v>13.058842341454124</v>
      </c>
      <c r="Q1156" s="116"/>
      <c r="R1156" s="105"/>
    </row>
    <row r="1157" spans="3:18" x14ac:dyDescent="0.25">
      <c r="C1157" s="71" t="s">
        <v>12</v>
      </c>
      <c r="D1157" s="72" t="s">
        <v>223</v>
      </c>
      <c r="E1157" s="134">
        <f>IF($R$1147="Summer",INDEX('Maximum Demand Forecast'!$AG$52:$AG$64,MATCH(Information!$C$1147,'Maximum Demand Forecast'!$T$52:$T$64,0)),INDEX('Maximum Demand Forecast'!$Q$52:$Q$64,MATCH(Information!$C$1147,'Maximum Demand Forecast'!$D$52:$D$64,0)))</f>
        <v>0.99732780590554904</v>
      </c>
      <c r="F1157" s="128">
        <f>IF($R$1147="Summer",INDEX('Maximum Demand Forecast'!$AG$52:$AG$64,MATCH(Information!$C$1147,'Maximum Demand Forecast'!$T$52:$T$64,0)),INDEX('Maximum Demand Forecast'!$Q$52:$Q$64,MATCH(Information!$C$1147,'Maximum Demand Forecast'!$D$52:$D$64,0)))</f>
        <v>0.99732780590554904</v>
      </c>
      <c r="G1157" s="128">
        <f>IF($R$1147="Summer",INDEX('Maximum Demand Forecast'!$AG$52:$AG$64,MATCH(Information!$C$1147,'Maximum Demand Forecast'!$T$52:$T$64,0)),INDEX('Maximum Demand Forecast'!$Q$52:$Q$64,MATCH(Information!$C$1147,'Maximum Demand Forecast'!$D$52:$D$64,0)))</f>
        <v>0.99732780590554904</v>
      </c>
      <c r="H1157" s="128">
        <f>IF($R$1147="Summer",INDEX('Maximum Demand Forecast'!$AG$52:$AG$64,MATCH(Information!$C$1147,'Maximum Demand Forecast'!$T$52:$T$64,0)),INDEX('Maximum Demand Forecast'!$Q$52:$Q$64,MATCH(Information!$C$1147,'Maximum Demand Forecast'!$D$52:$D$64,0)))</f>
        <v>0.99732780590554904</v>
      </c>
      <c r="I1157" s="128">
        <f>IF($R$1147="Summer",INDEX('Maximum Demand Forecast'!$AG$52:$AG$64,MATCH(Information!$C$1147,'Maximum Demand Forecast'!$T$52:$T$64,0)),INDEX('Maximum Demand Forecast'!$Q$52:$Q$64,MATCH(Information!$C$1147,'Maximum Demand Forecast'!$D$52:$D$64,0)))</f>
        <v>0.99732780590554904</v>
      </c>
      <c r="J1157" s="128">
        <f>IF($R$1147="Summer",INDEX('Maximum Demand Forecast'!$AG$52:$AG$64,MATCH(Information!$C$1147,'Maximum Demand Forecast'!$T$52:$T$64,0)),INDEX('Maximum Demand Forecast'!$Q$52:$Q$64,MATCH(Information!$C$1147,'Maximum Demand Forecast'!$D$52:$D$64,0)))</f>
        <v>0.99732780590554904</v>
      </c>
      <c r="K1157" s="128">
        <f>IF($R$1147="Summer",INDEX('Maximum Demand Forecast'!$AG$52:$AG$64,MATCH(Information!$C$1147,'Maximum Demand Forecast'!$T$52:$T$64,0)),INDEX('Maximum Demand Forecast'!$Q$52:$Q$64,MATCH(Information!$C$1147,'Maximum Demand Forecast'!$D$52:$D$64,0)))</f>
        <v>0.99732780590554904</v>
      </c>
      <c r="L1157" s="128">
        <f>IF($R$1147="Summer",INDEX('Maximum Demand Forecast'!$AG$52:$AG$64,MATCH(Information!$C$1147,'Maximum Demand Forecast'!$T$52:$T$64,0)),INDEX('Maximum Demand Forecast'!$Q$52:$Q$64,MATCH(Information!$C$1147,'Maximum Demand Forecast'!$D$52:$D$64,0)))</f>
        <v>0.99732780590554904</v>
      </c>
      <c r="M1157" s="128">
        <f>IF($R$1147="Summer",INDEX('Maximum Demand Forecast'!$AG$52:$AG$64,MATCH(Information!$C$1147,'Maximum Demand Forecast'!$T$52:$T$64,0)),INDEX('Maximum Demand Forecast'!$Q$52:$Q$64,MATCH(Information!$C$1147,'Maximum Demand Forecast'!$D$52:$D$64,0)))</f>
        <v>0.99732780590554904</v>
      </c>
      <c r="N1157" s="128">
        <f>IF($R$1147="Summer",INDEX('Maximum Demand Forecast'!$AG$52:$AG$64,MATCH(Information!$C$1147,'Maximum Demand Forecast'!$T$52:$T$64,0)),INDEX('Maximum Demand Forecast'!$Q$52:$Q$64,MATCH(Information!$C$1147,'Maximum Demand Forecast'!$D$52:$D$64,0)))</f>
        <v>0.99732780590554904</v>
      </c>
      <c r="O1157" s="128">
        <f>IF($R$1147="Summer",INDEX('Maximum Demand Forecast'!$AG$52:$AG$64,MATCH(Information!$C$1147,'Maximum Demand Forecast'!$T$52:$T$64,0)),INDEX('Maximum Demand Forecast'!$Q$52:$Q$64,MATCH(Information!$C$1147,'Maximum Demand Forecast'!$D$52:$D$64,0)))</f>
        <v>0.99732780590554904</v>
      </c>
      <c r="P1157" s="128">
        <f>IF($R$1147="Summer",INDEX('Maximum Demand Forecast'!$AG$52:$AG$64,MATCH(Information!$C$1147,'Maximum Demand Forecast'!$T$52:$T$64,0)),INDEX('Maximum Demand Forecast'!$Q$52:$Q$64,MATCH(Information!$C$1147,'Maximum Demand Forecast'!$D$52:$D$64,0)))</f>
        <v>0.99732780590554904</v>
      </c>
      <c r="Q1157" s="104"/>
      <c r="R1157" s="105"/>
    </row>
    <row r="1158" spans="3:18" x14ac:dyDescent="0.25">
      <c r="C1158" s="71" t="s">
        <v>12</v>
      </c>
      <c r="D1158" s="72" t="s">
        <v>224</v>
      </c>
      <c r="E1158" s="134">
        <f>INDEX('Maximum Demand Forecast'!$AK$52:$AK$64,MATCH(Information!$C$1158,'Maximum Demand Forecast'!$AJ$52:$AJ$64,0))</f>
        <v>0</v>
      </c>
      <c r="F1158" s="128">
        <f>INDEX('Maximum Demand Forecast'!$AK$52:$AK$64,MATCH(Information!$C$1158,'Maximum Demand Forecast'!$AJ$52:$AJ$64,0))</f>
        <v>0</v>
      </c>
      <c r="G1158" s="128">
        <f>INDEX('Maximum Demand Forecast'!$AK$52:$AK$64,MATCH(Information!$C$1158,'Maximum Demand Forecast'!$AJ$52:$AJ$64,0))</f>
        <v>0</v>
      </c>
      <c r="H1158" s="128">
        <f>INDEX('Maximum Demand Forecast'!$AK$52:$AK$64,MATCH(Information!$C$1158,'Maximum Demand Forecast'!$AJ$52:$AJ$64,0))</f>
        <v>0</v>
      </c>
      <c r="I1158" s="128">
        <f>INDEX('Maximum Demand Forecast'!$AK$52:$AK$64,MATCH(Information!$C$1158,'Maximum Demand Forecast'!$AJ$52:$AJ$64,0))</f>
        <v>0</v>
      </c>
      <c r="J1158" s="128">
        <f>INDEX('Maximum Demand Forecast'!$AK$52:$AK$64,MATCH(Information!$C$1158,'Maximum Demand Forecast'!$AJ$52:$AJ$64,0))</f>
        <v>0</v>
      </c>
      <c r="K1158" s="128">
        <f>INDEX('Maximum Demand Forecast'!$AK$52:$AK$64,MATCH(Information!$C$1158,'Maximum Demand Forecast'!$AJ$52:$AJ$64,0))</f>
        <v>0</v>
      </c>
      <c r="L1158" s="128">
        <f>INDEX('Maximum Demand Forecast'!$AK$52:$AK$64,MATCH(Information!$C$1158,'Maximum Demand Forecast'!$AJ$52:$AJ$64,0))</f>
        <v>0</v>
      </c>
      <c r="M1158" s="128">
        <f>INDEX('Maximum Demand Forecast'!$AK$52:$AK$64,MATCH(Information!$C$1158,'Maximum Demand Forecast'!$AJ$52:$AJ$64,0))</f>
        <v>0</v>
      </c>
      <c r="N1158" s="128">
        <f>INDEX('Maximum Demand Forecast'!$AK$52:$AK$64,MATCH(Information!$C$1158,'Maximum Demand Forecast'!$AJ$52:$AJ$64,0))</f>
        <v>0</v>
      </c>
      <c r="O1158" s="128">
        <f>INDEX('Maximum Demand Forecast'!$AK$52:$AK$64,MATCH(Information!$C$1158,'Maximum Demand Forecast'!$AJ$52:$AJ$64,0))</f>
        <v>0</v>
      </c>
      <c r="P1158" s="128">
        <f>INDEX('Maximum Demand Forecast'!$AK$52:$AK$64,MATCH(Information!$C$1158,'Maximum Demand Forecast'!$AJ$52:$AJ$64,0))</f>
        <v>0</v>
      </c>
      <c r="Q1158" s="104"/>
      <c r="R1158" s="105"/>
    </row>
    <row r="1159" spans="3:18" x14ac:dyDescent="0.25">
      <c r="C1159" s="71" t="s">
        <v>12</v>
      </c>
      <c r="D1159" s="72" t="s">
        <v>130</v>
      </c>
      <c r="E1159" s="132">
        <v>7.1</v>
      </c>
      <c r="F1159" s="132"/>
      <c r="G1159" s="132"/>
      <c r="H1159" s="132"/>
      <c r="I1159" s="132"/>
      <c r="J1159" s="132"/>
      <c r="K1159" s="132"/>
      <c r="L1159" s="132"/>
      <c r="M1159" s="132"/>
      <c r="N1159" s="132"/>
      <c r="O1159" s="132"/>
      <c r="P1159" s="132"/>
      <c r="Q1159" s="104" t="str" cm="1">
        <f t="array" ref="Q1159">_xlfn.LET(
   _xlpm.result, INDEX('Maximum Demand Forecast'!$AW$4:$AW$328,
                 MATCH(1,
                      ('Maximum Demand Forecast'!$AV$4:$AV$328=Information!D1159)*
                      ('Maximum Demand Forecast'!$AX$4:$AX$328=Information!E1159)*
                      ('Maximum Demand Forecast'!$AU$4:$AU$328=Information!C1159),
                 0)),
   IF(_xlpm.result=0,"",_xlpm.result)
)</f>
        <v>Rokeby</v>
      </c>
      <c r="R1159" s="105"/>
    </row>
    <row r="1160" spans="3:18" x14ac:dyDescent="0.25">
      <c r="C1160" s="71" t="s">
        <v>12</v>
      </c>
      <c r="D1160" s="72" t="s">
        <v>131</v>
      </c>
      <c r="E1160" s="132">
        <v>2.4</v>
      </c>
      <c r="F1160" s="132"/>
      <c r="G1160" s="132"/>
      <c r="H1160" s="132"/>
      <c r="I1160" s="132"/>
      <c r="J1160" s="132"/>
      <c r="K1160" s="132"/>
      <c r="L1160" s="132"/>
      <c r="M1160" s="132"/>
      <c r="N1160" s="132"/>
      <c r="O1160" s="132"/>
      <c r="P1160" s="132"/>
      <c r="Q1160" s="104" t="str" cm="1">
        <f t="array" ref="Q1160">_xlfn.LET(
   _xlpm.result, INDEX('Maximum Demand Forecast'!$AW$4:$AW$328,
                 MATCH(1,
                      ('Maximum Demand Forecast'!$AV$4:$AV$328=Information!D1160)*
                      ('Maximum Demand Forecast'!$AX$4:$AX$328=Information!E1160)*
                      ('Maximum Demand Forecast'!$AU$4:$AU$328=Information!C1160),
                 0)),
   IF(_xlpm.result=0,"",_xlpm.result)
)</f>
        <v>Bellerive</v>
      </c>
      <c r="R1160" s="105"/>
    </row>
    <row r="1161" spans="3:18" x14ac:dyDescent="0.25">
      <c r="C1161" s="71" t="s">
        <v>12</v>
      </c>
      <c r="D1161" s="72" t="s">
        <v>132</v>
      </c>
      <c r="E1161" s="132"/>
      <c r="F1161" s="128"/>
      <c r="G1161" s="128"/>
      <c r="H1161" s="128"/>
      <c r="I1161" s="128"/>
      <c r="J1161" s="128"/>
      <c r="K1161" s="128"/>
      <c r="L1161" s="128"/>
      <c r="M1161" s="128"/>
      <c r="N1161" s="128"/>
      <c r="O1161" s="128"/>
      <c r="P1161" s="128"/>
      <c r="Q1161" s="104" t="str" cm="1">
        <f t="array" ref="Q1161">_xlfn.LET(
   _xlpm.result, INDEX('Maximum Demand Forecast'!$AW$4:$AW$328,
                 MATCH(1,
                      ('Maximum Demand Forecast'!$AV$4:$AV$328=Information!D1161)*
                      ('Maximum Demand Forecast'!$AX$4:$AX$328=Information!E1161)*
                      ('Maximum Demand Forecast'!$AU$4:$AU$328=Information!C1161),
                 0)),
   IF(_xlpm.result=0,"",_xlpm.result)
)</f>
        <v/>
      </c>
      <c r="R1161" s="105"/>
    </row>
    <row r="1162" spans="3:18" x14ac:dyDescent="0.25">
      <c r="C1162" s="71" t="s">
        <v>12</v>
      </c>
      <c r="D1162" s="72" t="s">
        <v>133</v>
      </c>
      <c r="E1162" s="132"/>
      <c r="F1162" s="128"/>
      <c r="G1162" s="128"/>
      <c r="H1162" s="128"/>
      <c r="I1162" s="128"/>
      <c r="J1162" s="128"/>
      <c r="K1162" s="128"/>
      <c r="L1162" s="128"/>
      <c r="M1162" s="128"/>
      <c r="N1162" s="128"/>
      <c r="O1162" s="128"/>
      <c r="P1162" s="128"/>
      <c r="Q1162" s="104" t="str" cm="1">
        <f t="array" ref="Q1162">_xlfn.LET(
   _xlpm.result, INDEX('Maximum Demand Forecast'!$AW$4:$AW$328,
                 MATCH(1,
                      ('Maximum Demand Forecast'!$AV$4:$AV$328=Information!D1162)*
                      ('Maximum Demand Forecast'!$AX$4:$AX$328=Information!E1162)*
                      ('Maximum Demand Forecast'!$AU$4:$AU$328=Information!C1162),
                 0)),
   IF(_xlpm.result=0,"",_xlpm.result)
)</f>
        <v/>
      </c>
      <c r="R1162" s="105"/>
    </row>
    <row r="1163" spans="3:18" x14ac:dyDescent="0.25">
      <c r="C1163" s="71" t="s">
        <v>12</v>
      </c>
      <c r="D1163" s="72" t="s">
        <v>225</v>
      </c>
      <c r="E1163" s="128">
        <f>INDEX('Distribution feeder max. demand'!$AS$5:$AS$64,MATCH(Information!$C1163,'Distribution feeder max. demand'!$AR$5:$AR$64,0))</f>
        <v>13.516</v>
      </c>
      <c r="F1163" s="128"/>
      <c r="G1163" s="128"/>
      <c r="H1163" s="128"/>
      <c r="I1163" s="128"/>
      <c r="J1163" s="128"/>
      <c r="K1163" s="128"/>
      <c r="L1163" s="128"/>
      <c r="M1163" s="128"/>
      <c r="N1163" s="128"/>
      <c r="O1163" s="128"/>
      <c r="P1163" s="128"/>
      <c r="Q1163" s="104"/>
      <c r="R1163" s="105"/>
    </row>
    <row r="1164" spans="3:18" ht="15.75" thickBot="1" x14ac:dyDescent="0.3">
      <c r="C1164" s="73" t="s">
        <v>12</v>
      </c>
      <c r="D1164" s="74" t="s">
        <v>226</v>
      </c>
      <c r="E1164" s="135">
        <f>INDEX('Distribution feeder max. demand'!$AT$5:$AT$64,MATCH(Information!$C1163,'Distribution feeder max. demand'!$AR$5:$AR$64,0))</f>
        <v>2.4E-2</v>
      </c>
      <c r="F1164" s="135"/>
      <c r="G1164" s="135"/>
      <c r="H1164" s="135"/>
      <c r="I1164" s="135"/>
      <c r="J1164" s="135"/>
      <c r="K1164" s="135"/>
      <c r="L1164" s="135"/>
      <c r="M1164" s="135"/>
      <c r="N1164" s="135"/>
      <c r="O1164" s="135"/>
      <c r="P1164" s="135"/>
      <c r="Q1164" s="120"/>
      <c r="R1164" s="121"/>
    </row>
    <row r="1165" spans="3:18" ht="15.75" thickTop="1" x14ac:dyDescent="0.25">
      <c r="C1165" s="71" t="s">
        <v>17</v>
      </c>
      <c r="D1165" s="72" t="s">
        <v>195</v>
      </c>
      <c r="E1165" s="128">
        <f>INDEX('Maximum Demand Forecast'!$BA$52:$BA$64,MATCH($C$1165,'Maximum Demand Forecast'!$AZ$52:$AZ$64,0))</f>
        <v>45</v>
      </c>
      <c r="F1165" s="128">
        <f>INDEX('Maximum Demand Forecast'!$BA$52:$BA$64,MATCH($C$1165,'Maximum Demand Forecast'!$AZ$52:$AZ$64,0))</f>
        <v>45</v>
      </c>
      <c r="G1165" s="128">
        <f>INDEX('Maximum Demand Forecast'!$BA$52:$BA$64,MATCH($C$1165,'Maximum Demand Forecast'!$AZ$52:$AZ$64,0))</f>
        <v>45</v>
      </c>
      <c r="H1165" s="128">
        <f>INDEX('Maximum Demand Forecast'!$BA$52:$BA$64,MATCH($C$1165,'Maximum Demand Forecast'!$AZ$52:$AZ$64,0))</f>
        <v>45</v>
      </c>
      <c r="I1165" s="128">
        <f>INDEX('Maximum Demand Forecast'!$BA$52:$BA$64,MATCH($C$1165,'Maximum Demand Forecast'!$AZ$52:$AZ$64,0))</f>
        <v>45</v>
      </c>
      <c r="J1165" s="128">
        <f>INDEX('Maximum Demand Forecast'!$BA$52:$BA$64,MATCH($C$1165,'Maximum Demand Forecast'!$AZ$52:$AZ$64,0))</f>
        <v>45</v>
      </c>
      <c r="K1165" s="128">
        <f>INDEX('Maximum Demand Forecast'!$BA$52:$BA$64,MATCH($C$1165,'Maximum Demand Forecast'!$AZ$52:$AZ$64,0))</f>
        <v>45</v>
      </c>
      <c r="L1165" s="128">
        <f>INDEX('Maximum Demand Forecast'!$BA$52:$BA$64,MATCH($C$1165,'Maximum Demand Forecast'!$AZ$52:$AZ$64,0))</f>
        <v>45</v>
      </c>
      <c r="M1165" s="128">
        <f>INDEX('Maximum Demand Forecast'!$BA$52:$BA$64,MATCH($C$1165,'Maximum Demand Forecast'!$AZ$52:$AZ$64,0))</f>
        <v>45</v>
      </c>
      <c r="N1165" s="128">
        <f>INDEX('Maximum Demand Forecast'!$BA$52:$BA$64,MATCH($C$1165,'Maximum Demand Forecast'!$AZ$52:$AZ$64,0))</f>
        <v>45</v>
      </c>
      <c r="O1165" s="128">
        <f>INDEX('Maximum Demand Forecast'!$BA$52:$BA$64,MATCH($C$1165,'Maximum Demand Forecast'!$AZ$52:$AZ$64,0))</f>
        <v>45</v>
      </c>
      <c r="P1165" s="128">
        <f>INDEX('Maximum Demand Forecast'!$BA$52:$BA$64,MATCH($C$1165,'Maximum Demand Forecast'!$AZ$52:$AZ$64,0))</f>
        <v>45</v>
      </c>
      <c r="Q1165" s="104"/>
      <c r="R1165" s="105" t="str">
        <f>IF('Maximum Demand Forecast'!F59&gt;'Maximum Demand Forecast'!V59,"Summer","Winter")</f>
        <v>Winter</v>
      </c>
    </row>
    <row r="1166" spans="3:18" x14ac:dyDescent="0.25">
      <c r="C1166" s="71" t="s">
        <v>17</v>
      </c>
      <c r="D1166" s="72" t="s">
        <v>227</v>
      </c>
      <c r="E1166" s="128">
        <f>INDEX('Maximum Demand Forecast'!$AN$52:$AN$64,MATCH($C$1165,'Maximum Demand Forecast'!$AM$52:$AM$64,0))</f>
        <v>22.5</v>
      </c>
      <c r="F1166" s="128">
        <f>INDEX('Maximum Demand Forecast'!$AN$52:$AN$64,MATCH($C$1165,'Maximum Demand Forecast'!$AM$52:$AM$64,0))</f>
        <v>22.5</v>
      </c>
      <c r="G1166" s="128">
        <f>INDEX('Maximum Demand Forecast'!$AN$52:$AN$64,MATCH($C$1165,'Maximum Demand Forecast'!$AM$52:$AM$64,0))</f>
        <v>22.5</v>
      </c>
      <c r="H1166" s="128">
        <f>INDEX('Maximum Demand Forecast'!$AN$52:$AN$64,MATCH($C$1165,'Maximum Demand Forecast'!$AM$52:$AM$64,0))</f>
        <v>22.5</v>
      </c>
      <c r="I1166" s="128">
        <f>INDEX('Maximum Demand Forecast'!$AN$52:$AN$64,MATCH($C$1165,'Maximum Demand Forecast'!$AM$52:$AM$64,0))</f>
        <v>22.5</v>
      </c>
      <c r="J1166" s="128">
        <f>INDEX('Maximum Demand Forecast'!$AN$52:$AN$64,MATCH($C$1165,'Maximum Demand Forecast'!$AM$52:$AM$64,0))</f>
        <v>22.5</v>
      </c>
      <c r="K1166" s="128">
        <f>INDEX('Maximum Demand Forecast'!$AN$52:$AN$64,MATCH($C$1165,'Maximum Demand Forecast'!$AM$52:$AM$64,0))</f>
        <v>22.5</v>
      </c>
      <c r="L1166" s="128">
        <f>INDEX('Maximum Demand Forecast'!$AN$52:$AN$64,MATCH($C$1165,'Maximum Demand Forecast'!$AM$52:$AM$64,0))</f>
        <v>22.5</v>
      </c>
      <c r="M1166" s="128">
        <f>INDEX('Maximum Demand Forecast'!$AN$52:$AN$64,MATCH($C$1165,'Maximum Demand Forecast'!$AM$52:$AM$64,0))</f>
        <v>22.5</v>
      </c>
      <c r="N1166" s="128">
        <f>INDEX('Maximum Demand Forecast'!$AN$52:$AN$64,MATCH($C$1165,'Maximum Demand Forecast'!$AM$52:$AM$64,0))</f>
        <v>22.5</v>
      </c>
      <c r="O1166" s="128">
        <f>INDEX('Maximum Demand Forecast'!$AN$52:$AN$64,MATCH($C$1165,'Maximum Demand Forecast'!$AM$52:$AM$64,0))</f>
        <v>22.5</v>
      </c>
      <c r="P1166" s="128">
        <f>INDEX('Maximum Demand Forecast'!$AN$52:$AN$64,MATCH($C$1165,'Maximum Demand Forecast'!$AM$52:$AM$64,0))</f>
        <v>22.5</v>
      </c>
      <c r="Q1166" s="104"/>
      <c r="R1166" s="105"/>
    </row>
    <row r="1167" spans="3:18" x14ac:dyDescent="0.25">
      <c r="C1167" s="71" t="s">
        <v>17</v>
      </c>
      <c r="D1167" s="72" t="s">
        <v>215</v>
      </c>
      <c r="E1167" s="128">
        <f>INDEX('Maximum Demand Forecast'!$AO$52:$AO$64,MATCH(Information!$C$1167,'Maximum Demand Forecast'!$AM$52:$AM$64,0))</f>
        <v>22.9</v>
      </c>
      <c r="F1167" s="132">
        <f>INDEX('Maximum Demand Forecast'!$AO$52:$AO$64,MATCH(Information!$C$1167,'Maximum Demand Forecast'!$AM$52:$AM$64,0))</f>
        <v>22.9</v>
      </c>
      <c r="G1167" s="132">
        <f>INDEX('Maximum Demand Forecast'!$AO$52:$AO$64,MATCH(Information!$C$1167,'Maximum Demand Forecast'!$AM$52:$AM$64,0))</f>
        <v>22.9</v>
      </c>
      <c r="H1167" s="132">
        <f>INDEX('Maximum Demand Forecast'!$AO$52:$AO$64,MATCH(Information!$C$1167,'Maximum Demand Forecast'!$AM$52:$AM$64,0))</f>
        <v>22.9</v>
      </c>
      <c r="I1167" s="132">
        <f>INDEX('Maximum Demand Forecast'!$AO$52:$AO$64,MATCH(Information!$C$1167,'Maximum Demand Forecast'!$AM$52:$AM$64,0))</f>
        <v>22.9</v>
      </c>
      <c r="J1167" s="132">
        <f>INDEX('Maximum Demand Forecast'!$AO$52:$AO$64,MATCH(Information!$C$1167,'Maximum Demand Forecast'!$AM$52:$AM$64,0))</f>
        <v>22.9</v>
      </c>
      <c r="K1167" s="132">
        <f>INDEX('Maximum Demand Forecast'!$AO$52:$AO$64,MATCH(Information!$C$1167,'Maximum Demand Forecast'!$AM$52:$AM$64,0))</f>
        <v>22.9</v>
      </c>
      <c r="L1167" s="132">
        <f>INDEX('Maximum Demand Forecast'!$AO$52:$AO$64,MATCH(Information!$C$1167,'Maximum Demand Forecast'!$AM$52:$AM$64,0))</f>
        <v>22.9</v>
      </c>
      <c r="M1167" s="132">
        <f>INDEX('Maximum Demand Forecast'!$AO$52:$AO$64,MATCH(Information!$C$1167,'Maximum Demand Forecast'!$AM$52:$AM$64,0))</f>
        <v>22.9</v>
      </c>
      <c r="N1167" s="132">
        <f>INDEX('Maximum Demand Forecast'!$AO$52:$AO$64,MATCH(Information!$C$1167,'Maximum Demand Forecast'!$AM$52:$AM$64,0))</f>
        <v>22.9</v>
      </c>
      <c r="O1167" s="132">
        <f>INDEX('Maximum Demand Forecast'!$AO$52:$AO$64,MATCH(Information!$C$1167,'Maximum Demand Forecast'!$AM$52:$AM$64,0))</f>
        <v>22.9</v>
      </c>
      <c r="P1167" s="132">
        <f>INDEX('Maximum Demand Forecast'!$AO$52:$AO$64,MATCH(Information!$C$1167,'Maximum Demand Forecast'!$AM$52:$AM$64,0))</f>
        <v>22.9</v>
      </c>
      <c r="Q1167" s="104"/>
      <c r="R1167" s="105"/>
    </row>
    <row r="1168" spans="3:18" x14ac:dyDescent="0.25">
      <c r="C1168" s="71" t="s">
        <v>17</v>
      </c>
      <c r="D1168" s="72" t="s">
        <v>216</v>
      </c>
      <c r="E1168" s="132">
        <f>INDEX('Maximum Demand Forecast'!$BE$53:$BE$65,MATCH(Information!$C$1168,'Maximum Demand Forecast'!$BC$53:$BC$65,0))</f>
        <v>44.068568696974943</v>
      </c>
      <c r="F1168" s="132">
        <f>INDEX('Maximum Demand Forecast'!$BE$53:$BE$65,MATCH(Information!$C$1168,'Maximum Demand Forecast'!$BC$53:$BC$65,0))</f>
        <v>44.068568696974943</v>
      </c>
      <c r="G1168" s="132">
        <f>INDEX('Maximum Demand Forecast'!$BE$53:$BE$65,MATCH(Information!$C$1168,'Maximum Demand Forecast'!$BC$53:$BC$65,0))</f>
        <v>44.068568696974943</v>
      </c>
      <c r="H1168" s="132">
        <f>INDEX('Maximum Demand Forecast'!$BE$53:$BE$65,MATCH(Information!$C$1168,'Maximum Demand Forecast'!$BC$53:$BC$65,0))</f>
        <v>44.068568696974943</v>
      </c>
      <c r="I1168" s="132">
        <f>INDEX('Maximum Demand Forecast'!$BE$53:$BE$65,MATCH(Information!$C$1168,'Maximum Demand Forecast'!$BC$53:$BC$65,0))</f>
        <v>44.068568696974943</v>
      </c>
      <c r="J1168" s="132">
        <f>INDEX('Maximum Demand Forecast'!$BE$53:$BE$65,MATCH(Information!$C$1168,'Maximum Demand Forecast'!$BC$53:$BC$65,0))</f>
        <v>44.068568696974943</v>
      </c>
      <c r="K1168" s="132">
        <f>INDEX('Maximum Demand Forecast'!$BE$53:$BE$65,MATCH(Information!$C$1168,'Maximum Demand Forecast'!$BC$53:$BC$65,0))</f>
        <v>44.068568696974943</v>
      </c>
      <c r="L1168" s="132">
        <f>INDEX('Maximum Demand Forecast'!$BE$53:$BE$65,MATCH(Information!$C$1168,'Maximum Demand Forecast'!$BC$53:$BC$65,0))</f>
        <v>44.068568696974943</v>
      </c>
      <c r="M1168" s="132">
        <f>INDEX('Maximum Demand Forecast'!$BE$53:$BE$65,MATCH(Information!$C$1168,'Maximum Demand Forecast'!$BC$53:$BC$65,0))</f>
        <v>44.068568696974943</v>
      </c>
      <c r="N1168" s="132">
        <f>INDEX('Maximum Demand Forecast'!$BE$53:$BE$65,MATCH(Information!$C$1168,'Maximum Demand Forecast'!$BC$53:$BC$65,0))</f>
        <v>44.068568696974943</v>
      </c>
      <c r="O1168" s="132">
        <f>INDEX('Maximum Demand Forecast'!$BE$53:$BE$65,MATCH(Information!$C$1168,'Maximum Demand Forecast'!$BC$53:$BC$65,0))</f>
        <v>44.068568696974943</v>
      </c>
      <c r="P1168" s="132">
        <f>INDEX('Maximum Demand Forecast'!$BE$53:$BE$65,MATCH(Information!$C$1168,'Maximum Demand Forecast'!$BC$53:$BC$65,0))</f>
        <v>44.068568696974943</v>
      </c>
      <c r="Q1168" s="104"/>
      <c r="R1168" s="105"/>
    </row>
    <row r="1169" spans="3:18" x14ac:dyDescent="0.25">
      <c r="C1169" s="71" t="s">
        <v>17</v>
      </c>
      <c r="D1169" s="72" t="s">
        <v>217</v>
      </c>
      <c r="E1169" s="132">
        <f>INDEX('Maximum Demand Forecast'!$BG$53:$BG$65,MATCH(Information!$C$1169,'Maximum Demand Forecast'!$BC$53:$BC$65,0))</f>
        <v>21.434128743664857</v>
      </c>
      <c r="F1169" s="132">
        <f>INDEX('Maximum Demand Forecast'!$BG$53:$BG$65,MATCH(Information!$C$1169,'Maximum Demand Forecast'!$BC$53:$BC$65,0))</f>
        <v>21.434128743664857</v>
      </c>
      <c r="G1169" s="132">
        <f>INDEX('Maximum Demand Forecast'!$BG$53:$BG$65,MATCH(Information!$C$1169,'Maximum Demand Forecast'!$BC$53:$BC$65,0))</f>
        <v>21.434128743664857</v>
      </c>
      <c r="H1169" s="132">
        <f>INDEX('Maximum Demand Forecast'!$BG$53:$BG$65,MATCH(Information!$C$1169,'Maximum Demand Forecast'!$BC$53:$BC$65,0))</f>
        <v>21.434128743664857</v>
      </c>
      <c r="I1169" s="132">
        <f>INDEX('Maximum Demand Forecast'!$BG$53:$BG$65,MATCH(Information!$C$1169,'Maximum Demand Forecast'!$BC$53:$BC$65,0))</f>
        <v>21.434128743664857</v>
      </c>
      <c r="J1169" s="132">
        <f>INDEX('Maximum Demand Forecast'!$BG$53:$BG$65,MATCH(Information!$C$1169,'Maximum Demand Forecast'!$BC$53:$BC$65,0))</f>
        <v>21.434128743664857</v>
      </c>
      <c r="K1169" s="132">
        <f>INDEX('Maximum Demand Forecast'!$BG$53:$BG$65,MATCH(Information!$C$1169,'Maximum Demand Forecast'!$BC$53:$BC$65,0))</f>
        <v>21.434128743664857</v>
      </c>
      <c r="L1169" s="132">
        <f>INDEX('Maximum Demand Forecast'!$BG$53:$BG$65,MATCH(Information!$C$1169,'Maximum Demand Forecast'!$BC$53:$BC$65,0))</f>
        <v>21.434128743664857</v>
      </c>
      <c r="M1169" s="132">
        <f>INDEX('Maximum Demand Forecast'!$BG$53:$BG$65,MATCH(Information!$C$1169,'Maximum Demand Forecast'!$BC$53:$BC$65,0))</f>
        <v>21.434128743664857</v>
      </c>
      <c r="N1169" s="132">
        <f>INDEX('Maximum Demand Forecast'!$BG$53:$BG$65,MATCH(Information!$C$1169,'Maximum Demand Forecast'!$BC$53:$BC$65,0))</f>
        <v>21.434128743664857</v>
      </c>
      <c r="O1169" s="132">
        <f>INDEX('Maximum Demand Forecast'!$BG$53:$BG$65,MATCH(Information!$C$1169,'Maximum Demand Forecast'!$BC$53:$BC$65,0))</f>
        <v>21.434128743664857</v>
      </c>
      <c r="P1169" s="132">
        <f>INDEX('Maximum Demand Forecast'!$BG$53:$BG$65,MATCH(Information!$C$1169,'Maximum Demand Forecast'!$BC$53:$BC$65,0))</f>
        <v>21.434128743664857</v>
      </c>
      <c r="Q1169" s="104"/>
      <c r="R1169" s="105"/>
    </row>
    <row r="1170" spans="3:18" x14ac:dyDescent="0.25">
      <c r="C1170" s="71" t="s">
        <v>17</v>
      </c>
      <c r="D1170" s="72" t="s">
        <v>218</v>
      </c>
      <c r="E1170" s="132">
        <f>INDEX('Maximum Demand Forecast'!$BD$53:$BD$65,MATCH(Information!$C$1170,'Maximum Demand Forecast'!$BC$53:$BC$65,0))</f>
        <v>34.866182756361503</v>
      </c>
      <c r="F1170" s="132">
        <f>INDEX('Maximum Demand Forecast'!$BD$53:$BD$65,MATCH(Information!$C$1170,'Maximum Demand Forecast'!$BC$53:$BC$65,0))</f>
        <v>34.866182756361503</v>
      </c>
      <c r="G1170" s="132">
        <f>INDEX('Maximum Demand Forecast'!$BD$53:$BD$65,MATCH(Information!$C$1170,'Maximum Demand Forecast'!$BC$53:$BC$65,0))</f>
        <v>34.866182756361503</v>
      </c>
      <c r="H1170" s="132">
        <f>INDEX('Maximum Demand Forecast'!$BD$53:$BD$65,MATCH(Information!$C$1170,'Maximum Demand Forecast'!$BC$53:$BC$65,0))</f>
        <v>34.866182756361503</v>
      </c>
      <c r="I1170" s="132">
        <f>INDEX('Maximum Demand Forecast'!$BD$53:$BD$65,MATCH(Information!$C$1170,'Maximum Demand Forecast'!$BC$53:$BC$65,0))</f>
        <v>34.866182756361503</v>
      </c>
      <c r="J1170" s="132">
        <f>INDEX('Maximum Demand Forecast'!$BD$53:$BD$65,MATCH(Information!$C$1170,'Maximum Demand Forecast'!$BC$53:$BC$65,0))</f>
        <v>34.866182756361503</v>
      </c>
      <c r="K1170" s="132">
        <f>INDEX('Maximum Demand Forecast'!$BD$53:$BD$65,MATCH(Information!$C$1170,'Maximum Demand Forecast'!$BC$53:$BC$65,0))</f>
        <v>34.866182756361503</v>
      </c>
      <c r="L1170" s="132">
        <f>INDEX('Maximum Demand Forecast'!$BD$53:$BD$65,MATCH(Information!$C$1170,'Maximum Demand Forecast'!$BC$53:$BC$65,0))</f>
        <v>34.866182756361503</v>
      </c>
      <c r="M1170" s="132">
        <f>INDEX('Maximum Demand Forecast'!$BD$53:$BD$65,MATCH(Information!$C$1170,'Maximum Demand Forecast'!$BC$53:$BC$65,0))</f>
        <v>34.866182756361503</v>
      </c>
      <c r="N1170" s="132">
        <f>INDEX('Maximum Demand Forecast'!$BD$53:$BD$65,MATCH(Information!$C$1170,'Maximum Demand Forecast'!$BC$53:$BC$65,0))</f>
        <v>34.866182756361503</v>
      </c>
      <c r="O1170" s="132">
        <f>INDEX('Maximum Demand Forecast'!$BD$53:$BD$65,MATCH(Information!$C$1170,'Maximum Demand Forecast'!$BC$53:$BC$65,0))</f>
        <v>34.866182756361503</v>
      </c>
      <c r="P1170" s="132">
        <f>INDEX('Maximum Demand Forecast'!$BD$53:$BD$65,MATCH(Information!$C$1170,'Maximum Demand Forecast'!$BC$53:$BC$65,0))</f>
        <v>34.866182756361503</v>
      </c>
      <c r="Q1170" s="104"/>
      <c r="R1170" s="105"/>
    </row>
    <row r="1171" spans="3:18" x14ac:dyDescent="0.25">
      <c r="C1171" s="71" t="s">
        <v>17</v>
      </c>
      <c r="D1171" s="72" t="s">
        <v>219</v>
      </c>
      <c r="E1171" s="132">
        <f>INDEX('Maximum Demand Forecast'!$BF$53:$BF$65,MATCH(Information!$C$1171,'Maximum Demand Forecast'!$BC$53:$BC$65,0))</f>
        <v>13.432054012696643</v>
      </c>
      <c r="F1171" s="132">
        <f>INDEX('Maximum Demand Forecast'!$BF$53:$BF$65,MATCH(Information!$C$1171,'Maximum Demand Forecast'!$BC$53:$BC$65,0))</f>
        <v>13.432054012696643</v>
      </c>
      <c r="G1171" s="132">
        <f>INDEX('Maximum Demand Forecast'!$BF$53:$BF$65,MATCH(Information!$C$1171,'Maximum Demand Forecast'!$BC$53:$BC$65,0))</f>
        <v>13.432054012696643</v>
      </c>
      <c r="H1171" s="132">
        <f>INDEX('Maximum Demand Forecast'!$BF$53:$BF$65,MATCH(Information!$C$1171,'Maximum Demand Forecast'!$BC$53:$BC$65,0))</f>
        <v>13.432054012696643</v>
      </c>
      <c r="I1171" s="132">
        <f>INDEX('Maximum Demand Forecast'!$BF$53:$BF$65,MATCH(Information!$C$1171,'Maximum Demand Forecast'!$BC$53:$BC$65,0))</f>
        <v>13.432054012696643</v>
      </c>
      <c r="J1171" s="132">
        <f>INDEX('Maximum Demand Forecast'!$BF$53:$BF$65,MATCH(Information!$C$1171,'Maximum Demand Forecast'!$BC$53:$BC$65,0))</f>
        <v>13.432054012696643</v>
      </c>
      <c r="K1171" s="132">
        <f>INDEX('Maximum Demand Forecast'!$BF$53:$BF$65,MATCH(Information!$C$1171,'Maximum Demand Forecast'!$BC$53:$BC$65,0))</f>
        <v>13.432054012696643</v>
      </c>
      <c r="L1171" s="132">
        <f>INDEX('Maximum Demand Forecast'!$BF$53:$BF$65,MATCH(Information!$C$1171,'Maximum Demand Forecast'!$BC$53:$BC$65,0))</f>
        <v>13.432054012696643</v>
      </c>
      <c r="M1171" s="132">
        <f>INDEX('Maximum Demand Forecast'!$BF$53:$BF$65,MATCH(Information!$C$1171,'Maximum Demand Forecast'!$BC$53:$BC$65,0))</f>
        <v>13.432054012696643</v>
      </c>
      <c r="N1171" s="132">
        <f>INDEX('Maximum Demand Forecast'!$BF$53:$BF$65,MATCH(Information!$C$1171,'Maximum Demand Forecast'!$BC$53:$BC$65,0))</f>
        <v>13.432054012696643</v>
      </c>
      <c r="O1171" s="132">
        <f>INDEX('Maximum Demand Forecast'!$BF$53:$BF$65,MATCH(Information!$C$1171,'Maximum Demand Forecast'!$BC$53:$BC$65,0))</f>
        <v>13.432054012696643</v>
      </c>
      <c r="P1171" s="132">
        <f>INDEX('Maximum Demand Forecast'!$BF$53:$BF$65,MATCH(Information!$C$1171,'Maximum Demand Forecast'!$BC$53:$BC$65,0))</f>
        <v>13.432054012696643</v>
      </c>
      <c r="Q1171" s="112"/>
      <c r="R1171" s="105"/>
    </row>
    <row r="1172" spans="3:18" x14ac:dyDescent="0.25">
      <c r="C1172" s="71" t="s">
        <v>17</v>
      </c>
      <c r="D1172" s="72" t="s">
        <v>220</v>
      </c>
      <c r="E1172" s="133">
        <f>(IF($R$1165="Summer",INDEX('Maximum Demand Forecast'!E$52:E$64,MATCH(Information!$C$1165,'Maximum Demand Forecast'!$D$52:$D$64,0)),INDEX('Maximum Demand Forecast'!U$52:U$64,MATCH(Information!$C$1165,'Maximum Demand Forecast'!$T$52:$T$64,0))))/$F$1173</f>
        <v>22.958215676889193</v>
      </c>
      <c r="F1172" s="133">
        <f>(IF($R$1165="Summer",INDEX('Maximum Demand Forecast'!F$52:F$64,MATCH(Information!$C$1165,'Maximum Demand Forecast'!$D$52:$D$64,0)),INDEX('Maximum Demand Forecast'!V$52:V$64,MATCH(Information!$C$1165,'Maximum Demand Forecast'!$T$52:$T$64,0))))/$F$1173</f>
        <v>21.25066503152954</v>
      </c>
      <c r="G1172" s="133">
        <f>(IF($R$1165="Summer",INDEX('Maximum Demand Forecast'!G$52:G$64,MATCH(Information!$C$1165,'Maximum Demand Forecast'!$D$52:$D$64,0)),INDEX('Maximum Demand Forecast'!W$52:W$64,MATCH(Information!$C$1165,'Maximum Demand Forecast'!$T$52:$T$64,0))))/$F$1173</f>
        <v>20.517627000957486</v>
      </c>
      <c r="H1172" s="133">
        <f>(IF($R$1165="Summer",INDEX('Maximum Demand Forecast'!H$52:H$64,MATCH(Information!$C$1165,'Maximum Demand Forecast'!$D$52:$D$64,0)),INDEX('Maximum Demand Forecast'!X$52:X$64,MATCH(Information!$C$1165,'Maximum Demand Forecast'!$T$52:$T$64,0))))/$F$1173</f>
        <v>20.936404569217963</v>
      </c>
      <c r="I1172" s="133">
        <f>(IF($R$1165="Summer",INDEX('Maximum Demand Forecast'!I$52:I$64,MATCH(Information!$C$1165,'Maximum Demand Forecast'!$D$52:$D$64,0)),INDEX('Maximum Demand Forecast'!Y$52:Y$64,MATCH(Information!$C$1165,'Maximum Demand Forecast'!$T$52:$T$64,0))))/$F$1173</f>
        <v>20.595170798636186</v>
      </c>
      <c r="J1172" s="133">
        <f>(IF($R$1165="Summer",INDEX('Maximum Demand Forecast'!J$52:J$64,MATCH(Information!$C$1165,'Maximum Demand Forecast'!$D$52:$D$64,0)),INDEX('Maximum Demand Forecast'!Z$52:Z$64,MATCH(Information!$C$1165,'Maximum Demand Forecast'!$T$52:$T$64,0))))/$F$1173</f>
        <v>20.582095126570106</v>
      </c>
      <c r="K1172" s="133">
        <f>(IF($R$1165="Summer",INDEX('Maximum Demand Forecast'!K$52:K$64,MATCH(Information!$C$1165,'Maximum Demand Forecast'!$D$52:$D$64,0)),INDEX('Maximum Demand Forecast'!AA$52:AA$64,MATCH(Information!$C$1165,'Maximum Demand Forecast'!$T$52:$T$64,0))))/$F$1173</f>
        <v>20.612452749550066</v>
      </c>
      <c r="L1172" s="133">
        <f>(IF($R$1165="Summer",INDEX('Maximum Demand Forecast'!L$52:L$64,MATCH(Information!$C$1165,'Maximum Demand Forecast'!$D$52:$D$64,0)),INDEX('Maximum Demand Forecast'!AB$52:AB$64,MATCH(Information!$C$1165,'Maximum Demand Forecast'!$T$52:$T$64,0))))/$F$1173</f>
        <v>20.704581189048778</v>
      </c>
      <c r="M1172" s="133">
        <f>(IF($R$1165="Summer",INDEX('Maximum Demand Forecast'!M$52:M$64,MATCH(Information!$C$1165,'Maximum Demand Forecast'!$D$52:$D$64,0)),INDEX('Maximum Demand Forecast'!AC$52:AC$64,MATCH(Information!$C$1165,'Maximum Demand Forecast'!$T$52:$T$64,0))))/$F$1173</f>
        <v>20.978822316507983</v>
      </c>
      <c r="N1172" s="133">
        <f>(IF($R$1165="Summer",INDEX('Maximum Demand Forecast'!N$52:N$64,MATCH(Information!$C$1165,'Maximum Demand Forecast'!$D$52:$D$64,0)),INDEX('Maximum Demand Forecast'!AD$52:AD$64,MATCH(Information!$C$1165,'Maximum Demand Forecast'!$T$52:$T$64,0))))/$F$1173</f>
        <v>21.845016019997402</v>
      </c>
      <c r="O1172" s="133">
        <f>(IF($R$1165="Summer",INDEX('Maximum Demand Forecast'!O$52:O$64,MATCH(Information!$C$1165,'Maximum Demand Forecast'!$D$52:$D$64,0)),INDEX('Maximum Demand Forecast'!AE$52:AE$64,MATCH(Information!$C$1165,'Maximum Demand Forecast'!$T$52:$T$64,0))))/$F$1173</f>
        <v>22.552361582552457</v>
      </c>
      <c r="P1172" s="133">
        <f>(IF($R$1165="Summer",INDEX('Maximum Demand Forecast'!P$52:P$64,MATCH(Information!$C$1165,'Maximum Demand Forecast'!$D$52:$D$64,0)),INDEX('Maximum Demand Forecast'!AF$52:AF$64,MATCH(Information!$C$1165,'Maximum Demand Forecast'!$T$52:$T$64,0))))/$F$1173</f>
        <v>23.022794939958906</v>
      </c>
      <c r="Q1172" s="112"/>
      <c r="R1172" s="105"/>
    </row>
    <row r="1173" spans="3:18" x14ac:dyDescent="0.25">
      <c r="C1173" s="71" t="s">
        <v>17</v>
      </c>
      <c r="D1173" s="72" t="s">
        <v>221</v>
      </c>
      <c r="E1173" s="118">
        <f>IF($R$1165="Summer",INDEX('Maximum Demand Forecast'!$Q$52:$Q$64,MATCH(Information!$C$1165,'Maximum Demand Forecast'!$D$52:$D$64,0)),INDEX('Maximum Demand Forecast'!$AG$52:$AG$64,MATCH(Information!$C$1165,'Maximum Demand Forecast'!$T$52:$T$64,0)))</f>
        <v>0.99662344098090205</v>
      </c>
      <c r="F1173" s="132">
        <f>IF($R$1165="Summer",INDEX('Maximum Demand Forecast'!$Q$52:$Q$64,MATCH(Information!$C$1165,'Maximum Demand Forecast'!$D$52:$D$64,0)),INDEX('Maximum Demand Forecast'!$AG$52:$AG$64,MATCH(Information!$C$1165,'Maximum Demand Forecast'!$T$52:$T$64,0)))</f>
        <v>0.99662344098090205</v>
      </c>
      <c r="G1173" s="132">
        <f>IF($R$1165="Summer",INDEX('Maximum Demand Forecast'!$Q$52:$Q$64,MATCH(Information!$C$1165,'Maximum Demand Forecast'!$D$52:$D$64,0)),INDEX('Maximum Demand Forecast'!$AG$52:$AG$64,MATCH(Information!$C$1165,'Maximum Demand Forecast'!$T$52:$T$64,0)))</f>
        <v>0.99662344098090205</v>
      </c>
      <c r="H1173" s="132">
        <f>IF($R$1165="Summer",INDEX('Maximum Demand Forecast'!$Q$52:$Q$64,MATCH(Information!$C$1165,'Maximum Demand Forecast'!$D$52:$D$64,0)),INDEX('Maximum Demand Forecast'!$AG$52:$AG$64,MATCH(Information!$C$1165,'Maximum Demand Forecast'!$T$52:$T$64,0)))</f>
        <v>0.99662344098090205</v>
      </c>
      <c r="I1173" s="132">
        <f>IF($R$1165="Summer",INDEX('Maximum Demand Forecast'!$Q$52:$Q$64,MATCH(Information!$C$1165,'Maximum Demand Forecast'!$D$52:$D$64,0)),INDEX('Maximum Demand Forecast'!$AG$52:$AG$64,MATCH(Information!$C$1165,'Maximum Demand Forecast'!$T$52:$T$64,0)))</f>
        <v>0.99662344098090205</v>
      </c>
      <c r="J1173" s="132">
        <f>IF($R$1165="Summer",INDEX('Maximum Demand Forecast'!$Q$52:$Q$64,MATCH(Information!$C$1165,'Maximum Demand Forecast'!$D$52:$D$64,0)),INDEX('Maximum Demand Forecast'!$AG$52:$AG$64,MATCH(Information!$C$1165,'Maximum Demand Forecast'!$T$52:$T$64,0)))</f>
        <v>0.99662344098090205</v>
      </c>
      <c r="K1173" s="132">
        <f>IF($R$1165="Summer",INDEX('Maximum Demand Forecast'!$Q$52:$Q$64,MATCH(Information!$C$1165,'Maximum Demand Forecast'!$D$52:$D$64,0)),INDEX('Maximum Demand Forecast'!$AG$52:$AG$64,MATCH(Information!$C$1165,'Maximum Demand Forecast'!$T$52:$T$64,0)))</f>
        <v>0.99662344098090205</v>
      </c>
      <c r="L1173" s="132">
        <f>IF($R$1165="Summer",INDEX('Maximum Demand Forecast'!$Q$52:$Q$64,MATCH(Information!$C$1165,'Maximum Demand Forecast'!$D$52:$D$64,0)),INDEX('Maximum Demand Forecast'!$AG$52:$AG$64,MATCH(Information!$C$1165,'Maximum Demand Forecast'!$T$52:$T$64,0)))</f>
        <v>0.99662344098090205</v>
      </c>
      <c r="M1173" s="132">
        <f>IF($R$1165="Summer",INDEX('Maximum Demand Forecast'!$Q$52:$Q$64,MATCH(Information!$C$1165,'Maximum Demand Forecast'!$D$52:$D$64,0)),INDEX('Maximum Demand Forecast'!$AG$52:$AG$64,MATCH(Information!$C$1165,'Maximum Demand Forecast'!$T$52:$T$64,0)))</f>
        <v>0.99662344098090205</v>
      </c>
      <c r="N1173" s="132">
        <f>IF($R$1165="Summer",INDEX('Maximum Demand Forecast'!$Q$52:$Q$64,MATCH(Information!$C$1165,'Maximum Demand Forecast'!$D$52:$D$64,0)),INDEX('Maximum Demand Forecast'!$AG$52:$AG$64,MATCH(Information!$C$1165,'Maximum Demand Forecast'!$T$52:$T$64,0)))</f>
        <v>0.99662344098090205</v>
      </c>
      <c r="O1173" s="132">
        <f>IF($R$1165="Summer",INDEX('Maximum Demand Forecast'!$Q$52:$Q$64,MATCH(Information!$C$1165,'Maximum Demand Forecast'!$D$52:$D$64,0)),INDEX('Maximum Demand Forecast'!$AG$52:$AG$64,MATCH(Information!$C$1165,'Maximum Demand Forecast'!$T$52:$T$64,0)))</f>
        <v>0.99662344098090205</v>
      </c>
      <c r="P1173" s="132">
        <f>IF($R$1165="Summer",INDEX('Maximum Demand Forecast'!$Q$52:$Q$64,MATCH(Information!$C$1165,'Maximum Demand Forecast'!$D$52:$D$64,0)),INDEX('Maximum Demand Forecast'!$AG$52:$AG$64,MATCH(Information!$C$1165,'Maximum Demand Forecast'!$T$52:$T$64,0)))</f>
        <v>0.99662344098090205</v>
      </c>
      <c r="Q1173" s="112"/>
      <c r="R1173" s="105"/>
    </row>
    <row r="1174" spans="3:18" x14ac:dyDescent="0.25">
      <c r="C1174" s="71" t="s">
        <v>17</v>
      </c>
      <c r="D1174" s="72" t="s">
        <v>222</v>
      </c>
      <c r="E1174" s="118">
        <f>(IF($R$1165="Summer",INDEX('Maximum Demand Forecast'!U$52:U$64,MATCH(Information!$C$1165,'Maximum Demand Forecast'!$D$52:$D$64,0)),INDEX('Maximum Demand Forecast'!E$52:E$64,MATCH(Information!$C$1165,'Maximum Demand Forecast'!$T$52:$T$64,0))))/$F$1175</f>
        <v>14.616245781218362</v>
      </c>
      <c r="F1174" s="132">
        <f>(IF($R$1165="Summer",INDEX('Maximum Demand Forecast'!V$52:V$64,MATCH(Information!$C$1165,'Maximum Demand Forecast'!$D$52:$D$64,0)),INDEX('Maximum Demand Forecast'!F$52:F$64,MATCH(Information!$C$1165,'Maximum Demand Forecast'!$T$52:$T$64,0))))/$F$1175</f>
        <v>12.211470457000473</v>
      </c>
      <c r="G1174" s="132">
        <f>(IF($R$1165="Summer",INDEX('Maximum Demand Forecast'!W$52:W$64,MATCH(Information!$C$1165,'Maximum Demand Forecast'!$D$52:$D$64,0)),INDEX('Maximum Demand Forecast'!G$52:G$64,MATCH(Information!$C$1165,'Maximum Demand Forecast'!$T$52:$T$64,0))))/$F$1175</f>
        <v>12.557155913011016</v>
      </c>
      <c r="H1174" s="132">
        <f>(IF($R$1165="Summer",INDEX('Maximum Demand Forecast'!X$52:X$64,MATCH(Information!$C$1165,'Maximum Demand Forecast'!$D$52:$D$64,0)),INDEX('Maximum Demand Forecast'!H$52:H$64,MATCH(Information!$C$1165,'Maximum Demand Forecast'!$T$52:$T$64,0))))/$F$1175</f>
        <v>12.786418381338615</v>
      </c>
      <c r="I1174" s="132">
        <f>(IF($R$1165="Summer",INDEX('Maximum Demand Forecast'!Y$52:Y$64,MATCH(Information!$C$1165,'Maximum Demand Forecast'!$D$52:$D$64,0)),INDEX('Maximum Demand Forecast'!I$52:I$64,MATCH(Information!$C$1165,'Maximum Demand Forecast'!$T$52:$T$64,0))))/$F$1175</f>
        <v>12.571044480490501</v>
      </c>
      <c r="J1174" s="132">
        <f>(IF($R$1165="Summer",INDEX('Maximum Demand Forecast'!Z$52:Z$64,MATCH(Information!$C$1165,'Maximum Demand Forecast'!$D$52:$D$64,0)),INDEX('Maximum Demand Forecast'!J$52:J$64,MATCH(Information!$C$1165,'Maximum Demand Forecast'!$T$52:$T$64,0))))/$F$1175</f>
        <v>12.418240538708391</v>
      </c>
      <c r="K1174" s="132">
        <f>(IF($R$1165="Summer",INDEX('Maximum Demand Forecast'!AA$52:AA$64,MATCH(Information!$C$1165,'Maximum Demand Forecast'!$D$52:$D$64,0)),INDEX('Maximum Demand Forecast'!K$52:K$64,MATCH(Information!$C$1165,'Maximum Demand Forecast'!$T$52:$T$64,0))))/$F$1175</f>
        <v>12.42654179036351</v>
      </c>
      <c r="L1174" s="132">
        <f>(IF($R$1165="Summer",INDEX('Maximum Demand Forecast'!AB$52:AB$64,MATCH(Information!$C$1165,'Maximum Demand Forecast'!$D$52:$D$64,0)),INDEX('Maximum Demand Forecast'!L$52:L$64,MATCH(Information!$C$1165,'Maximum Demand Forecast'!$T$52:$T$64,0))))/$F$1175</f>
        <v>12.402501178768411</v>
      </c>
      <c r="M1174" s="132">
        <f>(IF($R$1165="Summer",INDEX('Maximum Demand Forecast'!AC$52:AC$64,MATCH(Information!$C$1165,'Maximum Demand Forecast'!$D$52:$D$64,0)),INDEX('Maximum Demand Forecast'!M$52:M$64,MATCH(Information!$C$1165,'Maximum Demand Forecast'!$T$52:$T$64,0))))/$F$1175</f>
        <v>12.684957316382739</v>
      </c>
      <c r="N1174" s="132">
        <f>(IF($R$1165="Summer",INDEX('Maximum Demand Forecast'!AD$52:AD$64,MATCH(Information!$C$1165,'Maximum Demand Forecast'!$D$52:$D$64,0)),INDEX('Maximum Demand Forecast'!N$52:N$64,MATCH(Information!$C$1165,'Maximum Demand Forecast'!$T$52:$T$64,0))))/$F$1175</f>
        <v>13.449226414670353</v>
      </c>
      <c r="O1174" s="132">
        <f>(IF($R$1165="Summer",INDEX('Maximum Demand Forecast'!AE$52:AE$64,MATCH(Information!$C$1165,'Maximum Demand Forecast'!$D$52:$D$64,0)),INDEX('Maximum Demand Forecast'!O$52:O$64,MATCH(Information!$C$1165,'Maximum Demand Forecast'!$T$52:$T$64,0))))/$F$1175</f>
        <v>14.126919105191948</v>
      </c>
      <c r="P1174" s="132">
        <f>(IF($R$1165="Summer",INDEX('Maximum Demand Forecast'!AF$52:AF$64,MATCH(Information!$C$1165,'Maximum Demand Forecast'!$D$52:$D$64,0)),INDEX('Maximum Demand Forecast'!P$52:P$64,MATCH(Information!$C$1165,'Maximum Demand Forecast'!$T$52:$T$64,0))))/$F$1175</f>
        <v>14.492147684349076</v>
      </c>
      <c r="Q1174" s="116"/>
      <c r="R1174" s="105"/>
    </row>
    <row r="1175" spans="3:18" x14ac:dyDescent="0.25">
      <c r="C1175" s="71" t="s">
        <v>17</v>
      </c>
      <c r="D1175" s="72" t="s">
        <v>223</v>
      </c>
      <c r="E1175" s="134">
        <f>IF($R$1165="Summer",INDEX('Maximum Demand Forecast'!$AG$52:$AG$64,MATCH(Information!$C$1165,'Maximum Demand Forecast'!$T$52:$T$64,0)),INDEX('Maximum Demand Forecast'!$Q$52:$Q$64,MATCH(Information!$C$1165,'Maximum Demand Forecast'!$D$52:$D$64,0)))</f>
        <v>0.99660349446477203</v>
      </c>
      <c r="F1175" s="128">
        <f>IF($R$1165="Summer",INDEX('Maximum Demand Forecast'!$AG$52:$AG$64,MATCH(Information!$C$1165,'Maximum Demand Forecast'!$T$52:$T$64,0)),INDEX('Maximum Demand Forecast'!$Q$52:$Q$64,MATCH(Information!$C$1165,'Maximum Demand Forecast'!$D$52:$D$64,0)))</f>
        <v>0.99660349446477203</v>
      </c>
      <c r="G1175" s="128">
        <f>IF($R$1165="Summer",INDEX('Maximum Demand Forecast'!$AG$52:$AG$64,MATCH(Information!$C$1165,'Maximum Demand Forecast'!$T$52:$T$64,0)),INDEX('Maximum Demand Forecast'!$Q$52:$Q$64,MATCH(Information!$C$1165,'Maximum Demand Forecast'!$D$52:$D$64,0)))</f>
        <v>0.99660349446477203</v>
      </c>
      <c r="H1175" s="128">
        <f>IF($R$1165="Summer",INDEX('Maximum Demand Forecast'!$AG$52:$AG$64,MATCH(Information!$C$1165,'Maximum Demand Forecast'!$T$52:$T$64,0)),INDEX('Maximum Demand Forecast'!$Q$52:$Q$64,MATCH(Information!$C$1165,'Maximum Demand Forecast'!$D$52:$D$64,0)))</f>
        <v>0.99660349446477203</v>
      </c>
      <c r="I1175" s="128">
        <f>IF($R$1165="Summer",INDEX('Maximum Demand Forecast'!$AG$52:$AG$64,MATCH(Information!$C$1165,'Maximum Demand Forecast'!$T$52:$T$64,0)),INDEX('Maximum Demand Forecast'!$Q$52:$Q$64,MATCH(Information!$C$1165,'Maximum Demand Forecast'!$D$52:$D$64,0)))</f>
        <v>0.99660349446477203</v>
      </c>
      <c r="J1175" s="128">
        <f>IF($R$1165="Summer",INDEX('Maximum Demand Forecast'!$AG$52:$AG$64,MATCH(Information!$C$1165,'Maximum Demand Forecast'!$T$52:$T$64,0)),INDEX('Maximum Demand Forecast'!$Q$52:$Q$64,MATCH(Information!$C$1165,'Maximum Demand Forecast'!$D$52:$D$64,0)))</f>
        <v>0.99660349446477203</v>
      </c>
      <c r="K1175" s="128">
        <f>IF($R$1165="Summer",INDEX('Maximum Demand Forecast'!$AG$52:$AG$64,MATCH(Information!$C$1165,'Maximum Demand Forecast'!$T$52:$T$64,0)),INDEX('Maximum Demand Forecast'!$Q$52:$Q$64,MATCH(Information!$C$1165,'Maximum Demand Forecast'!$D$52:$D$64,0)))</f>
        <v>0.99660349446477203</v>
      </c>
      <c r="L1175" s="128">
        <f>IF($R$1165="Summer",INDEX('Maximum Demand Forecast'!$AG$52:$AG$64,MATCH(Information!$C$1165,'Maximum Demand Forecast'!$T$52:$T$64,0)),INDEX('Maximum Demand Forecast'!$Q$52:$Q$64,MATCH(Information!$C$1165,'Maximum Demand Forecast'!$D$52:$D$64,0)))</f>
        <v>0.99660349446477203</v>
      </c>
      <c r="M1175" s="128">
        <f>IF($R$1165="Summer",INDEX('Maximum Demand Forecast'!$AG$52:$AG$64,MATCH(Information!$C$1165,'Maximum Demand Forecast'!$T$52:$T$64,0)),INDEX('Maximum Demand Forecast'!$Q$52:$Q$64,MATCH(Information!$C$1165,'Maximum Demand Forecast'!$D$52:$D$64,0)))</f>
        <v>0.99660349446477203</v>
      </c>
      <c r="N1175" s="128">
        <f>IF($R$1165="Summer",INDEX('Maximum Demand Forecast'!$AG$52:$AG$64,MATCH(Information!$C$1165,'Maximum Demand Forecast'!$T$52:$T$64,0)),INDEX('Maximum Demand Forecast'!$Q$52:$Q$64,MATCH(Information!$C$1165,'Maximum Demand Forecast'!$D$52:$D$64,0)))</f>
        <v>0.99660349446477203</v>
      </c>
      <c r="O1175" s="128">
        <f>IF($R$1165="Summer",INDEX('Maximum Demand Forecast'!$AG$52:$AG$64,MATCH(Information!$C$1165,'Maximum Demand Forecast'!$T$52:$T$64,0)),INDEX('Maximum Demand Forecast'!$Q$52:$Q$64,MATCH(Information!$C$1165,'Maximum Demand Forecast'!$D$52:$D$64,0)))</f>
        <v>0.99660349446477203</v>
      </c>
      <c r="P1175" s="128">
        <f>IF($R$1165="Summer",INDEX('Maximum Demand Forecast'!$AG$52:$AG$64,MATCH(Information!$C$1165,'Maximum Demand Forecast'!$T$52:$T$64,0)),INDEX('Maximum Demand Forecast'!$Q$52:$Q$64,MATCH(Information!$C$1165,'Maximum Demand Forecast'!$D$52:$D$64,0)))</f>
        <v>0.99660349446477203</v>
      </c>
      <c r="Q1175" s="104"/>
      <c r="R1175" s="105"/>
    </row>
    <row r="1176" spans="3:18" x14ac:dyDescent="0.25">
      <c r="C1176" s="71" t="s">
        <v>17</v>
      </c>
      <c r="D1176" s="72" t="s">
        <v>224</v>
      </c>
      <c r="E1176" s="134">
        <f>INDEX('Maximum Demand Forecast'!$AK$52:$AK$64,MATCH(Information!$C$1176,'Maximum Demand Forecast'!$AJ$52:$AJ$64,0))</f>
        <v>0</v>
      </c>
      <c r="F1176" s="128">
        <f>INDEX('Maximum Demand Forecast'!$AK$52:$AK$64,MATCH(Information!$C$1176,'Maximum Demand Forecast'!$AJ$52:$AJ$64,0))</f>
        <v>0</v>
      </c>
      <c r="G1176" s="128">
        <f>INDEX('Maximum Demand Forecast'!$AK$52:$AK$64,MATCH(Information!$C$1176,'Maximum Demand Forecast'!$AJ$52:$AJ$64,0))</f>
        <v>0</v>
      </c>
      <c r="H1176" s="128">
        <f>INDEX('Maximum Demand Forecast'!$AK$52:$AK$64,MATCH(Information!$C$1176,'Maximum Demand Forecast'!$AJ$52:$AJ$64,0))</f>
        <v>0</v>
      </c>
      <c r="I1176" s="128">
        <f>INDEX('Maximum Demand Forecast'!$AK$52:$AK$64,MATCH(Information!$C$1176,'Maximum Demand Forecast'!$AJ$52:$AJ$64,0))</f>
        <v>0</v>
      </c>
      <c r="J1176" s="128">
        <f>INDEX('Maximum Demand Forecast'!$AK$52:$AK$64,MATCH(Information!$C$1176,'Maximum Demand Forecast'!$AJ$52:$AJ$64,0))</f>
        <v>0</v>
      </c>
      <c r="K1176" s="128">
        <f>INDEX('Maximum Demand Forecast'!$AK$52:$AK$64,MATCH(Information!$C$1176,'Maximum Demand Forecast'!$AJ$52:$AJ$64,0))</f>
        <v>0</v>
      </c>
      <c r="L1176" s="128">
        <f>INDEX('Maximum Demand Forecast'!$AK$52:$AK$64,MATCH(Information!$C$1176,'Maximum Demand Forecast'!$AJ$52:$AJ$64,0))</f>
        <v>0</v>
      </c>
      <c r="M1176" s="128">
        <f>INDEX('Maximum Demand Forecast'!$AK$52:$AK$64,MATCH(Information!$C$1176,'Maximum Demand Forecast'!$AJ$52:$AJ$64,0))</f>
        <v>0</v>
      </c>
      <c r="N1176" s="128">
        <f>INDEX('Maximum Demand Forecast'!$AK$52:$AK$64,MATCH(Information!$C$1176,'Maximum Demand Forecast'!$AJ$52:$AJ$64,0))</f>
        <v>0</v>
      </c>
      <c r="O1176" s="128">
        <f>INDEX('Maximum Demand Forecast'!$AK$52:$AK$64,MATCH(Information!$C$1176,'Maximum Demand Forecast'!$AJ$52:$AJ$64,0))</f>
        <v>0</v>
      </c>
      <c r="P1176" s="128">
        <f>INDEX('Maximum Demand Forecast'!$AK$52:$AK$64,MATCH(Information!$C$1176,'Maximum Demand Forecast'!$AJ$52:$AJ$64,0))</f>
        <v>0</v>
      </c>
      <c r="Q1176" s="104"/>
      <c r="R1176" s="105"/>
    </row>
    <row r="1177" spans="3:18" x14ac:dyDescent="0.25">
      <c r="C1177" s="71" t="s">
        <v>17</v>
      </c>
      <c r="D1177" s="72" t="s">
        <v>130</v>
      </c>
      <c r="E1177" s="132"/>
      <c r="F1177" s="132"/>
      <c r="G1177" s="132"/>
      <c r="H1177" s="132"/>
      <c r="I1177" s="132"/>
      <c r="J1177" s="132"/>
      <c r="K1177" s="132"/>
      <c r="L1177" s="132"/>
      <c r="M1177" s="132"/>
      <c r="N1177" s="132"/>
      <c r="O1177" s="132"/>
      <c r="P1177" s="132"/>
      <c r="Q1177" s="104" t="str" cm="1">
        <f t="array" ref="Q1177">_xlfn.LET(
   _xlpm.result, INDEX('Maximum Demand Forecast'!$AW$4:$AW$328,
                 MATCH(1,
                      ('Maximum Demand Forecast'!$AV$4:$AV$328=Information!D1177)*
                      ('Maximum Demand Forecast'!$AX$4:$AX$328=Information!E1177)*
                      ('Maximum Demand Forecast'!$AU$4:$AU$328=Information!C1177),
                 0)),
   IF(_xlpm.result=0,"",_xlpm.result)
)</f>
        <v/>
      </c>
      <c r="R1177" s="105"/>
    </row>
    <row r="1178" spans="3:18" x14ac:dyDescent="0.25">
      <c r="C1178" s="71" t="s">
        <v>17</v>
      </c>
      <c r="D1178" s="72" t="s">
        <v>131</v>
      </c>
      <c r="E1178" s="132"/>
      <c r="F1178" s="132"/>
      <c r="G1178" s="132"/>
      <c r="H1178" s="132"/>
      <c r="I1178" s="132"/>
      <c r="J1178" s="132"/>
      <c r="K1178" s="132"/>
      <c r="L1178" s="132"/>
      <c r="M1178" s="132"/>
      <c r="N1178" s="132"/>
      <c r="O1178" s="132"/>
      <c r="P1178" s="132"/>
      <c r="Q1178" s="104" t="str" cm="1">
        <f t="array" ref="Q1178">_xlfn.LET(
   _xlpm.result, INDEX('Maximum Demand Forecast'!$AW$4:$AW$328,
                 MATCH(1,
                      ('Maximum Demand Forecast'!$AV$4:$AV$328=Information!D1178)*
                      ('Maximum Demand Forecast'!$AX$4:$AX$328=Information!E1178)*
                      ('Maximum Demand Forecast'!$AU$4:$AU$328=Information!C1178),
                 0)),
   IF(_xlpm.result=0,"",_xlpm.result)
)</f>
        <v/>
      </c>
      <c r="R1178" s="105"/>
    </row>
    <row r="1179" spans="3:18" x14ac:dyDescent="0.25">
      <c r="C1179" s="71" t="s">
        <v>17</v>
      </c>
      <c r="D1179" s="72" t="s">
        <v>132</v>
      </c>
      <c r="E1179" s="132"/>
      <c r="F1179" s="128"/>
      <c r="G1179" s="128"/>
      <c r="H1179" s="128"/>
      <c r="I1179" s="128"/>
      <c r="J1179" s="128"/>
      <c r="K1179" s="128"/>
      <c r="L1179" s="128"/>
      <c r="M1179" s="128"/>
      <c r="N1179" s="128"/>
      <c r="O1179" s="128"/>
      <c r="P1179" s="128"/>
      <c r="Q1179" s="104" t="str" cm="1">
        <f t="array" ref="Q1179">_xlfn.LET(
   _xlpm.result, INDEX('Maximum Demand Forecast'!$AW$4:$AW$328,
                 MATCH(1,
                      ('Maximum Demand Forecast'!$AV$4:$AV$328=Information!D1179)*
                      ('Maximum Demand Forecast'!$AX$4:$AX$328=Information!E1179)*
                      ('Maximum Demand Forecast'!$AU$4:$AU$328=Information!C1179),
                 0)),
   IF(_xlpm.result=0,"",_xlpm.result)
)</f>
        <v/>
      </c>
      <c r="R1179" s="105"/>
    </row>
    <row r="1180" spans="3:18" x14ac:dyDescent="0.25">
      <c r="C1180" s="71" t="s">
        <v>17</v>
      </c>
      <c r="D1180" s="72" t="s">
        <v>133</v>
      </c>
      <c r="E1180" s="132"/>
      <c r="F1180" s="128"/>
      <c r="G1180" s="128"/>
      <c r="H1180" s="128"/>
      <c r="I1180" s="128"/>
      <c r="J1180" s="128"/>
      <c r="K1180" s="128"/>
      <c r="L1180" s="128"/>
      <c r="M1180" s="128"/>
      <c r="N1180" s="128"/>
      <c r="O1180" s="128"/>
      <c r="P1180" s="128"/>
      <c r="Q1180" s="104" t="str" cm="1">
        <f t="array" ref="Q1180">_xlfn.LET(
   _xlpm.result, INDEX('Maximum Demand Forecast'!$AW$4:$AW$328,
                 MATCH(1,
                      ('Maximum Demand Forecast'!$AV$4:$AV$328=Information!D1180)*
                      ('Maximum Demand Forecast'!$AX$4:$AX$328=Information!E1180)*
                      ('Maximum Demand Forecast'!$AU$4:$AU$328=Information!C1180),
                 0)),
   IF(_xlpm.result=0,"",_xlpm.result)
)</f>
        <v/>
      </c>
      <c r="R1180" s="105"/>
    </row>
    <row r="1181" spans="3:18" x14ac:dyDescent="0.25">
      <c r="C1181" s="71" t="s">
        <v>17</v>
      </c>
      <c r="D1181" s="72" t="s">
        <v>225</v>
      </c>
      <c r="E1181" s="128">
        <f>INDEX('Distribution feeder max. demand'!$AS$5:$AS$64,MATCH(Information!$C1181,'Distribution feeder max. demand'!$AR$5:$AR$64,0))</f>
        <v>8.702</v>
      </c>
      <c r="F1181" s="128"/>
      <c r="G1181" s="128"/>
      <c r="H1181" s="128"/>
      <c r="I1181" s="128"/>
      <c r="J1181" s="128"/>
      <c r="K1181" s="128"/>
      <c r="L1181" s="128"/>
      <c r="M1181" s="128"/>
      <c r="N1181" s="128"/>
      <c r="O1181" s="128"/>
      <c r="P1181" s="128"/>
      <c r="Q1181" s="104"/>
      <c r="R1181" s="105"/>
    </row>
    <row r="1182" spans="3:18" ht="15.75" thickBot="1" x14ac:dyDescent="0.3">
      <c r="C1182" s="73" t="s">
        <v>17</v>
      </c>
      <c r="D1182" s="74" t="s">
        <v>226</v>
      </c>
      <c r="E1182" s="135">
        <f>INDEX('Distribution feeder max. demand'!$AT$5:$AT$64,MATCH(Information!$C1181,'Distribution feeder max. demand'!$AR$5:$AR$64,0))</f>
        <v>3.2000000000000001E-2</v>
      </c>
      <c r="F1182" s="135"/>
      <c r="G1182" s="135"/>
      <c r="H1182" s="135"/>
      <c r="I1182" s="135"/>
      <c r="J1182" s="135"/>
      <c r="K1182" s="135"/>
      <c r="L1182" s="135"/>
      <c r="M1182" s="135"/>
      <c r="N1182" s="135"/>
      <c r="O1182" s="135"/>
      <c r="P1182" s="135"/>
      <c r="Q1182" s="120"/>
      <c r="R1182" s="121"/>
    </row>
    <row r="1183" spans="3:18" ht="15.75" thickTop="1" x14ac:dyDescent="0.25">
      <c r="C1183" s="71" t="s">
        <v>20</v>
      </c>
      <c r="D1183" s="72" t="s">
        <v>195</v>
      </c>
      <c r="E1183" s="128">
        <f>INDEX('Maximum Demand Forecast'!$BA$52:$BA$64,MATCH($C$1183,'Maximum Demand Forecast'!$AZ$52:$AZ$64,0))</f>
        <v>25</v>
      </c>
      <c r="F1183" s="128">
        <f>INDEX('Maximum Demand Forecast'!$BA$52:$BA$64,MATCH($C$1183,'Maximum Demand Forecast'!$AZ$52:$AZ$64,0))</f>
        <v>25</v>
      </c>
      <c r="G1183" s="128">
        <f>INDEX('Maximum Demand Forecast'!$BA$52:$BA$64,MATCH($C$1183,'Maximum Demand Forecast'!$AZ$52:$AZ$64,0))</f>
        <v>25</v>
      </c>
      <c r="H1183" s="128">
        <f>INDEX('Maximum Demand Forecast'!$BA$52:$BA$64,MATCH($C$1183,'Maximum Demand Forecast'!$AZ$52:$AZ$64,0))</f>
        <v>25</v>
      </c>
      <c r="I1183" s="128">
        <f>INDEX('Maximum Demand Forecast'!$BA$52:$BA$64,MATCH($C$1183,'Maximum Demand Forecast'!$AZ$52:$AZ$64,0))</f>
        <v>25</v>
      </c>
      <c r="J1183" s="128">
        <f>INDEX('Maximum Demand Forecast'!$BA$52:$BA$64,MATCH($C$1183,'Maximum Demand Forecast'!$AZ$52:$AZ$64,0))</f>
        <v>25</v>
      </c>
      <c r="K1183" s="128">
        <f>INDEX('Maximum Demand Forecast'!$BA$52:$BA$64,MATCH($C$1183,'Maximum Demand Forecast'!$AZ$52:$AZ$64,0))</f>
        <v>25</v>
      </c>
      <c r="L1183" s="128">
        <f>INDEX('Maximum Demand Forecast'!$BA$52:$BA$64,MATCH($C$1183,'Maximum Demand Forecast'!$AZ$52:$AZ$64,0))</f>
        <v>25</v>
      </c>
      <c r="M1183" s="128">
        <f>INDEX('Maximum Demand Forecast'!$BA$52:$BA$64,MATCH($C$1183,'Maximum Demand Forecast'!$AZ$52:$AZ$64,0))</f>
        <v>25</v>
      </c>
      <c r="N1183" s="128">
        <f>INDEX('Maximum Demand Forecast'!$BA$52:$BA$64,MATCH($C$1183,'Maximum Demand Forecast'!$AZ$52:$AZ$64,0))</f>
        <v>25</v>
      </c>
      <c r="O1183" s="128">
        <f>INDEX('Maximum Demand Forecast'!$BA$52:$BA$64,MATCH($C$1183,'Maximum Demand Forecast'!$AZ$52:$AZ$64,0))</f>
        <v>25</v>
      </c>
      <c r="P1183" s="128">
        <f>INDEX('Maximum Demand Forecast'!$BA$52:$BA$64,MATCH($C$1183,'Maximum Demand Forecast'!$AZ$52:$AZ$64,0))</f>
        <v>25</v>
      </c>
      <c r="Q1183" s="104"/>
      <c r="R1183" s="105" t="str">
        <f>IF('Maximum Demand Forecast'!F60&gt;'Maximum Demand Forecast'!V60,"Summer","Winter")</f>
        <v>Winter</v>
      </c>
    </row>
    <row r="1184" spans="3:18" x14ac:dyDescent="0.25">
      <c r="C1184" s="71" t="s">
        <v>20</v>
      </c>
      <c r="D1184" s="72" t="s">
        <v>227</v>
      </c>
      <c r="E1184" s="128">
        <f>INDEX('Maximum Demand Forecast'!$AN$52:$AN$64,MATCH($C$1183,'Maximum Demand Forecast'!$AM$52:$AM$64,0))</f>
        <v>0</v>
      </c>
      <c r="F1184" s="128">
        <f>INDEX('Maximum Demand Forecast'!$AN$52:$AN$64,MATCH($C$1183,'Maximum Demand Forecast'!$AM$52:$AM$64,0))</f>
        <v>0</v>
      </c>
      <c r="G1184" s="128">
        <f>INDEX('Maximum Demand Forecast'!$AN$52:$AN$64,MATCH($C$1183,'Maximum Demand Forecast'!$AM$52:$AM$64,0))</f>
        <v>0</v>
      </c>
      <c r="H1184" s="128">
        <f>INDEX('Maximum Demand Forecast'!$AN$52:$AN$64,MATCH($C$1183,'Maximum Demand Forecast'!$AM$52:$AM$64,0))</f>
        <v>0</v>
      </c>
      <c r="I1184" s="128">
        <f>INDEX('Maximum Demand Forecast'!$AN$52:$AN$64,MATCH($C$1183,'Maximum Demand Forecast'!$AM$52:$AM$64,0))</f>
        <v>0</v>
      </c>
      <c r="J1184" s="128">
        <f>INDEX('Maximum Demand Forecast'!$AN$52:$AN$64,MATCH($C$1183,'Maximum Demand Forecast'!$AM$52:$AM$64,0))</f>
        <v>0</v>
      </c>
      <c r="K1184" s="128">
        <f>INDEX('Maximum Demand Forecast'!$AN$52:$AN$64,MATCH($C$1183,'Maximum Demand Forecast'!$AM$52:$AM$64,0))</f>
        <v>0</v>
      </c>
      <c r="L1184" s="128">
        <f>INDEX('Maximum Demand Forecast'!$AN$52:$AN$64,MATCH($C$1183,'Maximum Demand Forecast'!$AM$52:$AM$64,0))</f>
        <v>0</v>
      </c>
      <c r="M1184" s="128">
        <f>INDEX('Maximum Demand Forecast'!$AN$52:$AN$64,MATCH($C$1183,'Maximum Demand Forecast'!$AM$52:$AM$64,0))</f>
        <v>0</v>
      </c>
      <c r="N1184" s="128">
        <f>INDEX('Maximum Demand Forecast'!$AN$52:$AN$64,MATCH($C$1183,'Maximum Demand Forecast'!$AM$52:$AM$64,0))</f>
        <v>0</v>
      </c>
      <c r="O1184" s="128">
        <f>INDEX('Maximum Demand Forecast'!$AN$52:$AN$64,MATCH($C$1183,'Maximum Demand Forecast'!$AM$52:$AM$64,0))</f>
        <v>0</v>
      </c>
      <c r="P1184" s="128">
        <f>INDEX('Maximum Demand Forecast'!$AN$52:$AN$64,MATCH($C$1183,'Maximum Demand Forecast'!$AM$52:$AM$64,0))</f>
        <v>0</v>
      </c>
      <c r="Q1184" s="104"/>
      <c r="R1184" s="105"/>
    </row>
    <row r="1185" spans="3:18" x14ac:dyDescent="0.25">
      <c r="C1185" s="71" t="s">
        <v>20</v>
      </c>
      <c r="D1185" s="72" t="s">
        <v>215</v>
      </c>
      <c r="E1185" s="128">
        <f>INDEX('Maximum Demand Forecast'!$AO$52:$AO$64,MATCH(Information!$C$1185,'Maximum Demand Forecast'!$AM$52:$AM$64,0))</f>
        <v>0</v>
      </c>
      <c r="F1185" s="132">
        <f>INDEX('Maximum Demand Forecast'!$AO$52:$AO$64,MATCH(Information!$C$1185,'Maximum Demand Forecast'!$AM$52:$AM$64,0))</f>
        <v>0</v>
      </c>
      <c r="G1185" s="132">
        <f>INDEX('Maximum Demand Forecast'!$AO$52:$AO$64,MATCH(Information!$C$1185,'Maximum Demand Forecast'!$AM$52:$AM$64,0))</f>
        <v>0</v>
      </c>
      <c r="H1185" s="132">
        <f>INDEX('Maximum Demand Forecast'!$AO$52:$AO$64,MATCH(Information!$C$1185,'Maximum Demand Forecast'!$AM$52:$AM$64,0))</f>
        <v>0</v>
      </c>
      <c r="I1185" s="132">
        <f>INDEX('Maximum Demand Forecast'!$AO$52:$AO$64,MATCH(Information!$C$1185,'Maximum Demand Forecast'!$AM$52:$AM$64,0))</f>
        <v>0</v>
      </c>
      <c r="J1185" s="132">
        <f>INDEX('Maximum Demand Forecast'!$AO$52:$AO$64,MATCH(Information!$C$1185,'Maximum Demand Forecast'!$AM$52:$AM$64,0))</f>
        <v>0</v>
      </c>
      <c r="K1185" s="132">
        <f>INDEX('Maximum Demand Forecast'!$AO$52:$AO$64,MATCH(Information!$C$1185,'Maximum Demand Forecast'!$AM$52:$AM$64,0))</f>
        <v>0</v>
      </c>
      <c r="L1185" s="132">
        <f>INDEX('Maximum Demand Forecast'!$AO$52:$AO$64,MATCH(Information!$C$1185,'Maximum Demand Forecast'!$AM$52:$AM$64,0))</f>
        <v>0</v>
      </c>
      <c r="M1185" s="132">
        <f>INDEX('Maximum Demand Forecast'!$AO$52:$AO$64,MATCH(Information!$C$1185,'Maximum Demand Forecast'!$AM$52:$AM$64,0))</f>
        <v>0</v>
      </c>
      <c r="N1185" s="132">
        <f>INDEX('Maximum Demand Forecast'!$AO$52:$AO$64,MATCH(Information!$C$1185,'Maximum Demand Forecast'!$AM$52:$AM$64,0))</f>
        <v>0</v>
      </c>
      <c r="O1185" s="132">
        <f>INDEX('Maximum Demand Forecast'!$AO$52:$AO$64,MATCH(Information!$C$1185,'Maximum Demand Forecast'!$AM$52:$AM$64,0))</f>
        <v>0</v>
      </c>
      <c r="P1185" s="132">
        <f>INDEX('Maximum Demand Forecast'!$AO$52:$AO$64,MATCH(Information!$C$1185,'Maximum Demand Forecast'!$AM$52:$AM$64,0))</f>
        <v>0</v>
      </c>
      <c r="Q1185" s="104"/>
      <c r="R1185" s="105"/>
    </row>
    <row r="1186" spans="3:18" x14ac:dyDescent="0.25">
      <c r="C1186" s="71" t="s">
        <v>20</v>
      </c>
      <c r="D1186" s="72" t="s">
        <v>216</v>
      </c>
      <c r="E1186" s="132">
        <f>INDEX('Maximum Demand Forecast'!$BE$53:$BE$65,MATCH(Information!$C$1186,'Maximum Demand Forecast'!$BC$53:$BC$65,0))</f>
        <v>20.691078947217807</v>
      </c>
      <c r="F1186" s="132">
        <f>INDEX('Maximum Demand Forecast'!$BE$53:$BE$65,MATCH(Information!$C$1186,'Maximum Demand Forecast'!$BC$53:$BC$65,0))</f>
        <v>20.691078947217807</v>
      </c>
      <c r="G1186" s="132">
        <f>INDEX('Maximum Demand Forecast'!$BE$53:$BE$65,MATCH(Information!$C$1186,'Maximum Demand Forecast'!$BC$53:$BC$65,0))</f>
        <v>20.691078947217807</v>
      </c>
      <c r="H1186" s="132">
        <f>INDEX('Maximum Demand Forecast'!$BE$53:$BE$65,MATCH(Information!$C$1186,'Maximum Demand Forecast'!$BC$53:$BC$65,0))</f>
        <v>20.691078947217807</v>
      </c>
      <c r="I1186" s="132">
        <f>INDEX('Maximum Demand Forecast'!$BE$53:$BE$65,MATCH(Information!$C$1186,'Maximum Demand Forecast'!$BC$53:$BC$65,0))</f>
        <v>20.691078947217807</v>
      </c>
      <c r="J1186" s="132">
        <f>INDEX('Maximum Demand Forecast'!$BE$53:$BE$65,MATCH(Information!$C$1186,'Maximum Demand Forecast'!$BC$53:$BC$65,0))</f>
        <v>20.691078947217807</v>
      </c>
      <c r="K1186" s="132">
        <f>INDEX('Maximum Demand Forecast'!$BE$53:$BE$65,MATCH(Information!$C$1186,'Maximum Demand Forecast'!$BC$53:$BC$65,0))</f>
        <v>20.691078947217807</v>
      </c>
      <c r="L1186" s="132">
        <f>INDEX('Maximum Demand Forecast'!$BE$53:$BE$65,MATCH(Information!$C$1186,'Maximum Demand Forecast'!$BC$53:$BC$65,0))</f>
        <v>20.691078947217807</v>
      </c>
      <c r="M1186" s="132">
        <f>INDEX('Maximum Demand Forecast'!$BE$53:$BE$65,MATCH(Information!$C$1186,'Maximum Demand Forecast'!$BC$53:$BC$65,0))</f>
        <v>20.691078947217807</v>
      </c>
      <c r="N1186" s="132">
        <f>INDEX('Maximum Demand Forecast'!$BE$53:$BE$65,MATCH(Information!$C$1186,'Maximum Demand Forecast'!$BC$53:$BC$65,0))</f>
        <v>20.691078947217807</v>
      </c>
      <c r="O1186" s="132">
        <f>INDEX('Maximum Demand Forecast'!$BE$53:$BE$65,MATCH(Information!$C$1186,'Maximum Demand Forecast'!$BC$53:$BC$65,0))</f>
        <v>20.691078947217807</v>
      </c>
      <c r="P1186" s="132">
        <f>INDEX('Maximum Demand Forecast'!$BE$53:$BE$65,MATCH(Information!$C$1186,'Maximum Demand Forecast'!$BC$53:$BC$65,0))</f>
        <v>20.691078947217807</v>
      </c>
      <c r="Q1186" s="104"/>
      <c r="R1186" s="105"/>
    </row>
    <row r="1187" spans="3:18" x14ac:dyDescent="0.25">
      <c r="C1187" s="71" t="s">
        <v>20</v>
      </c>
      <c r="D1187" s="72" t="s">
        <v>217</v>
      </c>
      <c r="E1187" s="132">
        <f>INDEX('Maximum Demand Forecast'!$BG$53:$BG$65,MATCH(Information!$C$1187,'Maximum Demand Forecast'!$BC$53:$BC$65,0))</f>
        <v>0</v>
      </c>
      <c r="F1187" s="132">
        <f>INDEX('Maximum Demand Forecast'!$BG$53:$BG$65,MATCH(Information!$C$1187,'Maximum Demand Forecast'!$BC$53:$BC$65,0))</f>
        <v>0</v>
      </c>
      <c r="G1187" s="132">
        <f>INDEX('Maximum Demand Forecast'!$BG$53:$BG$65,MATCH(Information!$C$1187,'Maximum Demand Forecast'!$BC$53:$BC$65,0))</f>
        <v>0</v>
      </c>
      <c r="H1187" s="132">
        <f>INDEX('Maximum Demand Forecast'!$BG$53:$BG$65,MATCH(Information!$C$1187,'Maximum Demand Forecast'!$BC$53:$BC$65,0))</f>
        <v>0</v>
      </c>
      <c r="I1187" s="132">
        <f>INDEX('Maximum Demand Forecast'!$BG$53:$BG$65,MATCH(Information!$C$1187,'Maximum Demand Forecast'!$BC$53:$BC$65,0))</f>
        <v>0</v>
      </c>
      <c r="J1187" s="132">
        <f>INDEX('Maximum Demand Forecast'!$BG$53:$BG$65,MATCH(Information!$C$1187,'Maximum Demand Forecast'!$BC$53:$BC$65,0))</f>
        <v>0</v>
      </c>
      <c r="K1187" s="132">
        <f>INDEX('Maximum Demand Forecast'!$BG$53:$BG$65,MATCH(Information!$C$1187,'Maximum Demand Forecast'!$BC$53:$BC$65,0))</f>
        <v>0</v>
      </c>
      <c r="L1187" s="132">
        <f>INDEX('Maximum Demand Forecast'!$BG$53:$BG$65,MATCH(Information!$C$1187,'Maximum Demand Forecast'!$BC$53:$BC$65,0))</f>
        <v>0</v>
      </c>
      <c r="M1187" s="132">
        <f>INDEX('Maximum Demand Forecast'!$BG$53:$BG$65,MATCH(Information!$C$1187,'Maximum Demand Forecast'!$BC$53:$BC$65,0))</f>
        <v>0</v>
      </c>
      <c r="N1187" s="132">
        <f>INDEX('Maximum Demand Forecast'!$BG$53:$BG$65,MATCH(Information!$C$1187,'Maximum Demand Forecast'!$BC$53:$BC$65,0))</f>
        <v>0</v>
      </c>
      <c r="O1187" s="132">
        <f>INDEX('Maximum Demand Forecast'!$BG$53:$BG$65,MATCH(Information!$C$1187,'Maximum Demand Forecast'!$BC$53:$BC$65,0))</f>
        <v>0</v>
      </c>
      <c r="P1187" s="132">
        <f>INDEX('Maximum Demand Forecast'!$BG$53:$BG$65,MATCH(Information!$C$1187,'Maximum Demand Forecast'!$BC$53:$BC$65,0))</f>
        <v>0</v>
      </c>
      <c r="Q1187" s="104"/>
      <c r="R1187" s="105"/>
    </row>
    <row r="1188" spans="3:18" x14ac:dyDescent="0.25">
      <c r="C1188" s="71" t="s">
        <v>20</v>
      </c>
      <c r="D1188" s="72" t="s">
        <v>218</v>
      </c>
      <c r="E1188" s="132">
        <f>INDEX('Maximum Demand Forecast'!$BD$53:$BD$65,MATCH(Information!$C$1188,'Maximum Demand Forecast'!$BC$53:$BC$65,0))</f>
        <v>20.691078947217807</v>
      </c>
      <c r="F1188" s="132">
        <f>INDEX('Maximum Demand Forecast'!$BD$53:$BD$65,MATCH(Information!$C$1188,'Maximum Demand Forecast'!$BC$53:$BC$65,0))</f>
        <v>20.691078947217807</v>
      </c>
      <c r="G1188" s="132">
        <f>INDEX('Maximum Demand Forecast'!$BD$53:$BD$65,MATCH(Information!$C$1188,'Maximum Demand Forecast'!$BC$53:$BC$65,0))</f>
        <v>20.691078947217807</v>
      </c>
      <c r="H1188" s="132">
        <f>INDEX('Maximum Demand Forecast'!$BD$53:$BD$65,MATCH(Information!$C$1188,'Maximum Demand Forecast'!$BC$53:$BC$65,0))</f>
        <v>20.691078947217807</v>
      </c>
      <c r="I1188" s="132">
        <f>INDEX('Maximum Demand Forecast'!$BD$53:$BD$65,MATCH(Information!$C$1188,'Maximum Demand Forecast'!$BC$53:$BC$65,0))</f>
        <v>20.691078947217807</v>
      </c>
      <c r="J1188" s="132">
        <f>INDEX('Maximum Demand Forecast'!$BD$53:$BD$65,MATCH(Information!$C$1188,'Maximum Demand Forecast'!$BC$53:$BC$65,0))</f>
        <v>20.691078947217807</v>
      </c>
      <c r="K1188" s="132">
        <f>INDEX('Maximum Demand Forecast'!$BD$53:$BD$65,MATCH(Information!$C$1188,'Maximum Demand Forecast'!$BC$53:$BC$65,0))</f>
        <v>20.691078947217807</v>
      </c>
      <c r="L1188" s="132">
        <f>INDEX('Maximum Demand Forecast'!$BD$53:$BD$65,MATCH(Information!$C$1188,'Maximum Demand Forecast'!$BC$53:$BC$65,0))</f>
        <v>20.691078947217807</v>
      </c>
      <c r="M1188" s="132">
        <f>INDEX('Maximum Demand Forecast'!$BD$53:$BD$65,MATCH(Information!$C$1188,'Maximum Demand Forecast'!$BC$53:$BC$65,0))</f>
        <v>20.691078947217807</v>
      </c>
      <c r="N1188" s="132">
        <f>INDEX('Maximum Demand Forecast'!$BD$53:$BD$65,MATCH(Information!$C$1188,'Maximum Demand Forecast'!$BC$53:$BC$65,0))</f>
        <v>20.691078947217807</v>
      </c>
      <c r="O1188" s="132">
        <f>INDEX('Maximum Demand Forecast'!$BD$53:$BD$65,MATCH(Information!$C$1188,'Maximum Demand Forecast'!$BC$53:$BC$65,0))</f>
        <v>20.691078947217807</v>
      </c>
      <c r="P1188" s="132">
        <f>INDEX('Maximum Demand Forecast'!$BD$53:$BD$65,MATCH(Information!$C$1188,'Maximum Demand Forecast'!$BC$53:$BC$65,0))</f>
        <v>20.691078947217807</v>
      </c>
      <c r="Q1188" s="104"/>
      <c r="R1188" s="105"/>
    </row>
    <row r="1189" spans="3:18" x14ac:dyDescent="0.25">
      <c r="C1189" s="71" t="s">
        <v>20</v>
      </c>
      <c r="D1189" s="72" t="s">
        <v>219</v>
      </c>
      <c r="E1189" s="132">
        <f>INDEX('Maximum Demand Forecast'!$BF$53:$BF$65,MATCH(Information!$C$1189,'Maximum Demand Forecast'!$BC$53:$BC$65,0))</f>
        <v>0</v>
      </c>
      <c r="F1189" s="132">
        <f>INDEX('Maximum Demand Forecast'!$BF$53:$BF$65,MATCH(Information!$C$1189,'Maximum Demand Forecast'!$BC$53:$BC$65,0))</f>
        <v>0</v>
      </c>
      <c r="G1189" s="132">
        <f>INDEX('Maximum Demand Forecast'!$BF$53:$BF$65,MATCH(Information!$C$1189,'Maximum Demand Forecast'!$BC$53:$BC$65,0))</f>
        <v>0</v>
      </c>
      <c r="H1189" s="132">
        <f>INDEX('Maximum Demand Forecast'!$BF$53:$BF$65,MATCH(Information!$C$1189,'Maximum Demand Forecast'!$BC$53:$BC$65,0))</f>
        <v>0</v>
      </c>
      <c r="I1189" s="132">
        <f>INDEX('Maximum Demand Forecast'!$BF$53:$BF$65,MATCH(Information!$C$1189,'Maximum Demand Forecast'!$BC$53:$BC$65,0))</f>
        <v>0</v>
      </c>
      <c r="J1189" s="132">
        <f>INDEX('Maximum Demand Forecast'!$BF$53:$BF$65,MATCH(Information!$C$1189,'Maximum Demand Forecast'!$BC$53:$BC$65,0))</f>
        <v>0</v>
      </c>
      <c r="K1189" s="132">
        <f>INDEX('Maximum Demand Forecast'!$BF$53:$BF$65,MATCH(Information!$C$1189,'Maximum Demand Forecast'!$BC$53:$BC$65,0))</f>
        <v>0</v>
      </c>
      <c r="L1189" s="132">
        <f>INDEX('Maximum Demand Forecast'!$BF$53:$BF$65,MATCH(Information!$C$1189,'Maximum Demand Forecast'!$BC$53:$BC$65,0))</f>
        <v>0</v>
      </c>
      <c r="M1189" s="132">
        <f>INDEX('Maximum Demand Forecast'!$BF$53:$BF$65,MATCH(Information!$C$1189,'Maximum Demand Forecast'!$BC$53:$BC$65,0))</f>
        <v>0</v>
      </c>
      <c r="N1189" s="132">
        <f>INDEX('Maximum Demand Forecast'!$BF$53:$BF$65,MATCH(Information!$C$1189,'Maximum Demand Forecast'!$BC$53:$BC$65,0))</f>
        <v>0</v>
      </c>
      <c r="O1189" s="132">
        <f>INDEX('Maximum Demand Forecast'!$BF$53:$BF$65,MATCH(Information!$C$1189,'Maximum Demand Forecast'!$BC$53:$BC$65,0))</f>
        <v>0</v>
      </c>
      <c r="P1189" s="132">
        <f>INDEX('Maximum Demand Forecast'!$BF$53:$BF$65,MATCH(Information!$C$1189,'Maximum Demand Forecast'!$BC$53:$BC$65,0))</f>
        <v>0</v>
      </c>
      <c r="Q1189" s="112"/>
      <c r="R1189" s="105"/>
    </row>
    <row r="1190" spans="3:18" x14ac:dyDescent="0.25">
      <c r="C1190" s="71" t="s">
        <v>20</v>
      </c>
      <c r="D1190" s="72" t="s">
        <v>220</v>
      </c>
      <c r="E1190" s="133">
        <f>(IF($R$1183="Summer",INDEX('Maximum Demand Forecast'!E$52:E$64,MATCH(Information!$C$1183,'Maximum Demand Forecast'!$D$52:$D$64,0)),INDEX('Maximum Demand Forecast'!U$52:U$64,MATCH(Information!$C$1183,'Maximum Demand Forecast'!$T$52:$T$64,0))))/$F$1191</f>
        <v>15.806468863471753</v>
      </c>
      <c r="F1190" s="133">
        <f>(IF($R$1183="Summer",INDEX('Maximum Demand Forecast'!F$52:F$64,MATCH(Information!$C$1183,'Maximum Demand Forecast'!$D$52:$D$64,0)),INDEX('Maximum Demand Forecast'!V$52:V$64,MATCH(Information!$C$1183,'Maximum Demand Forecast'!$T$52:$T$64,0))))/$F$1191</f>
        <v>15.128192727461222</v>
      </c>
      <c r="G1190" s="133">
        <f>(IF($R$1183="Summer",INDEX('Maximum Demand Forecast'!G$52:G$64,MATCH(Information!$C$1183,'Maximum Demand Forecast'!$D$52:$D$64,0)),INDEX('Maximum Demand Forecast'!W$52:W$64,MATCH(Information!$C$1183,'Maximum Demand Forecast'!$T$52:$T$64,0))))/$F$1191</f>
        <v>14.60634832463434</v>
      </c>
      <c r="H1190" s="133">
        <f>(IF($R$1183="Summer",INDEX('Maximum Demand Forecast'!H$52:H$64,MATCH(Information!$C$1183,'Maximum Demand Forecast'!$D$52:$D$64,0)),INDEX('Maximum Demand Forecast'!X$52:X$64,MATCH(Information!$C$1183,'Maximum Demand Forecast'!$T$52:$T$64,0))))/$F$1191</f>
        <v>14.723444578059986</v>
      </c>
      <c r="I1190" s="133">
        <f>(IF($R$1183="Summer",INDEX('Maximum Demand Forecast'!I$52:I$64,MATCH(Information!$C$1183,'Maximum Demand Forecast'!$D$52:$D$64,0)),INDEX('Maximum Demand Forecast'!Y$52:Y$64,MATCH(Information!$C$1183,'Maximum Demand Forecast'!$T$52:$T$64,0))))/$F$1191</f>
        <v>14.48347326432687</v>
      </c>
      <c r="J1190" s="133">
        <f>(IF($R$1183="Summer",INDEX('Maximum Demand Forecast'!J$52:J$64,MATCH(Information!$C$1183,'Maximum Demand Forecast'!$D$52:$D$64,0)),INDEX('Maximum Demand Forecast'!Z$52:Z$64,MATCH(Information!$C$1183,'Maximum Demand Forecast'!$T$52:$T$64,0))))/$F$1191</f>
        <v>14.474277849118433</v>
      </c>
      <c r="K1190" s="133">
        <f>(IF($R$1183="Summer",INDEX('Maximum Demand Forecast'!K$52:K$64,MATCH(Information!$C$1183,'Maximum Demand Forecast'!$D$52:$D$64,0)),INDEX('Maximum Demand Forecast'!AA$52:AA$64,MATCH(Information!$C$1183,'Maximum Demand Forecast'!$T$52:$T$64,0))))/$F$1191</f>
        <v>14.495626728673628</v>
      </c>
      <c r="L1190" s="133">
        <f>(IF($R$1183="Summer",INDEX('Maximum Demand Forecast'!L$52:L$64,MATCH(Information!$C$1183,'Maximum Demand Forecast'!$D$52:$D$64,0)),INDEX('Maximum Demand Forecast'!AB$52:AB$64,MATCH(Information!$C$1183,'Maximum Demand Forecast'!$T$52:$T$64,0))))/$F$1191</f>
        <v>14.560415693203707</v>
      </c>
      <c r="M1190" s="133">
        <f>(IF($R$1183="Summer",INDEX('Maximum Demand Forecast'!M$52:M$64,MATCH(Information!$C$1183,'Maximum Demand Forecast'!$D$52:$D$64,0)),INDEX('Maximum Demand Forecast'!AC$52:AC$64,MATCH(Information!$C$1183,'Maximum Demand Forecast'!$T$52:$T$64,0))))/$F$1191</f>
        <v>14.753274692838575</v>
      </c>
      <c r="N1190" s="133">
        <f>(IF($R$1183="Summer",INDEX('Maximum Demand Forecast'!N$52:N$64,MATCH(Information!$C$1183,'Maximum Demand Forecast'!$D$52:$D$64,0)),INDEX('Maximum Demand Forecast'!AD$52:AD$64,MATCH(Information!$C$1183,'Maximum Demand Forecast'!$T$52:$T$64,0))))/$F$1191</f>
        <v>15.362422024942662</v>
      </c>
      <c r="O1190" s="133">
        <f>(IF($R$1183="Summer",INDEX('Maximum Demand Forecast'!O$52:O$64,MATCH(Information!$C$1183,'Maximum Demand Forecast'!$D$52:$D$64,0)),INDEX('Maximum Demand Forecast'!AE$52:AE$64,MATCH(Information!$C$1183,'Maximum Demand Forecast'!$T$52:$T$64,0))))/$F$1191</f>
        <v>15.859860023591592</v>
      </c>
      <c r="P1190" s="133">
        <f>(IF($R$1183="Summer",INDEX('Maximum Demand Forecast'!P$52:P$64,MATCH(Information!$C$1183,'Maximum Demand Forecast'!$D$52:$D$64,0)),INDEX('Maximum Demand Forecast'!AF$52:AF$64,MATCH(Information!$C$1183,'Maximum Demand Forecast'!$T$52:$T$64,0))))/$F$1191</f>
        <v>16.19069044113273</v>
      </c>
      <c r="Q1190" s="112"/>
      <c r="R1190" s="105"/>
    </row>
    <row r="1191" spans="3:18" x14ac:dyDescent="0.25">
      <c r="C1191" s="71" t="s">
        <v>20</v>
      </c>
      <c r="D1191" s="72" t="s">
        <v>221</v>
      </c>
      <c r="E1191" s="118">
        <f>IF($R$1183="Summer",INDEX('Maximum Demand Forecast'!$Q$52:$Q$64,MATCH(Information!$C$1183,'Maximum Demand Forecast'!$D$52:$D$64,0)),INDEX('Maximum Demand Forecast'!$AG$52:$AG$64,MATCH(Information!$C$1183,'Maximum Demand Forecast'!$T$52:$T$64,0)))</f>
        <v>0.99919208494617895</v>
      </c>
      <c r="F1191" s="132">
        <f>IF($R$1183="Summer",INDEX('Maximum Demand Forecast'!$Q$52:$Q$64,MATCH(Information!$C$1183,'Maximum Demand Forecast'!$D$52:$D$64,0)),INDEX('Maximum Demand Forecast'!$AG$52:$AG$64,MATCH(Information!$C$1183,'Maximum Demand Forecast'!$T$52:$T$64,0)))</f>
        <v>0.99919208494617895</v>
      </c>
      <c r="G1191" s="132">
        <f>IF($R$1183="Summer",INDEX('Maximum Demand Forecast'!$Q$52:$Q$64,MATCH(Information!$C$1183,'Maximum Demand Forecast'!$D$52:$D$64,0)),INDEX('Maximum Demand Forecast'!$AG$52:$AG$64,MATCH(Information!$C$1183,'Maximum Demand Forecast'!$T$52:$T$64,0)))</f>
        <v>0.99919208494617895</v>
      </c>
      <c r="H1191" s="132">
        <f>IF($R$1183="Summer",INDEX('Maximum Demand Forecast'!$Q$52:$Q$64,MATCH(Information!$C$1183,'Maximum Demand Forecast'!$D$52:$D$64,0)),INDEX('Maximum Demand Forecast'!$AG$52:$AG$64,MATCH(Information!$C$1183,'Maximum Demand Forecast'!$T$52:$T$64,0)))</f>
        <v>0.99919208494617895</v>
      </c>
      <c r="I1191" s="132">
        <f>IF($R$1183="Summer",INDEX('Maximum Demand Forecast'!$Q$52:$Q$64,MATCH(Information!$C$1183,'Maximum Demand Forecast'!$D$52:$D$64,0)),INDEX('Maximum Demand Forecast'!$AG$52:$AG$64,MATCH(Information!$C$1183,'Maximum Demand Forecast'!$T$52:$T$64,0)))</f>
        <v>0.99919208494617895</v>
      </c>
      <c r="J1191" s="132">
        <f>IF($R$1183="Summer",INDEX('Maximum Demand Forecast'!$Q$52:$Q$64,MATCH(Information!$C$1183,'Maximum Demand Forecast'!$D$52:$D$64,0)),INDEX('Maximum Demand Forecast'!$AG$52:$AG$64,MATCH(Information!$C$1183,'Maximum Demand Forecast'!$T$52:$T$64,0)))</f>
        <v>0.99919208494617895</v>
      </c>
      <c r="K1191" s="132">
        <f>IF($R$1183="Summer",INDEX('Maximum Demand Forecast'!$Q$52:$Q$64,MATCH(Information!$C$1183,'Maximum Demand Forecast'!$D$52:$D$64,0)),INDEX('Maximum Demand Forecast'!$AG$52:$AG$64,MATCH(Information!$C$1183,'Maximum Demand Forecast'!$T$52:$T$64,0)))</f>
        <v>0.99919208494617895</v>
      </c>
      <c r="L1191" s="132">
        <f>IF($R$1183="Summer",INDEX('Maximum Demand Forecast'!$Q$52:$Q$64,MATCH(Information!$C$1183,'Maximum Demand Forecast'!$D$52:$D$64,0)),INDEX('Maximum Demand Forecast'!$AG$52:$AG$64,MATCH(Information!$C$1183,'Maximum Demand Forecast'!$T$52:$T$64,0)))</f>
        <v>0.99919208494617895</v>
      </c>
      <c r="M1191" s="132">
        <f>IF($R$1183="Summer",INDEX('Maximum Demand Forecast'!$Q$52:$Q$64,MATCH(Information!$C$1183,'Maximum Demand Forecast'!$D$52:$D$64,0)),INDEX('Maximum Demand Forecast'!$AG$52:$AG$64,MATCH(Information!$C$1183,'Maximum Demand Forecast'!$T$52:$T$64,0)))</f>
        <v>0.99919208494617895</v>
      </c>
      <c r="N1191" s="132">
        <f>IF($R$1183="Summer",INDEX('Maximum Demand Forecast'!$Q$52:$Q$64,MATCH(Information!$C$1183,'Maximum Demand Forecast'!$D$52:$D$64,0)),INDEX('Maximum Demand Forecast'!$AG$52:$AG$64,MATCH(Information!$C$1183,'Maximum Demand Forecast'!$T$52:$T$64,0)))</f>
        <v>0.99919208494617895</v>
      </c>
      <c r="O1191" s="132">
        <f>IF($R$1183="Summer",INDEX('Maximum Demand Forecast'!$Q$52:$Q$64,MATCH(Information!$C$1183,'Maximum Demand Forecast'!$D$52:$D$64,0)),INDEX('Maximum Demand Forecast'!$AG$52:$AG$64,MATCH(Information!$C$1183,'Maximum Demand Forecast'!$T$52:$T$64,0)))</f>
        <v>0.99919208494617895</v>
      </c>
      <c r="P1191" s="132">
        <f>IF($R$1183="Summer",INDEX('Maximum Demand Forecast'!$Q$52:$Q$64,MATCH(Information!$C$1183,'Maximum Demand Forecast'!$D$52:$D$64,0)),INDEX('Maximum Demand Forecast'!$AG$52:$AG$64,MATCH(Information!$C$1183,'Maximum Demand Forecast'!$T$52:$T$64,0)))</f>
        <v>0.99919208494617895</v>
      </c>
      <c r="Q1191" s="112"/>
      <c r="R1191" s="105"/>
    </row>
    <row r="1192" spans="3:18" x14ac:dyDescent="0.25">
      <c r="C1192" s="71" t="s">
        <v>20</v>
      </c>
      <c r="D1192" s="72" t="s">
        <v>222</v>
      </c>
      <c r="E1192" s="118">
        <f>(IF($R$1183="Summer",INDEX('Maximum Demand Forecast'!U$52:U$64,MATCH(Information!$C$1183,'Maximum Demand Forecast'!$D$52:$D$64,0)),INDEX('Maximum Demand Forecast'!E$52:E$64,MATCH(Information!$C$1183,'Maximum Demand Forecast'!$T$52:$T$64,0))))/$F$1193</f>
        <v>10.448522944688154</v>
      </c>
      <c r="F1192" s="132">
        <f>(IF($R$1183="Summer",INDEX('Maximum Demand Forecast'!V$52:V$64,MATCH(Information!$C$1183,'Maximum Demand Forecast'!$D$52:$D$64,0)),INDEX('Maximum Demand Forecast'!F$52:F$64,MATCH(Information!$C$1183,'Maximum Demand Forecast'!$T$52:$T$64,0))))/$F$1193</f>
        <v>9.1468933486735278</v>
      </c>
      <c r="G1192" s="132">
        <f>(IF($R$1183="Summer",INDEX('Maximum Demand Forecast'!W$52:W$64,MATCH(Information!$C$1183,'Maximum Demand Forecast'!$D$52:$D$64,0)),INDEX('Maximum Demand Forecast'!G$52:G$64,MATCH(Information!$C$1183,'Maximum Demand Forecast'!$T$52:$T$64,0))))/$F$1193</f>
        <v>9.4058259653022933</v>
      </c>
      <c r="H1192" s="132">
        <f>(IF($R$1183="Summer",INDEX('Maximum Demand Forecast'!X$52:X$64,MATCH(Information!$C$1183,'Maximum Demand Forecast'!$D$52:$D$64,0)),INDEX('Maximum Demand Forecast'!H$52:H$64,MATCH(Information!$C$1183,'Maximum Demand Forecast'!$T$52:$T$64,0))))/$F$1193</f>
        <v>9.3769161546632489</v>
      </c>
      <c r="I1192" s="132">
        <f>(IF($R$1183="Summer",INDEX('Maximum Demand Forecast'!Y$52:Y$64,MATCH(Information!$C$1183,'Maximum Demand Forecast'!$D$52:$D$64,0)),INDEX('Maximum Demand Forecast'!I$52:I$64,MATCH(Information!$C$1183,'Maximum Demand Forecast'!$T$52:$T$64,0))))/$F$1193</f>
        <v>9.2189717678986955</v>
      </c>
      <c r="J1192" s="132">
        <f>(IF($R$1183="Summer",INDEX('Maximum Demand Forecast'!Z$52:Z$64,MATCH(Information!$C$1183,'Maximum Demand Forecast'!$D$52:$D$64,0)),INDEX('Maximum Demand Forecast'!J$52:J$64,MATCH(Information!$C$1183,'Maximum Demand Forecast'!$T$52:$T$64,0))))/$F$1193</f>
        <v>9.1069130421898574</v>
      </c>
      <c r="K1192" s="132">
        <f>(IF($R$1183="Summer",INDEX('Maximum Demand Forecast'!AA$52:AA$64,MATCH(Information!$C$1183,'Maximum Demand Forecast'!$D$52:$D$64,0)),INDEX('Maximum Demand Forecast'!K$52:K$64,MATCH(Information!$C$1183,'Maximum Demand Forecast'!$T$52:$T$64,0))))/$F$1193</f>
        <v>9.113000762646621</v>
      </c>
      <c r="L1192" s="132">
        <f>(IF($R$1183="Summer",INDEX('Maximum Demand Forecast'!AB$52:AB$64,MATCH(Information!$C$1183,'Maximum Demand Forecast'!$D$52:$D$64,0)),INDEX('Maximum Demand Forecast'!L$52:L$64,MATCH(Information!$C$1183,'Maximum Demand Forecast'!$T$52:$T$64,0))))/$F$1193</f>
        <v>9.0953705872127326</v>
      </c>
      <c r="M1192" s="132">
        <f>(IF($R$1183="Summer",INDEX('Maximum Demand Forecast'!AC$52:AC$64,MATCH(Information!$C$1183,'Maximum Demand Forecast'!$D$52:$D$64,0)),INDEX('Maximum Demand Forecast'!M$52:M$64,MATCH(Information!$C$1183,'Maximum Demand Forecast'!$T$52:$T$64,0))))/$F$1193</f>
        <v>9.3025097125556897</v>
      </c>
      <c r="N1192" s="132">
        <f>(IF($R$1183="Summer",INDEX('Maximum Demand Forecast'!AD$52:AD$64,MATCH(Information!$C$1183,'Maximum Demand Forecast'!$D$52:$D$64,0)),INDEX('Maximum Demand Forecast'!N$52:N$64,MATCH(Information!$C$1183,'Maximum Demand Forecast'!$T$52:$T$64,0))))/$F$1193</f>
        <v>9.8629862307261202</v>
      </c>
      <c r="O1192" s="132">
        <f>(IF($R$1183="Summer",INDEX('Maximum Demand Forecast'!AE$52:AE$64,MATCH(Information!$C$1183,'Maximum Demand Forecast'!$D$52:$D$64,0)),INDEX('Maximum Demand Forecast'!O$52:O$64,MATCH(Information!$C$1183,'Maximum Demand Forecast'!$T$52:$T$64,0))))/$F$1193</f>
        <v>10.359971965755999</v>
      </c>
      <c r="P1192" s="132">
        <f>(IF($R$1183="Summer",INDEX('Maximum Demand Forecast'!AF$52:AF$64,MATCH(Information!$C$1183,'Maximum Demand Forecast'!$D$52:$D$64,0)),INDEX('Maximum Demand Forecast'!P$52:P$64,MATCH(Information!$C$1183,'Maximum Demand Forecast'!$T$52:$T$64,0))))/$F$1193</f>
        <v>10.627812236729882</v>
      </c>
      <c r="Q1192" s="116"/>
      <c r="R1192" s="105"/>
    </row>
    <row r="1193" spans="3:18" x14ac:dyDescent="0.25">
      <c r="C1193" s="71" t="s">
        <v>20</v>
      </c>
      <c r="D1193" s="72" t="s">
        <v>223</v>
      </c>
      <c r="E1193" s="134">
        <f>IF($R$1183="Summer",INDEX('Maximum Demand Forecast'!$AG$52:$AG$64,MATCH(Information!$C$1183,'Maximum Demand Forecast'!$T$52:$T$64,0)),INDEX('Maximum Demand Forecast'!$Q$52:$Q$64,MATCH(Information!$C$1183,'Maximum Demand Forecast'!$D$52:$D$64,0)))</f>
        <v>0.99978964161927097</v>
      </c>
      <c r="F1193" s="128">
        <f>IF($R$1183="Summer",INDEX('Maximum Demand Forecast'!$AG$52:$AG$64,MATCH(Information!$C$1183,'Maximum Demand Forecast'!$T$52:$T$64,0)),INDEX('Maximum Demand Forecast'!$Q$52:$Q$64,MATCH(Information!$C$1183,'Maximum Demand Forecast'!$D$52:$D$64,0)))</f>
        <v>0.99978964161927097</v>
      </c>
      <c r="G1193" s="128">
        <f>IF($R$1183="Summer",INDEX('Maximum Demand Forecast'!$AG$52:$AG$64,MATCH(Information!$C$1183,'Maximum Demand Forecast'!$T$52:$T$64,0)),INDEX('Maximum Demand Forecast'!$Q$52:$Q$64,MATCH(Information!$C$1183,'Maximum Demand Forecast'!$D$52:$D$64,0)))</f>
        <v>0.99978964161927097</v>
      </c>
      <c r="H1193" s="128">
        <f>IF($R$1183="Summer",INDEX('Maximum Demand Forecast'!$AG$52:$AG$64,MATCH(Information!$C$1183,'Maximum Demand Forecast'!$T$52:$T$64,0)),INDEX('Maximum Demand Forecast'!$Q$52:$Q$64,MATCH(Information!$C$1183,'Maximum Demand Forecast'!$D$52:$D$64,0)))</f>
        <v>0.99978964161927097</v>
      </c>
      <c r="I1193" s="128">
        <f>IF($R$1183="Summer",INDEX('Maximum Demand Forecast'!$AG$52:$AG$64,MATCH(Information!$C$1183,'Maximum Demand Forecast'!$T$52:$T$64,0)),INDEX('Maximum Demand Forecast'!$Q$52:$Q$64,MATCH(Information!$C$1183,'Maximum Demand Forecast'!$D$52:$D$64,0)))</f>
        <v>0.99978964161927097</v>
      </c>
      <c r="J1193" s="128">
        <f>IF($R$1183="Summer",INDEX('Maximum Demand Forecast'!$AG$52:$AG$64,MATCH(Information!$C$1183,'Maximum Demand Forecast'!$T$52:$T$64,0)),INDEX('Maximum Demand Forecast'!$Q$52:$Q$64,MATCH(Information!$C$1183,'Maximum Demand Forecast'!$D$52:$D$64,0)))</f>
        <v>0.99978964161927097</v>
      </c>
      <c r="K1193" s="128">
        <f>IF($R$1183="Summer",INDEX('Maximum Demand Forecast'!$AG$52:$AG$64,MATCH(Information!$C$1183,'Maximum Demand Forecast'!$T$52:$T$64,0)),INDEX('Maximum Demand Forecast'!$Q$52:$Q$64,MATCH(Information!$C$1183,'Maximum Demand Forecast'!$D$52:$D$64,0)))</f>
        <v>0.99978964161927097</v>
      </c>
      <c r="L1193" s="128">
        <f>IF($R$1183="Summer",INDEX('Maximum Demand Forecast'!$AG$52:$AG$64,MATCH(Information!$C$1183,'Maximum Demand Forecast'!$T$52:$T$64,0)),INDEX('Maximum Demand Forecast'!$Q$52:$Q$64,MATCH(Information!$C$1183,'Maximum Demand Forecast'!$D$52:$D$64,0)))</f>
        <v>0.99978964161927097</v>
      </c>
      <c r="M1193" s="128">
        <f>IF($R$1183="Summer",INDEX('Maximum Demand Forecast'!$AG$52:$AG$64,MATCH(Information!$C$1183,'Maximum Demand Forecast'!$T$52:$T$64,0)),INDEX('Maximum Demand Forecast'!$Q$52:$Q$64,MATCH(Information!$C$1183,'Maximum Demand Forecast'!$D$52:$D$64,0)))</f>
        <v>0.99978964161927097</v>
      </c>
      <c r="N1193" s="128">
        <f>IF($R$1183="Summer",INDEX('Maximum Demand Forecast'!$AG$52:$AG$64,MATCH(Information!$C$1183,'Maximum Demand Forecast'!$T$52:$T$64,0)),INDEX('Maximum Demand Forecast'!$Q$52:$Q$64,MATCH(Information!$C$1183,'Maximum Demand Forecast'!$D$52:$D$64,0)))</f>
        <v>0.99978964161927097</v>
      </c>
      <c r="O1193" s="128">
        <f>IF($R$1183="Summer",INDEX('Maximum Demand Forecast'!$AG$52:$AG$64,MATCH(Information!$C$1183,'Maximum Demand Forecast'!$T$52:$T$64,0)),INDEX('Maximum Demand Forecast'!$Q$52:$Q$64,MATCH(Information!$C$1183,'Maximum Demand Forecast'!$D$52:$D$64,0)))</f>
        <v>0.99978964161927097</v>
      </c>
      <c r="P1193" s="128">
        <f>IF($R$1183="Summer",INDEX('Maximum Demand Forecast'!$AG$52:$AG$64,MATCH(Information!$C$1183,'Maximum Demand Forecast'!$T$52:$T$64,0)),INDEX('Maximum Demand Forecast'!$Q$52:$Q$64,MATCH(Information!$C$1183,'Maximum Demand Forecast'!$D$52:$D$64,0)))</f>
        <v>0.99978964161927097</v>
      </c>
      <c r="Q1193" s="104"/>
      <c r="R1193" s="105"/>
    </row>
    <row r="1194" spans="3:18" x14ac:dyDescent="0.25">
      <c r="C1194" s="71" t="s">
        <v>20</v>
      </c>
      <c r="D1194" s="72" t="s">
        <v>224</v>
      </c>
      <c r="E1194" s="134">
        <f>INDEX('Maximum Demand Forecast'!$AK$52:$AK$64,MATCH(Information!$C$1194,'Maximum Demand Forecast'!$AJ$52:$AJ$64,0))</f>
        <v>0</v>
      </c>
      <c r="F1194" s="128">
        <f>INDEX('Maximum Demand Forecast'!$AK$52:$AK$64,MATCH(Information!$C$1194,'Maximum Demand Forecast'!$AJ$52:$AJ$64,0))</f>
        <v>0</v>
      </c>
      <c r="G1194" s="128">
        <f>INDEX('Maximum Demand Forecast'!$AK$52:$AK$64,MATCH(Information!$C$1194,'Maximum Demand Forecast'!$AJ$52:$AJ$64,0))</f>
        <v>0</v>
      </c>
      <c r="H1194" s="128">
        <f>INDEX('Maximum Demand Forecast'!$AK$52:$AK$64,MATCH(Information!$C$1194,'Maximum Demand Forecast'!$AJ$52:$AJ$64,0))</f>
        <v>0</v>
      </c>
      <c r="I1194" s="128">
        <f>INDEX('Maximum Demand Forecast'!$AK$52:$AK$64,MATCH(Information!$C$1194,'Maximum Demand Forecast'!$AJ$52:$AJ$64,0))</f>
        <v>0</v>
      </c>
      <c r="J1194" s="128">
        <f>INDEX('Maximum Demand Forecast'!$AK$52:$AK$64,MATCH(Information!$C$1194,'Maximum Demand Forecast'!$AJ$52:$AJ$64,0))</f>
        <v>0</v>
      </c>
      <c r="K1194" s="128">
        <f>INDEX('Maximum Demand Forecast'!$AK$52:$AK$64,MATCH(Information!$C$1194,'Maximum Demand Forecast'!$AJ$52:$AJ$64,0))</f>
        <v>0</v>
      </c>
      <c r="L1194" s="128">
        <f>INDEX('Maximum Demand Forecast'!$AK$52:$AK$64,MATCH(Information!$C$1194,'Maximum Demand Forecast'!$AJ$52:$AJ$64,0))</f>
        <v>0</v>
      </c>
      <c r="M1194" s="128">
        <f>INDEX('Maximum Demand Forecast'!$AK$52:$AK$64,MATCH(Information!$C$1194,'Maximum Demand Forecast'!$AJ$52:$AJ$64,0))</f>
        <v>0</v>
      </c>
      <c r="N1194" s="128">
        <f>INDEX('Maximum Demand Forecast'!$AK$52:$AK$64,MATCH(Information!$C$1194,'Maximum Demand Forecast'!$AJ$52:$AJ$64,0))</f>
        <v>0</v>
      </c>
      <c r="O1194" s="128">
        <f>INDEX('Maximum Demand Forecast'!$AK$52:$AK$64,MATCH(Information!$C$1194,'Maximum Demand Forecast'!$AJ$52:$AJ$64,0))</f>
        <v>0</v>
      </c>
      <c r="P1194" s="128">
        <f>INDEX('Maximum Demand Forecast'!$AK$52:$AK$64,MATCH(Information!$C$1194,'Maximum Demand Forecast'!$AJ$52:$AJ$64,0))</f>
        <v>0</v>
      </c>
      <c r="Q1194" s="104"/>
      <c r="R1194" s="105"/>
    </row>
    <row r="1195" spans="3:18" x14ac:dyDescent="0.25">
      <c r="C1195" s="71" t="s">
        <v>20</v>
      </c>
      <c r="D1195" s="72" t="s">
        <v>130</v>
      </c>
      <c r="E1195" s="132"/>
      <c r="F1195" s="132"/>
      <c r="G1195" s="132"/>
      <c r="H1195" s="132"/>
      <c r="I1195" s="132"/>
      <c r="J1195" s="132"/>
      <c r="K1195" s="132"/>
      <c r="L1195" s="132"/>
      <c r="M1195" s="132"/>
      <c r="N1195" s="132"/>
      <c r="O1195" s="132"/>
      <c r="P1195" s="132"/>
      <c r="Q1195" s="104" t="str" cm="1">
        <f t="array" ref="Q1195">_xlfn.LET(
   _xlpm.result, INDEX('Maximum Demand Forecast'!$AW$4:$AW$328,
                 MATCH(1,
                      ('Maximum Demand Forecast'!$AV$4:$AV$328=Information!D1195)*
                      ('Maximum Demand Forecast'!$AX$4:$AX$328=Information!E1195)*
                      ('Maximum Demand Forecast'!$AU$4:$AU$328=Information!C1195),
                 0)),
   IF(_xlpm.result=0,"",_xlpm.result)
)</f>
        <v/>
      </c>
      <c r="R1195" s="105"/>
    </row>
    <row r="1196" spans="3:18" x14ac:dyDescent="0.25">
      <c r="C1196" s="71" t="s">
        <v>20</v>
      </c>
      <c r="D1196" s="72" t="s">
        <v>131</v>
      </c>
      <c r="E1196" s="132"/>
      <c r="F1196" s="132"/>
      <c r="G1196" s="132"/>
      <c r="H1196" s="132"/>
      <c r="I1196" s="132"/>
      <c r="J1196" s="132"/>
      <c r="K1196" s="132"/>
      <c r="L1196" s="132"/>
      <c r="M1196" s="132"/>
      <c r="N1196" s="132"/>
      <c r="O1196" s="132"/>
      <c r="P1196" s="132"/>
      <c r="Q1196" s="104" t="str" cm="1">
        <f t="array" ref="Q1196">_xlfn.LET(
   _xlpm.result, INDEX('Maximum Demand Forecast'!$AW$4:$AW$328,
                 MATCH(1,
                      ('Maximum Demand Forecast'!$AV$4:$AV$328=Information!D1196)*
                      ('Maximum Demand Forecast'!$AX$4:$AX$328=Information!E1196)*
                      ('Maximum Demand Forecast'!$AU$4:$AU$328=Information!C1196),
                 0)),
   IF(_xlpm.result=0,"",_xlpm.result)
)</f>
        <v/>
      </c>
      <c r="R1196" s="105"/>
    </row>
    <row r="1197" spans="3:18" x14ac:dyDescent="0.25">
      <c r="C1197" s="71" t="s">
        <v>20</v>
      </c>
      <c r="D1197" s="72" t="s">
        <v>132</v>
      </c>
      <c r="E1197" s="132"/>
      <c r="F1197" s="128"/>
      <c r="G1197" s="128"/>
      <c r="H1197" s="128"/>
      <c r="I1197" s="128"/>
      <c r="J1197" s="128"/>
      <c r="K1197" s="128"/>
      <c r="L1197" s="128"/>
      <c r="M1197" s="128"/>
      <c r="N1197" s="128"/>
      <c r="O1197" s="128"/>
      <c r="P1197" s="128"/>
      <c r="Q1197" s="104" t="str" cm="1">
        <f t="array" ref="Q1197">_xlfn.LET(
   _xlpm.result, INDEX('Maximum Demand Forecast'!$AW$4:$AW$328,
                 MATCH(1,
                      ('Maximum Demand Forecast'!$AV$4:$AV$328=Information!D1197)*
                      ('Maximum Demand Forecast'!$AX$4:$AX$328=Information!E1197)*
                      ('Maximum Demand Forecast'!$AU$4:$AU$328=Information!C1197),
                 0)),
   IF(_xlpm.result=0,"",_xlpm.result)
)</f>
        <v/>
      </c>
      <c r="R1197" s="105"/>
    </row>
    <row r="1198" spans="3:18" x14ac:dyDescent="0.25">
      <c r="C1198" s="71" t="s">
        <v>20</v>
      </c>
      <c r="D1198" s="72" t="s">
        <v>133</v>
      </c>
      <c r="E1198" s="132"/>
      <c r="F1198" s="128"/>
      <c r="G1198" s="128"/>
      <c r="H1198" s="128"/>
      <c r="I1198" s="128"/>
      <c r="J1198" s="128"/>
      <c r="K1198" s="128"/>
      <c r="L1198" s="128"/>
      <c r="M1198" s="128"/>
      <c r="N1198" s="128"/>
      <c r="O1198" s="128"/>
      <c r="P1198" s="128"/>
      <c r="Q1198" s="104" t="str" cm="1">
        <f t="array" ref="Q1198">_xlfn.LET(
   _xlpm.result, INDEX('Maximum Demand Forecast'!$AW$4:$AW$328,
                 MATCH(1,
                      ('Maximum Demand Forecast'!$AV$4:$AV$328=Information!D1198)*
                      ('Maximum Demand Forecast'!$AX$4:$AX$328=Information!E1198)*
                      ('Maximum Demand Forecast'!$AU$4:$AU$328=Information!C1198),
                 0)),
   IF(_xlpm.result=0,"",_xlpm.result)
)</f>
        <v/>
      </c>
      <c r="R1198" s="105"/>
    </row>
    <row r="1199" spans="3:18" x14ac:dyDescent="0.25">
      <c r="C1199" s="71" t="s">
        <v>20</v>
      </c>
      <c r="D1199" s="72" t="s">
        <v>225</v>
      </c>
      <c r="E1199" s="128">
        <f>INDEX('Distribution feeder max. demand'!$AS$5:$AS$64,MATCH(Information!$C1199,'Distribution feeder max. demand'!$AR$5:$AR$64,0))</f>
        <v>7.4660000000000002</v>
      </c>
      <c r="F1199" s="128"/>
      <c r="G1199" s="128"/>
      <c r="H1199" s="128"/>
      <c r="I1199" s="128"/>
      <c r="J1199" s="128"/>
      <c r="K1199" s="128"/>
      <c r="L1199" s="128"/>
      <c r="M1199" s="128"/>
      <c r="N1199" s="128"/>
      <c r="O1199" s="128"/>
      <c r="P1199" s="128"/>
      <c r="Q1199" s="104"/>
      <c r="R1199" s="105"/>
    </row>
    <row r="1200" spans="3:18" ht="15.75" thickBot="1" x14ac:dyDescent="0.3">
      <c r="C1200" s="73" t="s">
        <v>20</v>
      </c>
      <c r="D1200" s="74" t="s">
        <v>226</v>
      </c>
      <c r="E1200" s="135">
        <f>INDEX('Distribution feeder max. demand'!$AT$5:$AT$64,MATCH(Information!$C1199,'Distribution feeder max. demand'!$AR$5:$AR$64,0))</f>
        <v>0</v>
      </c>
      <c r="F1200" s="135"/>
      <c r="G1200" s="135"/>
      <c r="H1200" s="135"/>
      <c r="I1200" s="135"/>
      <c r="J1200" s="135"/>
      <c r="K1200" s="135"/>
      <c r="L1200" s="135"/>
      <c r="M1200" s="135"/>
      <c r="N1200" s="135"/>
      <c r="O1200" s="135"/>
      <c r="P1200" s="135"/>
      <c r="Q1200" s="120"/>
      <c r="R1200" s="121"/>
    </row>
    <row r="1201" spans="3:18" ht="15.75" thickTop="1" x14ac:dyDescent="0.25">
      <c r="C1201" s="71" t="s">
        <v>18</v>
      </c>
      <c r="D1201" s="72" t="s">
        <v>195</v>
      </c>
      <c r="E1201" s="128">
        <f>INDEX('Maximum Demand Forecast'!$BA$52:$BA$64,MATCH($C$1201,'Maximum Demand Forecast'!$AZ$52:$AZ$64,0))</f>
        <v>90</v>
      </c>
      <c r="F1201" s="128">
        <f>INDEX('Maximum Demand Forecast'!$BA$52:$BA$64,MATCH($C$1201,'Maximum Demand Forecast'!$AZ$52:$AZ$64,0))</f>
        <v>90</v>
      </c>
      <c r="G1201" s="128">
        <f>INDEX('Maximum Demand Forecast'!$BA$52:$BA$64,MATCH($C$1201,'Maximum Demand Forecast'!$AZ$52:$AZ$64,0))</f>
        <v>90</v>
      </c>
      <c r="H1201" s="128">
        <f>INDEX('Maximum Demand Forecast'!$BA$52:$BA$64,MATCH($C$1201,'Maximum Demand Forecast'!$AZ$52:$AZ$64,0))</f>
        <v>90</v>
      </c>
      <c r="I1201" s="128">
        <f>INDEX('Maximum Demand Forecast'!$BA$52:$BA$64,MATCH($C$1201,'Maximum Demand Forecast'!$AZ$52:$AZ$64,0))</f>
        <v>90</v>
      </c>
      <c r="J1201" s="128">
        <f>INDEX('Maximum Demand Forecast'!$BA$52:$BA$64,MATCH($C$1201,'Maximum Demand Forecast'!$AZ$52:$AZ$64,0))</f>
        <v>90</v>
      </c>
      <c r="K1201" s="128">
        <f>INDEX('Maximum Demand Forecast'!$BA$52:$BA$64,MATCH($C$1201,'Maximum Demand Forecast'!$AZ$52:$AZ$64,0))</f>
        <v>90</v>
      </c>
      <c r="L1201" s="128">
        <f>INDEX('Maximum Demand Forecast'!$BA$52:$BA$64,MATCH($C$1201,'Maximum Demand Forecast'!$AZ$52:$AZ$64,0))</f>
        <v>90</v>
      </c>
      <c r="M1201" s="128">
        <f>INDEX('Maximum Demand Forecast'!$BA$52:$BA$64,MATCH($C$1201,'Maximum Demand Forecast'!$AZ$52:$AZ$64,0))</f>
        <v>90</v>
      </c>
      <c r="N1201" s="128">
        <f>INDEX('Maximum Demand Forecast'!$BA$52:$BA$64,MATCH($C$1201,'Maximum Demand Forecast'!$AZ$52:$AZ$64,0))</f>
        <v>90</v>
      </c>
      <c r="O1201" s="128">
        <f>INDEX('Maximum Demand Forecast'!$BA$52:$BA$64,MATCH($C$1201,'Maximum Demand Forecast'!$AZ$52:$AZ$64,0))</f>
        <v>90</v>
      </c>
      <c r="P1201" s="128">
        <f>INDEX('Maximum Demand Forecast'!$BA$52:$BA$64,MATCH($C$1201,'Maximum Demand Forecast'!$AZ$52:$AZ$64,0))</f>
        <v>90</v>
      </c>
      <c r="Q1201" s="104"/>
      <c r="R1201" s="105" t="str">
        <f>IF('Maximum Demand Forecast'!F61&gt;'Maximum Demand Forecast'!V61,"Summer","Winter")</f>
        <v>Winter</v>
      </c>
    </row>
    <row r="1202" spans="3:18" x14ac:dyDescent="0.25">
      <c r="C1202" s="71" t="s">
        <v>18</v>
      </c>
      <c r="D1202" s="72" t="s">
        <v>227</v>
      </c>
      <c r="E1202" s="128">
        <f>INDEX('Maximum Demand Forecast'!$AN$52:$AN$64,MATCH($C$1201,'Maximum Demand Forecast'!$AM$52:$AM$64,0))</f>
        <v>60</v>
      </c>
      <c r="F1202" s="128">
        <f>INDEX('Maximum Demand Forecast'!$AN$52:$AN$64,MATCH($C$1201,'Maximum Demand Forecast'!$AM$52:$AM$64,0))</f>
        <v>60</v>
      </c>
      <c r="G1202" s="128">
        <f>INDEX('Maximum Demand Forecast'!$AN$52:$AN$64,MATCH($C$1201,'Maximum Demand Forecast'!$AM$52:$AM$64,0))</f>
        <v>60</v>
      </c>
      <c r="H1202" s="128">
        <f>INDEX('Maximum Demand Forecast'!$AN$52:$AN$64,MATCH($C$1201,'Maximum Demand Forecast'!$AM$52:$AM$64,0))</f>
        <v>60</v>
      </c>
      <c r="I1202" s="128">
        <f>INDEX('Maximum Demand Forecast'!$AN$52:$AN$64,MATCH($C$1201,'Maximum Demand Forecast'!$AM$52:$AM$64,0))</f>
        <v>60</v>
      </c>
      <c r="J1202" s="128">
        <f>INDEX('Maximum Demand Forecast'!$AN$52:$AN$64,MATCH($C$1201,'Maximum Demand Forecast'!$AM$52:$AM$64,0))</f>
        <v>60</v>
      </c>
      <c r="K1202" s="128">
        <f>INDEX('Maximum Demand Forecast'!$AN$52:$AN$64,MATCH($C$1201,'Maximum Demand Forecast'!$AM$52:$AM$64,0))</f>
        <v>60</v>
      </c>
      <c r="L1202" s="128">
        <f>INDEX('Maximum Demand Forecast'!$AN$52:$AN$64,MATCH($C$1201,'Maximum Demand Forecast'!$AM$52:$AM$64,0))</f>
        <v>60</v>
      </c>
      <c r="M1202" s="128">
        <f>INDEX('Maximum Demand Forecast'!$AN$52:$AN$64,MATCH($C$1201,'Maximum Demand Forecast'!$AM$52:$AM$64,0))</f>
        <v>60</v>
      </c>
      <c r="N1202" s="128">
        <f>INDEX('Maximum Demand Forecast'!$AN$52:$AN$64,MATCH($C$1201,'Maximum Demand Forecast'!$AM$52:$AM$64,0))</f>
        <v>60</v>
      </c>
      <c r="O1202" s="128">
        <f>INDEX('Maximum Demand Forecast'!$AN$52:$AN$64,MATCH($C$1201,'Maximum Demand Forecast'!$AM$52:$AM$64,0))</f>
        <v>60</v>
      </c>
      <c r="P1202" s="128">
        <f>INDEX('Maximum Demand Forecast'!$AN$52:$AN$64,MATCH($C$1201,'Maximum Demand Forecast'!$AM$52:$AM$64,0))</f>
        <v>60</v>
      </c>
      <c r="Q1202" s="104"/>
      <c r="R1202" s="105"/>
    </row>
    <row r="1203" spans="3:18" x14ac:dyDescent="0.25">
      <c r="C1203" s="71" t="s">
        <v>18</v>
      </c>
      <c r="D1203" s="72" t="s">
        <v>215</v>
      </c>
      <c r="E1203" s="128">
        <f>INDEX('Maximum Demand Forecast'!$AO$52:$AO$64,MATCH(Information!$C$1203,'Maximum Demand Forecast'!$AM$52:$AM$64,0))</f>
        <v>78</v>
      </c>
      <c r="F1203" s="132">
        <f>INDEX('Maximum Demand Forecast'!$AO$52:$AO$64,MATCH(Information!$C$1203,'Maximum Demand Forecast'!$AM$52:$AM$64,0))</f>
        <v>78</v>
      </c>
      <c r="G1203" s="132">
        <f>INDEX('Maximum Demand Forecast'!$AO$52:$AO$64,MATCH(Information!$C$1203,'Maximum Demand Forecast'!$AM$52:$AM$64,0))</f>
        <v>78</v>
      </c>
      <c r="H1203" s="132">
        <f>INDEX('Maximum Demand Forecast'!$AO$52:$AO$64,MATCH(Information!$C$1203,'Maximum Demand Forecast'!$AM$52:$AM$64,0))</f>
        <v>78</v>
      </c>
      <c r="I1203" s="132">
        <f>INDEX('Maximum Demand Forecast'!$AO$52:$AO$64,MATCH(Information!$C$1203,'Maximum Demand Forecast'!$AM$52:$AM$64,0))</f>
        <v>78</v>
      </c>
      <c r="J1203" s="132">
        <f>INDEX('Maximum Demand Forecast'!$AO$52:$AO$64,MATCH(Information!$C$1203,'Maximum Demand Forecast'!$AM$52:$AM$64,0))</f>
        <v>78</v>
      </c>
      <c r="K1203" s="132">
        <f>INDEX('Maximum Demand Forecast'!$AO$52:$AO$64,MATCH(Information!$C$1203,'Maximum Demand Forecast'!$AM$52:$AM$64,0))</f>
        <v>78</v>
      </c>
      <c r="L1203" s="132">
        <f>INDEX('Maximum Demand Forecast'!$AO$52:$AO$64,MATCH(Information!$C$1203,'Maximum Demand Forecast'!$AM$52:$AM$64,0))</f>
        <v>78</v>
      </c>
      <c r="M1203" s="132">
        <f>INDEX('Maximum Demand Forecast'!$AO$52:$AO$64,MATCH(Information!$C$1203,'Maximum Demand Forecast'!$AM$52:$AM$64,0))</f>
        <v>78</v>
      </c>
      <c r="N1203" s="132">
        <f>INDEX('Maximum Demand Forecast'!$AO$52:$AO$64,MATCH(Information!$C$1203,'Maximum Demand Forecast'!$AM$52:$AM$64,0))</f>
        <v>78</v>
      </c>
      <c r="O1203" s="132">
        <f>INDEX('Maximum Demand Forecast'!$AO$52:$AO$64,MATCH(Information!$C$1203,'Maximum Demand Forecast'!$AM$52:$AM$64,0))</f>
        <v>78</v>
      </c>
      <c r="P1203" s="132">
        <f>INDEX('Maximum Demand Forecast'!$AO$52:$AO$64,MATCH(Information!$C$1203,'Maximum Demand Forecast'!$AM$52:$AM$64,0))</f>
        <v>78</v>
      </c>
      <c r="Q1203" s="104"/>
      <c r="R1203" s="105"/>
    </row>
    <row r="1204" spans="3:18" x14ac:dyDescent="0.25">
      <c r="C1204" s="71" t="s">
        <v>18</v>
      </c>
      <c r="D1204" s="72" t="s">
        <v>216</v>
      </c>
      <c r="E1204" s="132">
        <f>INDEX('Maximum Demand Forecast'!$BE$53:$BE$65,MATCH(Information!$C$1204,'Maximum Demand Forecast'!$BC$53:$BC$65,0))</f>
        <v>44.068568696974943</v>
      </c>
      <c r="F1204" s="132">
        <f>INDEX('Maximum Demand Forecast'!$BE$53:$BE$65,MATCH(Information!$C$1204,'Maximum Demand Forecast'!$BC$53:$BC$65,0))</f>
        <v>44.068568696974943</v>
      </c>
      <c r="G1204" s="132">
        <f>INDEX('Maximum Demand Forecast'!$BE$53:$BE$65,MATCH(Information!$C$1204,'Maximum Demand Forecast'!$BC$53:$BC$65,0))</f>
        <v>44.068568696974943</v>
      </c>
      <c r="H1204" s="132">
        <f>INDEX('Maximum Demand Forecast'!$BE$53:$BE$65,MATCH(Information!$C$1204,'Maximum Demand Forecast'!$BC$53:$BC$65,0))</f>
        <v>44.068568696974943</v>
      </c>
      <c r="I1204" s="132">
        <f>INDEX('Maximum Demand Forecast'!$BE$53:$BE$65,MATCH(Information!$C$1204,'Maximum Demand Forecast'!$BC$53:$BC$65,0))</f>
        <v>44.068568696974943</v>
      </c>
      <c r="J1204" s="132">
        <f>INDEX('Maximum Demand Forecast'!$BE$53:$BE$65,MATCH(Information!$C$1204,'Maximum Demand Forecast'!$BC$53:$BC$65,0))</f>
        <v>44.068568696974943</v>
      </c>
      <c r="K1204" s="132">
        <f>INDEX('Maximum Demand Forecast'!$BE$53:$BE$65,MATCH(Information!$C$1204,'Maximum Demand Forecast'!$BC$53:$BC$65,0))</f>
        <v>44.068568696974943</v>
      </c>
      <c r="L1204" s="132">
        <f>INDEX('Maximum Demand Forecast'!$BE$53:$BE$65,MATCH(Information!$C$1204,'Maximum Demand Forecast'!$BC$53:$BC$65,0))</f>
        <v>44.068568696974943</v>
      </c>
      <c r="M1204" s="132">
        <f>INDEX('Maximum Demand Forecast'!$BE$53:$BE$65,MATCH(Information!$C$1204,'Maximum Demand Forecast'!$BC$53:$BC$65,0))</f>
        <v>44.068568696974943</v>
      </c>
      <c r="N1204" s="132">
        <f>INDEX('Maximum Demand Forecast'!$BE$53:$BE$65,MATCH(Information!$C$1204,'Maximum Demand Forecast'!$BC$53:$BC$65,0))</f>
        <v>44.068568696974943</v>
      </c>
      <c r="O1204" s="132">
        <f>INDEX('Maximum Demand Forecast'!$BE$53:$BE$65,MATCH(Information!$C$1204,'Maximum Demand Forecast'!$BC$53:$BC$65,0))</f>
        <v>44.068568696974943</v>
      </c>
      <c r="P1204" s="132">
        <f>INDEX('Maximum Demand Forecast'!$BE$53:$BE$65,MATCH(Information!$C$1204,'Maximum Demand Forecast'!$BC$53:$BC$65,0))</f>
        <v>44.068568696974943</v>
      </c>
      <c r="Q1204" s="104"/>
      <c r="R1204" s="105"/>
    </row>
    <row r="1205" spans="3:18" x14ac:dyDescent="0.25">
      <c r="C1205" s="71" t="s">
        <v>18</v>
      </c>
      <c r="D1205" s="72" t="s">
        <v>217</v>
      </c>
      <c r="E1205" s="132">
        <f>INDEX('Maximum Demand Forecast'!$BG$53:$BG$65,MATCH(Information!$C$1205,'Maximum Demand Forecast'!$BC$53:$BC$65,0))</f>
        <v>21.434128743664857</v>
      </c>
      <c r="F1205" s="132">
        <f>INDEX('Maximum Demand Forecast'!$BG$53:$BG$65,MATCH(Information!$C$1205,'Maximum Demand Forecast'!$BC$53:$BC$65,0))</f>
        <v>21.434128743664857</v>
      </c>
      <c r="G1205" s="132">
        <f>INDEX('Maximum Demand Forecast'!$BG$53:$BG$65,MATCH(Information!$C$1205,'Maximum Demand Forecast'!$BC$53:$BC$65,0))</f>
        <v>21.434128743664857</v>
      </c>
      <c r="H1205" s="132">
        <f>INDEX('Maximum Demand Forecast'!$BG$53:$BG$65,MATCH(Information!$C$1205,'Maximum Demand Forecast'!$BC$53:$BC$65,0))</f>
        <v>21.434128743664857</v>
      </c>
      <c r="I1205" s="132">
        <f>INDEX('Maximum Demand Forecast'!$BG$53:$BG$65,MATCH(Information!$C$1205,'Maximum Demand Forecast'!$BC$53:$BC$65,0))</f>
        <v>21.434128743664857</v>
      </c>
      <c r="J1205" s="132">
        <f>INDEX('Maximum Demand Forecast'!$BG$53:$BG$65,MATCH(Information!$C$1205,'Maximum Demand Forecast'!$BC$53:$BC$65,0))</f>
        <v>21.434128743664857</v>
      </c>
      <c r="K1205" s="132">
        <f>INDEX('Maximum Demand Forecast'!$BG$53:$BG$65,MATCH(Information!$C$1205,'Maximum Demand Forecast'!$BC$53:$BC$65,0))</f>
        <v>21.434128743664857</v>
      </c>
      <c r="L1205" s="132">
        <f>INDEX('Maximum Demand Forecast'!$BG$53:$BG$65,MATCH(Information!$C$1205,'Maximum Demand Forecast'!$BC$53:$BC$65,0))</f>
        <v>21.434128743664857</v>
      </c>
      <c r="M1205" s="132">
        <f>INDEX('Maximum Demand Forecast'!$BG$53:$BG$65,MATCH(Information!$C$1205,'Maximum Demand Forecast'!$BC$53:$BC$65,0))</f>
        <v>21.434128743664857</v>
      </c>
      <c r="N1205" s="132">
        <f>INDEX('Maximum Demand Forecast'!$BG$53:$BG$65,MATCH(Information!$C$1205,'Maximum Demand Forecast'!$BC$53:$BC$65,0))</f>
        <v>21.434128743664857</v>
      </c>
      <c r="O1205" s="132">
        <f>INDEX('Maximum Demand Forecast'!$BG$53:$BG$65,MATCH(Information!$C$1205,'Maximum Demand Forecast'!$BC$53:$BC$65,0))</f>
        <v>21.434128743664857</v>
      </c>
      <c r="P1205" s="132">
        <f>INDEX('Maximum Demand Forecast'!$BG$53:$BG$65,MATCH(Information!$C$1205,'Maximum Demand Forecast'!$BC$53:$BC$65,0))</f>
        <v>21.434128743664857</v>
      </c>
      <c r="Q1205" s="104"/>
      <c r="R1205" s="105"/>
    </row>
    <row r="1206" spans="3:18" x14ac:dyDescent="0.25">
      <c r="C1206" s="71" t="s">
        <v>18</v>
      </c>
      <c r="D1206" s="72" t="s">
        <v>218</v>
      </c>
      <c r="E1206" s="132">
        <f>INDEX('Maximum Demand Forecast'!$BD$53:$BD$65,MATCH(Information!$C$1206,'Maximum Demand Forecast'!$BC$53:$BC$65,0))</f>
        <v>26.864108025393286</v>
      </c>
      <c r="F1206" s="132">
        <f>INDEX('Maximum Demand Forecast'!$BD$53:$BD$65,MATCH(Information!$C$1206,'Maximum Demand Forecast'!$BC$53:$BC$65,0))</f>
        <v>26.864108025393286</v>
      </c>
      <c r="G1206" s="132">
        <f>INDEX('Maximum Demand Forecast'!$BD$53:$BD$65,MATCH(Information!$C$1206,'Maximum Demand Forecast'!$BC$53:$BC$65,0))</f>
        <v>26.864108025393286</v>
      </c>
      <c r="H1206" s="132">
        <f>INDEX('Maximum Demand Forecast'!$BD$53:$BD$65,MATCH(Information!$C$1206,'Maximum Demand Forecast'!$BC$53:$BC$65,0))</f>
        <v>26.864108025393286</v>
      </c>
      <c r="I1206" s="132">
        <f>INDEX('Maximum Demand Forecast'!$BD$53:$BD$65,MATCH(Information!$C$1206,'Maximum Demand Forecast'!$BC$53:$BC$65,0))</f>
        <v>26.864108025393286</v>
      </c>
      <c r="J1206" s="132">
        <f>INDEX('Maximum Demand Forecast'!$BD$53:$BD$65,MATCH(Information!$C$1206,'Maximum Demand Forecast'!$BC$53:$BC$65,0))</f>
        <v>26.864108025393286</v>
      </c>
      <c r="K1206" s="132">
        <f>INDEX('Maximum Demand Forecast'!$BD$53:$BD$65,MATCH(Information!$C$1206,'Maximum Demand Forecast'!$BC$53:$BC$65,0))</f>
        <v>26.864108025393286</v>
      </c>
      <c r="L1206" s="132">
        <f>INDEX('Maximum Demand Forecast'!$BD$53:$BD$65,MATCH(Information!$C$1206,'Maximum Demand Forecast'!$BC$53:$BC$65,0))</f>
        <v>26.864108025393286</v>
      </c>
      <c r="M1206" s="132">
        <f>INDEX('Maximum Demand Forecast'!$BD$53:$BD$65,MATCH(Information!$C$1206,'Maximum Demand Forecast'!$BC$53:$BC$65,0))</f>
        <v>26.864108025393286</v>
      </c>
      <c r="N1206" s="132">
        <f>INDEX('Maximum Demand Forecast'!$BD$53:$BD$65,MATCH(Information!$C$1206,'Maximum Demand Forecast'!$BC$53:$BC$65,0))</f>
        <v>26.864108025393286</v>
      </c>
      <c r="O1206" s="132">
        <f>INDEX('Maximum Demand Forecast'!$BD$53:$BD$65,MATCH(Information!$C$1206,'Maximum Demand Forecast'!$BC$53:$BC$65,0))</f>
        <v>26.864108025393286</v>
      </c>
      <c r="P1206" s="132">
        <f>INDEX('Maximum Demand Forecast'!$BD$53:$BD$65,MATCH(Information!$C$1206,'Maximum Demand Forecast'!$BC$53:$BC$65,0))</f>
        <v>26.864108025393286</v>
      </c>
      <c r="Q1206" s="104"/>
      <c r="R1206" s="105"/>
    </row>
    <row r="1207" spans="3:18" x14ac:dyDescent="0.25">
      <c r="C1207" s="71" t="s">
        <v>18</v>
      </c>
      <c r="D1207" s="72" t="s">
        <v>219</v>
      </c>
      <c r="E1207" s="132">
        <f>INDEX('Maximum Demand Forecast'!$BF$53:$BF$65,MATCH(Information!$C$1207,'Maximum Demand Forecast'!$BC$53:$BC$65,0))</f>
        <v>13.432054012696643</v>
      </c>
      <c r="F1207" s="132">
        <f>INDEX('Maximum Demand Forecast'!$BF$53:$BF$65,MATCH(Information!$C$1207,'Maximum Demand Forecast'!$BC$53:$BC$65,0))</f>
        <v>13.432054012696643</v>
      </c>
      <c r="G1207" s="132">
        <f>INDEX('Maximum Demand Forecast'!$BF$53:$BF$65,MATCH(Information!$C$1207,'Maximum Demand Forecast'!$BC$53:$BC$65,0))</f>
        <v>13.432054012696643</v>
      </c>
      <c r="H1207" s="132">
        <f>INDEX('Maximum Demand Forecast'!$BF$53:$BF$65,MATCH(Information!$C$1207,'Maximum Demand Forecast'!$BC$53:$BC$65,0))</f>
        <v>13.432054012696643</v>
      </c>
      <c r="I1207" s="132">
        <f>INDEX('Maximum Demand Forecast'!$BF$53:$BF$65,MATCH(Information!$C$1207,'Maximum Demand Forecast'!$BC$53:$BC$65,0))</f>
        <v>13.432054012696643</v>
      </c>
      <c r="J1207" s="132">
        <f>INDEX('Maximum Demand Forecast'!$BF$53:$BF$65,MATCH(Information!$C$1207,'Maximum Demand Forecast'!$BC$53:$BC$65,0))</f>
        <v>13.432054012696643</v>
      </c>
      <c r="K1207" s="132">
        <f>INDEX('Maximum Demand Forecast'!$BF$53:$BF$65,MATCH(Information!$C$1207,'Maximum Demand Forecast'!$BC$53:$BC$65,0))</f>
        <v>13.432054012696643</v>
      </c>
      <c r="L1207" s="132">
        <f>INDEX('Maximum Demand Forecast'!$BF$53:$BF$65,MATCH(Information!$C$1207,'Maximum Demand Forecast'!$BC$53:$BC$65,0))</f>
        <v>13.432054012696643</v>
      </c>
      <c r="M1207" s="132">
        <f>INDEX('Maximum Demand Forecast'!$BF$53:$BF$65,MATCH(Information!$C$1207,'Maximum Demand Forecast'!$BC$53:$BC$65,0))</f>
        <v>13.432054012696643</v>
      </c>
      <c r="N1207" s="132">
        <f>INDEX('Maximum Demand Forecast'!$BF$53:$BF$65,MATCH(Information!$C$1207,'Maximum Demand Forecast'!$BC$53:$BC$65,0))</f>
        <v>13.432054012696643</v>
      </c>
      <c r="O1207" s="132">
        <f>INDEX('Maximum Demand Forecast'!$BF$53:$BF$65,MATCH(Information!$C$1207,'Maximum Demand Forecast'!$BC$53:$BC$65,0))</f>
        <v>13.432054012696643</v>
      </c>
      <c r="P1207" s="132">
        <f>INDEX('Maximum Demand Forecast'!$BF$53:$BF$65,MATCH(Information!$C$1207,'Maximum Demand Forecast'!$BC$53:$BC$65,0))</f>
        <v>13.432054012696643</v>
      </c>
      <c r="Q1207" s="112"/>
      <c r="R1207" s="105"/>
    </row>
    <row r="1208" spans="3:18" x14ac:dyDescent="0.25">
      <c r="C1208" s="71" t="s">
        <v>18</v>
      </c>
      <c r="D1208" s="72" t="s">
        <v>220</v>
      </c>
      <c r="E1208" s="133">
        <f>(IF($R$1201="Summer",INDEX('Maximum Demand Forecast'!E$52:E$64,MATCH(Information!$C$1201,'Maximum Demand Forecast'!$D$52:$D$64,0)),INDEX('Maximum Demand Forecast'!U$52:U$64,MATCH(Information!$C$1201,'Maximum Demand Forecast'!$T$52:$T$64,0))))/$F$1209</f>
        <v>38.689190463699411</v>
      </c>
      <c r="F1208" s="133">
        <f>(IF($R$1201="Summer",INDEX('Maximum Demand Forecast'!F$52:F$64,MATCH(Information!$C$1201,'Maximum Demand Forecast'!$D$52:$D$64,0)),INDEX('Maximum Demand Forecast'!V$52:V$64,MATCH(Information!$C$1201,'Maximum Demand Forecast'!$T$52:$T$64,0))))/$F$1209</f>
        <v>34.707481867018167</v>
      </c>
      <c r="G1208" s="133">
        <f>(IF($R$1201="Summer",INDEX('Maximum Demand Forecast'!G$52:G$64,MATCH(Information!$C$1201,'Maximum Demand Forecast'!$D$52:$D$64,0)),INDEX('Maximum Demand Forecast'!W$52:W$64,MATCH(Information!$C$1201,'Maximum Demand Forecast'!$T$52:$T$64,0))))/$F$1209</f>
        <v>33.510253257176252</v>
      </c>
      <c r="H1208" s="133">
        <f>(IF($R$1201="Summer",INDEX('Maximum Demand Forecast'!H$52:H$64,MATCH(Information!$C$1201,'Maximum Demand Forecast'!$D$52:$D$64,0)),INDEX('Maximum Demand Forecast'!X$52:X$64,MATCH(Information!$C$1201,'Maximum Demand Forecast'!$T$52:$T$64,0))))/$F$1209</f>
        <v>33.778898439431835</v>
      </c>
      <c r="I1208" s="133">
        <f>(IF($R$1201="Summer",INDEX('Maximum Demand Forecast'!I$52:I$64,MATCH(Information!$C$1201,'Maximum Demand Forecast'!$D$52:$D$64,0)),INDEX('Maximum Demand Forecast'!Y$52:Y$64,MATCH(Information!$C$1201,'Maximum Demand Forecast'!$T$52:$T$64,0))))/$F$1209</f>
        <v>33.228350190209838</v>
      </c>
      <c r="J1208" s="133">
        <f>(IF($R$1201="Summer",INDEX('Maximum Demand Forecast'!J$52:J$64,MATCH(Information!$C$1201,'Maximum Demand Forecast'!$D$52:$D$64,0)),INDEX('Maximum Demand Forecast'!Z$52:Z$64,MATCH(Information!$C$1201,'Maximum Demand Forecast'!$T$52:$T$64,0))))/$F$1209</f>
        <v>33.207253836378548</v>
      </c>
      <c r="K1208" s="133">
        <f>(IF($R$1201="Summer",INDEX('Maximum Demand Forecast'!K$52:K$64,MATCH(Information!$C$1201,'Maximum Demand Forecast'!$D$52:$D$64,0)),INDEX('Maximum Demand Forecast'!AA$52:AA$64,MATCH(Information!$C$1201,'Maximum Demand Forecast'!$T$52:$T$64,0))))/$F$1209</f>
        <v>33.256232975089418</v>
      </c>
      <c r="L1208" s="133">
        <f>(IF($R$1201="Summer",INDEX('Maximum Demand Forecast'!L$52:L$64,MATCH(Information!$C$1201,'Maximum Demand Forecast'!$D$52:$D$64,0)),INDEX('Maximum Demand Forecast'!AB$52:AB$64,MATCH(Information!$C$1201,'Maximum Demand Forecast'!$T$52:$T$64,0))))/$F$1209</f>
        <v>33.404873453970197</v>
      </c>
      <c r="M1208" s="133">
        <f>(IF($R$1201="Summer",INDEX('Maximum Demand Forecast'!M$52:M$64,MATCH(Information!$C$1201,'Maximum Demand Forecast'!$D$52:$D$64,0)),INDEX('Maximum Demand Forecast'!AC$52:AC$64,MATCH(Information!$C$1201,'Maximum Demand Forecast'!$T$52:$T$64,0))))/$F$1209</f>
        <v>33.847335442213378</v>
      </c>
      <c r="N1208" s="133">
        <f>(IF($R$1201="Summer",INDEX('Maximum Demand Forecast'!N$52:N$64,MATCH(Information!$C$1201,'Maximum Demand Forecast'!$D$52:$D$64,0)),INDEX('Maximum Demand Forecast'!AD$52:AD$64,MATCH(Information!$C$1201,'Maximum Demand Forecast'!$T$52:$T$64,0))))/$F$1209</f>
        <v>35.244856637522282</v>
      </c>
      <c r="O1208" s="133">
        <f>(IF($R$1201="Summer",INDEX('Maximum Demand Forecast'!O$52:O$64,MATCH(Information!$C$1201,'Maximum Demand Forecast'!$D$52:$D$64,0)),INDEX('Maximum Demand Forecast'!AE$52:AE$64,MATCH(Information!$C$1201,'Maximum Demand Forecast'!$T$52:$T$64,0))))/$F$1209</f>
        <v>36.386091458436077</v>
      </c>
      <c r="P1208" s="133">
        <f>(IF($R$1201="Summer",INDEX('Maximum Demand Forecast'!P$52:P$64,MATCH(Information!$C$1201,'Maximum Demand Forecast'!$D$52:$D$64,0)),INDEX('Maximum Demand Forecast'!AF$52:AF$64,MATCH(Information!$C$1201,'Maximum Demand Forecast'!$T$52:$T$64,0))))/$F$1209</f>
        <v>37.145090958556402</v>
      </c>
      <c r="Q1208" s="112"/>
      <c r="R1208" s="105"/>
    </row>
    <row r="1209" spans="3:18" x14ac:dyDescent="0.25">
      <c r="C1209" s="71" t="s">
        <v>18</v>
      </c>
      <c r="D1209" s="72" t="s">
        <v>221</v>
      </c>
      <c r="E1209" s="118">
        <f>IF($R$1201="Summer",INDEX('Maximum Demand Forecast'!$Q$52:$Q$64,MATCH(Information!$C$1201,'Maximum Demand Forecast'!$D$52:$D$64,0)),INDEX('Maximum Demand Forecast'!$AG$52:$AG$64,MATCH(Information!$C$1201,'Maximum Demand Forecast'!$T$52:$T$64,0)))</f>
        <v>0.99986192744441305</v>
      </c>
      <c r="F1209" s="132">
        <f>IF($R$1201="Summer",INDEX('Maximum Demand Forecast'!$Q$52:$Q$64,MATCH(Information!$C$1201,'Maximum Demand Forecast'!$D$52:$D$64,0)),INDEX('Maximum Demand Forecast'!$AG$52:$AG$64,MATCH(Information!$C$1201,'Maximum Demand Forecast'!$T$52:$T$64,0)))</f>
        <v>0.99986192744441305</v>
      </c>
      <c r="G1209" s="132">
        <f>IF($R$1201="Summer",INDEX('Maximum Demand Forecast'!$Q$52:$Q$64,MATCH(Information!$C$1201,'Maximum Demand Forecast'!$D$52:$D$64,0)),INDEX('Maximum Demand Forecast'!$AG$52:$AG$64,MATCH(Information!$C$1201,'Maximum Demand Forecast'!$T$52:$T$64,0)))</f>
        <v>0.99986192744441305</v>
      </c>
      <c r="H1209" s="132">
        <f>IF($R$1201="Summer",INDEX('Maximum Demand Forecast'!$Q$52:$Q$64,MATCH(Information!$C$1201,'Maximum Demand Forecast'!$D$52:$D$64,0)),INDEX('Maximum Demand Forecast'!$AG$52:$AG$64,MATCH(Information!$C$1201,'Maximum Demand Forecast'!$T$52:$T$64,0)))</f>
        <v>0.99986192744441305</v>
      </c>
      <c r="I1209" s="132">
        <f>IF($R$1201="Summer",INDEX('Maximum Demand Forecast'!$Q$52:$Q$64,MATCH(Information!$C$1201,'Maximum Demand Forecast'!$D$52:$D$64,0)),INDEX('Maximum Demand Forecast'!$AG$52:$AG$64,MATCH(Information!$C$1201,'Maximum Demand Forecast'!$T$52:$T$64,0)))</f>
        <v>0.99986192744441305</v>
      </c>
      <c r="J1209" s="132">
        <f>IF($R$1201="Summer",INDEX('Maximum Demand Forecast'!$Q$52:$Q$64,MATCH(Information!$C$1201,'Maximum Demand Forecast'!$D$52:$D$64,0)),INDEX('Maximum Demand Forecast'!$AG$52:$AG$64,MATCH(Information!$C$1201,'Maximum Demand Forecast'!$T$52:$T$64,0)))</f>
        <v>0.99986192744441305</v>
      </c>
      <c r="K1209" s="132">
        <f>IF($R$1201="Summer",INDEX('Maximum Demand Forecast'!$Q$52:$Q$64,MATCH(Information!$C$1201,'Maximum Demand Forecast'!$D$52:$D$64,0)),INDEX('Maximum Demand Forecast'!$AG$52:$AG$64,MATCH(Information!$C$1201,'Maximum Demand Forecast'!$T$52:$T$64,0)))</f>
        <v>0.99986192744441305</v>
      </c>
      <c r="L1209" s="132">
        <f>IF($R$1201="Summer",INDEX('Maximum Demand Forecast'!$Q$52:$Q$64,MATCH(Information!$C$1201,'Maximum Demand Forecast'!$D$52:$D$64,0)),INDEX('Maximum Demand Forecast'!$AG$52:$AG$64,MATCH(Information!$C$1201,'Maximum Demand Forecast'!$T$52:$T$64,0)))</f>
        <v>0.99986192744441305</v>
      </c>
      <c r="M1209" s="132">
        <f>IF($R$1201="Summer",INDEX('Maximum Demand Forecast'!$Q$52:$Q$64,MATCH(Information!$C$1201,'Maximum Demand Forecast'!$D$52:$D$64,0)),INDEX('Maximum Demand Forecast'!$AG$52:$AG$64,MATCH(Information!$C$1201,'Maximum Demand Forecast'!$T$52:$T$64,0)))</f>
        <v>0.99986192744441305</v>
      </c>
      <c r="N1209" s="132">
        <f>IF($R$1201="Summer",INDEX('Maximum Demand Forecast'!$Q$52:$Q$64,MATCH(Information!$C$1201,'Maximum Demand Forecast'!$D$52:$D$64,0)),INDEX('Maximum Demand Forecast'!$AG$52:$AG$64,MATCH(Information!$C$1201,'Maximum Demand Forecast'!$T$52:$T$64,0)))</f>
        <v>0.99986192744441305</v>
      </c>
      <c r="O1209" s="132">
        <f>IF($R$1201="Summer",INDEX('Maximum Demand Forecast'!$Q$52:$Q$64,MATCH(Information!$C$1201,'Maximum Demand Forecast'!$D$52:$D$64,0)),INDEX('Maximum Demand Forecast'!$AG$52:$AG$64,MATCH(Information!$C$1201,'Maximum Demand Forecast'!$T$52:$T$64,0)))</f>
        <v>0.99986192744441305</v>
      </c>
      <c r="P1209" s="132">
        <f>IF($R$1201="Summer",INDEX('Maximum Demand Forecast'!$Q$52:$Q$64,MATCH(Information!$C$1201,'Maximum Demand Forecast'!$D$52:$D$64,0)),INDEX('Maximum Demand Forecast'!$AG$52:$AG$64,MATCH(Information!$C$1201,'Maximum Demand Forecast'!$T$52:$T$64,0)))</f>
        <v>0.99986192744441305</v>
      </c>
      <c r="Q1209" s="112"/>
      <c r="R1209" s="105"/>
    </row>
    <row r="1210" spans="3:18" x14ac:dyDescent="0.25">
      <c r="C1210" s="71" t="s">
        <v>18</v>
      </c>
      <c r="D1210" s="72" t="s">
        <v>222</v>
      </c>
      <c r="E1210" s="118">
        <f>(IF($R$1201="Summer",INDEX('Maximum Demand Forecast'!U$52:U$64,MATCH(Information!$C$1201,'Maximum Demand Forecast'!$D$52:$D$64,0)),INDEX('Maximum Demand Forecast'!E$52:E$64,MATCH(Information!$C$1201,'Maximum Demand Forecast'!$T$52:$T$64,0))))/$F$1211</f>
        <v>28.162754105395646</v>
      </c>
      <c r="F1210" s="132">
        <f>(IF($R$1201="Summer",INDEX('Maximum Demand Forecast'!V$52:V$64,MATCH(Information!$C$1201,'Maximum Demand Forecast'!$D$52:$D$64,0)),INDEX('Maximum Demand Forecast'!F$52:F$64,MATCH(Information!$C$1201,'Maximum Demand Forecast'!$T$52:$T$64,0))))/$F$1211</f>
        <v>16.694635423645828</v>
      </c>
      <c r="G1210" s="132">
        <f>(IF($R$1201="Summer",INDEX('Maximum Demand Forecast'!W$52:W$64,MATCH(Information!$C$1201,'Maximum Demand Forecast'!$D$52:$D$64,0)),INDEX('Maximum Demand Forecast'!G$52:G$64,MATCH(Information!$C$1201,'Maximum Demand Forecast'!$T$52:$T$64,0))))/$F$1211</f>
        <v>17.167231470098557</v>
      </c>
      <c r="H1210" s="132">
        <f>(IF($R$1201="Summer",INDEX('Maximum Demand Forecast'!X$52:X$64,MATCH(Information!$C$1201,'Maximum Demand Forecast'!$D$52:$D$64,0)),INDEX('Maximum Demand Forecast'!H$52:H$64,MATCH(Information!$C$1201,'Maximum Demand Forecast'!$T$52:$T$64,0))))/$F$1211</f>
        <v>17.114466150728621</v>
      </c>
      <c r="I1210" s="132">
        <f>(IF($R$1201="Summer",INDEX('Maximum Demand Forecast'!Y$52:Y$64,MATCH(Information!$C$1201,'Maximum Demand Forecast'!$D$52:$D$64,0)),INDEX('Maximum Demand Forecast'!I$52:I$64,MATCH(Information!$C$1201,'Maximum Demand Forecast'!$T$52:$T$64,0))))/$F$1211</f>
        <v>16.826190792775762</v>
      </c>
      <c r="J1210" s="132">
        <f>(IF($R$1201="Summer",INDEX('Maximum Demand Forecast'!Z$52:Z$64,MATCH(Information!$C$1201,'Maximum Demand Forecast'!$D$52:$D$64,0)),INDEX('Maximum Demand Forecast'!J$52:J$64,MATCH(Information!$C$1201,'Maximum Demand Forecast'!$T$52:$T$64,0))))/$F$1211</f>
        <v>16.621664567265682</v>
      </c>
      <c r="K1210" s="132">
        <f>(IF($R$1201="Summer",INDEX('Maximum Demand Forecast'!AA$52:AA$64,MATCH(Information!$C$1201,'Maximum Demand Forecast'!$D$52:$D$64,0)),INDEX('Maximum Demand Forecast'!K$52:K$64,MATCH(Information!$C$1201,'Maximum Demand Forecast'!$T$52:$T$64,0))))/$F$1211</f>
        <v>16.632775692071956</v>
      </c>
      <c r="L1210" s="132">
        <f>(IF($R$1201="Summer",INDEX('Maximum Demand Forecast'!AB$52:AB$64,MATCH(Information!$C$1201,'Maximum Demand Forecast'!$D$52:$D$64,0)),INDEX('Maximum Demand Forecast'!L$52:L$64,MATCH(Information!$C$1201,'Maximum Demand Forecast'!$T$52:$T$64,0))))/$F$1211</f>
        <v>16.600597624600955</v>
      </c>
      <c r="M1210" s="132">
        <f>(IF($R$1201="Summer",INDEX('Maximum Demand Forecast'!AC$52:AC$64,MATCH(Information!$C$1201,'Maximum Demand Forecast'!$D$52:$D$64,0)),INDEX('Maximum Demand Forecast'!M$52:M$64,MATCH(Information!$C$1201,'Maximum Demand Forecast'!$T$52:$T$64,0))))/$F$1211</f>
        <v>16.978661744051411</v>
      </c>
      <c r="N1210" s="132">
        <f>(IF($R$1201="Summer",INDEX('Maximum Demand Forecast'!AD$52:AD$64,MATCH(Information!$C$1201,'Maximum Demand Forecast'!$D$52:$D$64,0)),INDEX('Maximum Demand Forecast'!N$52:N$64,MATCH(Information!$C$1201,'Maximum Demand Forecast'!$T$52:$T$64,0))))/$F$1211</f>
        <v>18.001626676262706</v>
      </c>
      <c r="O1210" s="132">
        <f>(IF($R$1201="Summer",INDEX('Maximum Demand Forecast'!AE$52:AE$64,MATCH(Information!$C$1201,'Maximum Demand Forecast'!$D$52:$D$64,0)),INDEX('Maximum Demand Forecast'!O$52:O$64,MATCH(Information!$C$1201,'Maximum Demand Forecast'!$T$52:$T$64,0))))/$F$1211</f>
        <v>18.908710135181543</v>
      </c>
      <c r="P1210" s="132">
        <f>(IF($R$1201="Summer",INDEX('Maximum Demand Forecast'!AF$52:AF$64,MATCH(Information!$C$1201,'Maximum Demand Forecast'!$D$52:$D$64,0)),INDEX('Maximum Demand Forecast'!P$52:P$64,MATCH(Information!$C$1201,'Maximum Demand Forecast'!$T$52:$T$64,0))))/$F$1211</f>
        <v>19.397564165203438</v>
      </c>
      <c r="Q1210" s="116"/>
      <c r="R1210" s="105"/>
    </row>
    <row r="1211" spans="3:18" x14ac:dyDescent="0.25">
      <c r="C1211" s="71" t="s">
        <v>18</v>
      </c>
      <c r="D1211" s="72" t="s">
        <v>223</v>
      </c>
      <c r="E1211" s="134">
        <f>IF($R$1201="Summer",INDEX('Maximum Demand Forecast'!$AG$52:$AG$64,MATCH(Information!$C$1201,'Maximum Demand Forecast'!$T$52:$T$64,0)),INDEX('Maximum Demand Forecast'!$Q$52:$Q$64,MATCH(Information!$C$1201,'Maximum Demand Forecast'!$D$52:$D$64,0)))</f>
        <v>0.99999852146242196</v>
      </c>
      <c r="F1211" s="128">
        <f>IF($R$1201="Summer",INDEX('Maximum Demand Forecast'!$AG$52:$AG$64,MATCH(Information!$C$1201,'Maximum Demand Forecast'!$T$52:$T$64,0)),INDEX('Maximum Demand Forecast'!$Q$52:$Q$64,MATCH(Information!$C$1201,'Maximum Demand Forecast'!$D$52:$D$64,0)))</f>
        <v>0.99999852146242196</v>
      </c>
      <c r="G1211" s="128">
        <f>IF($R$1201="Summer",INDEX('Maximum Demand Forecast'!$AG$52:$AG$64,MATCH(Information!$C$1201,'Maximum Demand Forecast'!$T$52:$T$64,0)),INDEX('Maximum Demand Forecast'!$Q$52:$Q$64,MATCH(Information!$C$1201,'Maximum Demand Forecast'!$D$52:$D$64,0)))</f>
        <v>0.99999852146242196</v>
      </c>
      <c r="H1211" s="128">
        <f>IF($R$1201="Summer",INDEX('Maximum Demand Forecast'!$AG$52:$AG$64,MATCH(Information!$C$1201,'Maximum Demand Forecast'!$T$52:$T$64,0)),INDEX('Maximum Demand Forecast'!$Q$52:$Q$64,MATCH(Information!$C$1201,'Maximum Demand Forecast'!$D$52:$D$64,0)))</f>
        <v>0.99999852146242196</v>
      </c>
      <c r="I1211" s="128">
        <f>IF($R$1201="Summer",INDEX('Maximum Demand Forecast'!$AG$52:$AG$64,MATCH(Information!$C$1201,'Maximum Demand Forecast'!$T$52:$T$64,0)),INDEX('Maximum Demand Forecast'!$Q$52:$Q$64,MATCH(Information!$C$1201,'Maximum Demand Forecast'!$D$52:$D$64,0)))</f>
        <v>0.99999852146242196</v>
      </c>
      <c r="J1211" s="128">
        <f>IF($R$1201="Summer",INDEX('Maximum Demand Forecast'!$AG$52:$AG$64,MATCH(Information!$C$1201,'Maximum Demand Forecast'!$T$52:$T$64,0)),INDEX('Maximum Demand Forecast'!$Q$52:$Q$64,MATCH(Information!$C$1201,'Maximum Demand Forecast'!$D$52:$D$64,0)))</f>
        <v>0.99999852146242196</v>
      </c>
      <c r="K1211" s="128">
        <f>IF($R$1201="Summer",INDEX('Maximum Demand Forecast'!$AG$52:$AG$64,MATCH(Information!$C$1201,'Maximum Demand Forecast'!$T$52:$T$64,0)),INDEX('Maximum Demand Forecast'!$Q$52:$Q$64,MATCH(Information!$C$1201,'Maximum Demand Forecast'!$D$52:$D$64,0)))</f>
        <v>0.99999852146242196</v>
      </c>
      <c r="L1211" s="128">
        <f>IF($R$1201="Summer",INDEX('Maximum Demand Forecast'!$AG$52:$AG$64,MATCH(Information!$C$1201,'Maximum Demand Forecast'!$T$52:$T$64,0)),INDEX('Maximum Demand Forecast'!$Q$52:$Q$64,MATCH(Information!$C$1201,'Maximum Demand Forecast'!$D$52:$D$64,0)))</f>
        <v>0.99999852146242196</v>
      </c>
      <c r="M1211" s="128">
        <f>IF($R$1201="Summer",INDEX('Maximum Demand Forecast'!$AG$52:$AG$64,MATCH(Information!$C$1201,'Maximum Demand Forecast'!$T$52:$T$64,0)),INDEX('Maximum Demand Forecast'!$Q$52:$Q$64,MATCH(Information!$C$1201,'Maximum Demand Forecast'!$D$52:$D$64,0)))</f>
        <v>0.99999852146242196</v>
      </c>
      <c r="N1211" s="128">
        <f>IF($R$1201="Summer",INDEX('Maximum Demand Forecast'!$AG$52:$AG$64,MATCH(Information!$C$1201,'Maximum Demand Forecast'!$T$52:$T$64,0)),INDEX('Maximum Demand Forecast'!$Q$52:$Q$64,MATCH(Information!$C$1201,'Maximum Demand Forecast'!$D$52:$D$64,0)))</f>
        <v>0.99999852146242196</v>
      </c>
      <c r="O1211" s="128">
        <f>IF($R$1201="Summer",INDEX('Maximum Demand Forecast'!$AG$52:$AG$64,MATCH(Information!$C$1201,'Maximum Demand Forecast'!$T$52:$T$64,0)),INDEX('Maximum Demand Forecast'!$Q$52:$Q$64,MATCH(Information!$C$1201,'Maximum Demand Forecast'!$D$52:$D$64,0)))</f>
        <v>0.99999852146242196</v>
      </c>
      <c r="P1211" s="128">
        <f>IF($R$1201="Summer",INDEX('Maximum Demand Forecast'!$AG$52:$AG$64,MATCH(Information!$C$1201,'Maximum Demand Forecast'!$T$52:$T$64,0)),INDEX('Maximum Demand Forecast'!$Q$52:$Q$64,MATCH(Information!$C$1201,'Maximum Demand Forecast'!$D$52:$D$64,0)))</f>
        <v>0.99999852146242196</v>
      </c>
      <c r="Q1211" s="104"/>
      <c r="R1211" s="105"/>
    </row>
    <row r="1212" spans="3:18" x14ac:dyDescent="0.25">
      <c r="C1212" s="71" t="s">
        <v>18</v>
      </c>
      <c r="D1212" s="72" t="s">
        <v>224</v>
      </c>
      <c r="E1212" s="134">
        <f>INDEX('Maximum Demand Forecast'!$AK$52:$AK$64,MATCH(Information!$C$1212,'Maximum Demand Forecast'!$AJ$52:$AJ$64,0))</f>
        <v>0</v>
      </c>
      <c r="F1212" s="128">
        <f>INDEX('Maximum Demand Forecast'!$AK$52:$AK$64,MATCH(Information!$C$1212,'Maximum Demand Forecast'!$AJ$52:$AJ$64,0))</f>
        <v>0</v>
      </c>
      <c r="G1212" s="128">
        <f>INDEX('Maximum Demand Forecast'!$AK$52:$AK$64,MATCH(Information!$C$1212,'Maximum Demand Forecast'!$AJ$52:$AJ$64,0))</f>
        <v>0</v>
      </c>
      <c r="H1212" s="128">
        <f>INDEX('Maximum Demand Forecast'!$AK$52:$AK$64,MATCH(Information!$C$1212,'Maximum Demand Forecast'!$AJ$52:$AJ$64,0))</f>
        <v>0</v>
      </c>
      <c r="I1212" s="128">
        <f>INDEX('Maximum Demand Forecast'!$AK$52:$AK$64,MATCH(Information!$C$1212,'Maximum Demand Forecast'!$AJ$52:$AJ$64,0))</f>
        <v>0</v>
      </c>
      <c r="J1212" s="128">
        <f>INDEX('Maximum Demand Forecast'!$AK$52:$AK$64,MATCH(Information!$C$1212,'Maximum Demand Forecast'!$AJ$52:$AJ$64,0))</f>
        <v>0</v>
      </c>
      <c r="K1212" s="128">
        <f>INDEX('Maximum Demand Forecast'!$AK$52:$AK$64,MATCH(Information!$C$1212,'Maximum Demand Forecast'!$AJ$52:$AJ$64,0))</f>
        <v>0</v>
      </c>
      <c r="L1212" s="128">
        <f>INDEX('Maximum Demand Forecast'!$AK$52:$AK$64,MATCH(Information!$C$1212,'Maximum Demand Forecast'!$AJ$52:$AJ$64,0))</f>
        <v>0</v>
      </c>
      <c r="M1212" s="128">
        <f>INDEX('Maximum Demand Forecast'!$AK$52:$AK$64,MATCH(Information!$C$1212,'Maximum Demand Forecast'!$AJ$52:$AJ$64,0))</f>
        <v>0</v>
      </c>
      <c r="N1212" s="128">
        <f>INDEX('Maximum Demand Forecast'!$AK$52:$AK$64,MATCH(Information!$C$1212,'Maximum Demand Forecast'!$AJ$52:$AJ$64,0))</f>
        <v>0</v>
      </c>
      <c r="O1212" s="128">
        <f>INDEX('Maximum Demand Forecast'!$AK$52:$AK$64,MATCH(Information!$C$1212,'Maximum Demand Forecast'!$AJ$52:$AJ$64,0))</f>
        <v>0</v>
      </c>
      <c r="P1212" s="128">
        <f>INDEX('Maximum Demand Forecast'!$AK$52:$AK$64,MATCH(Information!$C$1212,'Maximum Demand Forecast'!$AJ$52:$AJ$64,0))</f>
        <v>0</v>
      </c>
      <c r="Q1212" s="104"/>
      <c r="R1212" s="105"/>
    </row>
    <row r="1213" spans="3:18" x14ac:dyDescent="0.25">
      <c r="C1213" s="71" t="s">
        <v>18</v>
      </c>
      <c r="D1213" s="72" t="s">
        <v>130</v>
      </c>
      <c r="E1213" s="132"/>
      <c r="F1213" s="132"/>
      <c r="G1213" s="132"/>
      <c r="H1213" s="132"/>
      <c r="I1213" s="132"/>
      <c r="J1213" s="132"/>
      <c r="K1213" s="132"/>
      <c r="L1213" s="132"/>
      <c r="M1213" s="132"/>
      <c r="N1213" s="132"/>
      <c r="O1213" s="132"/>
      <c r="P1213" s="132"/>
      <c r="Q1213" s="104" t="str" cm="1">
        <f t="array" ref="Q1213">_xlfn.LET(
   _xlpm.result, INDEX('Maximum Demand Forecast'!$AW$4:$AW$328,
                 MATCH(1,
                      ('Maximum Demand Forecast'!$AV$4:$AV$328=Information!D1213)*
                      ('Maximum Demand Forecast'!$AX$4:$AX$328=Information!E1213)*
                      ('Maximum Demand Forecast'!$AU$4:$AU$328=Information!C1213),
                 0)),
   IF(_xlpm.result=0,"",_xlpm.result)
)</f>
        <v/>
      </c>
      <c r="R1213" s="105"/>
    </row>
    <row r="1214" spans="3:18" x14ac:dyDescent="0.25">
      <c r="C1214" s="71" t="s">
        <v>18</v>
      </c>
      <c r="D1214" s="72" t="s">
        <v>131</v>
      </c>
      <c r="E1214" s="132"/>
      <c r="F1214" s="132"/>
      <c r="G1214" s="132"/>
      <c r="H1214" s="132"/>
      <c r="I1214" s="132"/>
      <c r="J1214" s="132"/>
      <c r="K1214" s="132"/>
      <c r="L1214" s="132"/>
      <c r="M1214" s="132"/>
      <c r="N1214" s="132"/>
      <c r="O1214" s="132"/>
      <c r="P1214" s="132"/>
      <c r="Q1214" s="104" t="str" cm="1">
        <f t="array" ref="Q1214">_xlfn.LET(
   _xlpm.result, INDEX('Maximum Demand Forecast'!$AW$4:$AW$328,
                 MATCH(1,
                      ('Maximum Demand Forecast'!$AV$4:$AV$328=Information!D1214)*
                      ('Maximum Demand Forecast'!$AX$4:$AX$328=Information!E1214)*
                      ('Maximum Demand Forecast'!$AU$4:$AU$328=Information!C1214),
                 0)),
   IF(_xlpm.result=0,"",_xlpm.result)
)</f>
        <v/>
      </c>
      <c r="R1214" s="105"/>
    </row>
    <row r="1215" spans="3:18" x14ac:dyDescent="0.25">
      <c r="C1215" s="71" t="s">
        <v>18</v>
      </c>
      <c r="D1215" s="72" t="s">
        <v>132</v>
      </c>
      <c r="E1215" s="132"/>
      <c r="F1215" s="128"/>
      <c r="G1215" s="128"/>
      <c r="H1215" s="128"/>
      <c r="I1215" s="128"/>
      <c r="J1215" s="128"/>
      <c r="K1215" s="128"/>
      <c r="L1215" s="128"/>
      <c r="M1215" s="128"/>
      <c r="N1215" s="128"/>
      <c r="O1215" s="128"/>
      <c r="P1215" s="128"/>
      <c r="Q1215" s="104" t="str" cm="1">
        <f t="array" ref="Q1215">_xlfn.LET(
   _xlpm.result, INDEX('Maximum Demand Forecast'!$AW$4:$AW$328,
                 MATCH(1,
                      ('Maximum Demand Forecast'!$AV$4:$AV$328=Information!D1215)*
                      ('Maximum Demand Forecast'!$AX$4:$AX$328=Information!E1215)*
                      ('Maximum Demand Forecast'!$AU$4:$AU$328=Information!C1215),
                 0)),
   IF(_xlpm.result=0,"",_xlpm.result)
)</f>
        <v/>
      </c>
      <c r="R1215" s="105"/>
    </row>
    <row r="1216" spans="3:18" x14ac:dyDescent="0.25">
      <c r="C1216" s="71" t="s">
        <v>18</v>
      </c>
      <c r="D1216" s="72" t="s">
        <v>133</v>
      </c>
      <c r="E1216" s="132"/>
      <c r="F1216" s="128"/>
      <c r="G1216" s="128"/>
      <c r="H1216" s="128"/>
      <c r="I1216" s="128"/>
      <c r="J1216" s="128"/>
      <c r="K1216" s="128"/>
      <c r="L1216" s="128"/>
      <c r="M1216" s="128"/>
      <c r="N1216" s="128"/>
      <c r="O1216" s="128"/>
      <c r="P1216" s="128"/>
      <c r="Q1216" s="104" t="str" cm="1">
        <f t="array" ref="Q1216">_xlfn.LET(
   _xlpm.result, INDEX('Maximum Demand Forecast'!$AW$4:$AW$328,
                 MATCH(1,
                      ('Maximum Demand Forecast'!$AV$4:$AV$328=Information!D1216)*
                      ('Maximum Demand Forecast'!$AX$4:$AX$328=Information!E1216)*
                      ('Maximum Demand Forecast'!$AU$4:$AU$328=Information!C1216),
                 0)),
   IF(_xlpm.result=0,"",_xlpm.result)
)</f>
        <v/>
      </c>
      <c r="R1216" s="105"/>
    </row>
    <row r="1217" spans="3:18" x14ac:dyDescent="0.25">
      <c r="C1217" s="71" t="s">
        <v>18</v>
      </c>
      <c r="D1217" s="72" t="s">
        <v>225</v>
      </c>
      <c r="E1217" s="128">
        <f>INDEX('Distribution feeder max. demand'!$AS$5:$AS$64,MATCH(Information!$C1217,'Distribution feeder max. demand'!$AR$5:$AR$64,0))</f>
        <v>18.762</v>
      </c>
      <c r="F1217" s="128"/>
      <c r="G1217" s="128"/>
      <c r="H1217" s="128"/>
      <c r="I1217" s="128"/>
      <c r="J1217" s="128"/>
      <c r="K1217" s="128"/>
      <c r="L1217" s="128"/>
      <c r="M1217" s="128"/>
      <c r="N1217" s="128"/>
      <c r="O1217" s="128"/>
      <c r="P1217" s="128"/>
      <c r="Q1217" s="104"/>
      <c r="R1217" s="105"/>
    </row>
    <row r="1218" spans="3:18" ht="15.75" thickBot="1" x14ac:dyDescent="0.3">
      <c r="C1218" s="73" t="s">
        <v>18</v>
      </c>
      <c r="D1218" s="74" t="s">
        <v>226</v>
      </c>
      <c r="E1218" s="135">
        <f>INDEX('Distribution feeder max. demand'!$AT$5:$AT$64,MATCH(Information!$C1217,'Distribution feeder max. demand'!$AR$5:$AR$64,0))</f>
        <v>1.0999999999999999E-2</v>
      </c>
      <c r="F1218" s="135"/>
      <c r="G1218" s="135"/>
      <c r="H1218" s="135"/>
      <c r="I1218" s="135"/>
      <c r="J1218" s="135"/>
      <c r="K1218" s="135"/>
      <c r="L1218" s="135"/>
      <c r="M1218" s="135"/>
      <c r="N1218" s="135"/>
      <c r="O1218" s="135"/>
      <c r="P1218" s="135"/>
      <c r="Q1218" s="120"/>
      <c r="R1218" s="121"/>
    </row>
    <row r="1219" spans="3:18" ht="15.75" thickTop="1" x14ac:dyDescent="0.25">
      <c r="C1219" s="71" t="s">
        <v>10</v>
      </c>
      <c r="D1219" s="72" t="s">
        <v>195</v>
      </c>
      <c r="E1219" s="128">
        <f>INDEX('Maximum Demand Forecast'!$BA$52:$BA$64,MATCH($C$1219,'Maximum Demand Forecast'!$AZ$52:$AZ$64,0))</f>
        <v>25</v>
      </c>
      <c r="F1219" s="128">
        <f>INDEX('Maximum Demand Forecast'!$BA$52:$BA$64,MATCH($C$1219,'Maximum Demand Forecast'!$AZ$52:$AZ$64,0))</f>
        <v>25</v>
      </c>
      <c r="G1219" s="128">
        <f>INDEX('Maximum Demand Forecast'!$BA$52:$BA$64,MATCH($C$1219,'Maximum Demand Forecast'!$AZ$52:$AZ$64,0))</f>
        <v>25</v>
      </c>
      <c r="H1219" s="128">
        <f>INDEX('Maximum Demand Forecast'!$BA$52:$BA$64,MATCH($C$1219,'Maximum Demand Forecast'!$AZ$52:$AZ$64,0))</f>
        <v>25</v>
      </c>
      <c r="I1219" s="128">
        <f>INDEX('Maximum Demand Forecast'!$BA$52:$BA$64,MATCH($C$1219,'Maximum Demand Forecast'!$AZ$52:$AZ$64,0))</f>
        <v>25</v>
      </c>
      <c r="J1219" s="128">
        <f>INDEX('Maximum Demand Forecast'!$BA$52:$BA$64,MATCH($C$1219,'Maximum Demand Forecast'!$AZ$52:$AZ$64,0))</f>
        <v>25</v>
      </c>
      <c r="K1219" s="128">
        <f>INDEX('Maximum Demand Forecast'!$BA$52:$BA$64,MATCH($C$1219,'Maximum Demand Forecast'!$AZ$52:$AZ$64,0))</f>
        <v>25</v>
      </c>
      <c r="L1219" s="128">
        <f>INDEX('Maximum Demand Forecast'!$BA$52:$BA$64,MATCH($C$1219,'Maximum Demand Forecast'!$AZ$52:$AZ$64,0))</f>
        <v>25</v>
      </c>
      <c r="M1219" s="128">
        <f>INDEX('Maximum Demand Forecast'!$BA$52:$BA$64,MATCH($C$1219,'Maximum Demand Forecast'!$AZ$52:$AZ$64,0))</f>
        <v>25</v>
      </c>
      <c r="N1219" s="128">
        <f>INDEX('Maximum Demand Forecast'!$BA$52:$BA$64,MATCH($C$1219,'Maximum Demand Forecast'!$AZ$52:$AZ$64,0))</f>
        <v>25</v>
      </c>
      <c r="O1219" s="128">
        <f>INDEX('Maximum Demand Forecast'!$BA$52:$BA$64,MATCH($C$1219,'Maximum Demand Forecast'!$AZ$52:$AZ$64,0))</f>
        <v>25</v>
      </c>
      <c r="P1219" s="128">
        <f>INDEX('Maximum Demand Forecast'!$BA$52:$BA$64,MATCH($C$1219,'Maximum Demand Forecast'!$AZ$52:$AZ$64,0))</f>
        <v>25</v>
      </c>
      <c r="Q1219" s="104"/>
      <c r="R1219" s="105" t="str">
        <f>IF('Maximum Demand Forecast'!F62&gt;'Maximum Demand Forecast'!V62,"Summer","Winter")</f>
        <v>Winter</v>
      </c>
    </row>
    <row r="1220" spans="3:18" x14ac:dyDescent="0.25">
      <c r="C1220" s="71" t="s">
        <v>10</v>
      </c>
      <c r="D1220" s="72" t="s">
        <v>227</v>
      </c>
      <c r="E1220" s="128">
        <f>INDEX('Maximum Demand Forecast'!$AN$52:$AN$64,MATCH($C$1219,'Maximum Demand Forecast'!$AM$52:$AM$64,0))</f>
        <v>0</v>
      </c>
      <c r="F1220" s="128">
        <f>INDEX('Maximum Demand Forecast'!$AN$52:$AN$64,MATCH($C$1219,'Maximum Demand Forecast'!$AM$52:$AM$64,0))</f>
        <v>0</v>
      </c>
      <c r="G1220" s="128">
        <f>INDEX('Maximum Demand Forecast'!$AN$52:$AN$64,MATCH($C$1219,'Maximum Demand Forecast'!$AM$52:$AM$64,0))</f>
        <v>0</v>
      </c>
      <c r="H1220" s="128">
        <f>INDEX('Maximum Demand Forecast'!$AN$52:$AN$64,MATCH($C$1219,'Maximum Demand Forecast'!$AM$52:$AM$64,0))</f>
        <v>0</v>
      </c>
      <c r="I1220" s="128">
        <f>INDEX('Maximum Demand Forecast'!$AN$52:$AN$64,MATCH($C$1219,'Maximum Demand Forecast'!$AM$52:$AM$64,0))</f>
        <v>0</v>
      </c>
      <c r="J1220" s="128">
        <f>INDEX('Maximum Demand Forecast'!$AN$52:$AN$64,MATCH($C$1219,'Maximum Demand Forecast'!$AM$52:$AM$64,0))</f>
        <v>0</v>
      </c>
      <c r="K1220" s="128">
        <f>INDEX('Maximum Demand Forecast'!$AN$52:$AN$64,MATCH($C$1219,'Maximum Demand Forecast'!$AM$52:$AM$64,0))</f>
        <v>0</v>
      </c>
      <c r="L1220" s="128">
        <f>INDEX('Maximum Demand Forecast'!$AN$52:$AN$64,MATCH($C$1219,'Maximum Demand Forecast'!$AM$52:$AM$64,0))</f>
        <v>0</v>
      </c>
      <c r="M1220" s="128">
        <f>INDEX('Maximum Demand Forecast'!$AN$52:$AN$64,MATCH($C$1219,'Maximum Demand Forecast'!$AM$52:$AM$64,0))</f>
        <v>0</v>
      </c>
      <c r="N1220" s="128">
        <f>INDEX('Maximum Demand Forecast'!$AN$52:$AN$64,MATCH($C$1219,'Maximum Demand Forecast'!$AM$52:$AM$64,0))</f>
        <v>0</v>
      </c>
      <c r="O1220" s="128">
        <f>INDEX('Maximum Demand Forecast'!$AN$52:$AN$64,MATCH($C$1219,'Maximum Demand Forecast'!$AM$52:$AM$64,0))</f>
        <v>0</v>
      </c>
      <c r="P1220" s="128">
        <f>INDEX('Maximum Demand Forecast'!$AN$52:$AN$64,MATCH($C$1219,'Maximum Demand Forecast'!$AM$52:$AM$64,0))</f>
        <v>0</v>
      </c>
      <c r="Q1220" s="104"/>
      <c r="R1220" s="105"/>
    </row>
    <row r="1221" spans="3:18" x14ac:dyDescent="0.25">
      <c r="C1221" s="71" t="s">
        <v>10</v>
      </c>
      <c r="D1221" s="72" t="s">
        <v>215</v>
      </c>
      <c r="E1221" s="128">
        <f>INDEX('Maximum Demand Forecast'!$AO$52:$AO$64,MATCH(Information!$C$1221,'Maximum Demand Forecast'!$AM$52:$AM$64,0))</f>
        <v>0</v>
      </c>
      <c r="F1221" s="132">
        <f>INDEX('Maximum Demand Forecast'!$AO$52:$AO$64,MATCH(Information!$C$1221,'Maximum Demand Forecast'!$AM$52:$AM$64,0))</f>
        <v>0</v>
      </c>
      <c r="G1221" s="132">
        <f>INDEX('Maximum Demand Forecast'!$AO$52:$AO$64,MATCH(Information!$C$1221,'Maximum Demand Forecast'!$AM$52:$AM$64,0))</f>
        <v>0</v>
      </c>
      <c r="H1221" s="132">
        <f>INDEX('Maximum Demand Forecast'!$AO$52:$AO$64,MATCH(Information!$C$1221,'Maximum Demand Forecast'!$AM$52:$AM$64,0))</f>
        <v>0</v>
      </c>
      <c r="I1221" s="132">
        <f>INDEX('Maximum Demand Forecast'!$AO$52:$AO$64,MATCH(Information!$C$1221,'Maximum Demand Forecast'!$AM$52:$AM$64,0))</f>
        <v>0</v>
      </c>
      <c r="J1221" s="132">
        <f>INDEX('Maximum Demand Forecast'!$AO$52:$AO$64,MATCH(Information!$C$1221,'Maximum Demand Forecast'!$AM$52:$AM$64,0))</f>
        <v>0</v>
      </c>
      <c r="K1221" s="132">
        <f>INDEX('Maximum Demand Forecast'!$AO$52:$AO$64,MATCH(Information!$C$1221,'Maximum Demand Forecast'!$AM$52:$AM$64,0))</f>
        <v>0</v>
      </c>
      <c r="L1221" s="132">
        <f>INDEX('Maximum Demand Forecast'!$AO$52:$AO$64,MATCH(Information!$C$1221,'Maximum Demand Forecast'!$AM$52:$AM$64,0))</f>
        <v>0</v>
      </c>
      <c r="M1221" s="132">
        <f>INDEX('Maximum Demand Forecast'!$AO$52:$AO$64,MATCH(Information!$C$1221,'Maximum Demand Forecast'!$AM$52:$AM$64,0))</f>
        <v>0</v>
      </c>
      <c r="N1221" s="132">
        <f>INDEX('Maximum Demand Forecast'!$AO$52:$AO$64,MATCH(Information!$C$1221,'Maximum Demand Forecast'!$AM$52:$AM$64,0))</f>
        <v>0</v>
      </c>
      <c r="O1221" s="132">
        <f>INDEX('Maximum Demand Forecast'!$AO$52:$AO$64,MATCH(Information!$C$1221,'Maximum Demand Forecast'!$AM$52:$AM$64,0))</f>
        <v>0</v>
      </c>
      <c r="P1221" s="132">
        <f>INDEX('Maximum Demand Forecast'!$AO$52:$AO$64,MATCH(Information!$C$1221,'Maximum Demand Forecast'!$AM$52:$AM$64,0))</f>
        <v>0</v>
      </c>
      <c r="Q1221" s="104"/>
      <c r="R1221" s="105"/>
    </row>
    <row r="1222" spans="3:18" x14ac:dyDescent="0.25">
      <c r="C1222" s="71" t="s">
        <v>10</v>
      </c>
      <c r="D1222" s="72" t="s">
        <v>216</v>
      </c>
      <c r="E1222" s="132">
        <f>INDEX('Maximum Demand Forecast'!$BE$53:$BE$65,MATCH(Information!$C$1222,'Maximum Demand Forecast'!$BC$53:$BC$65,0))</f>
        <v>25.835269845697376</v>
      </c>
      <c r="F1222" s="132">
        <f>INDEX('Maximum Demand Forecast'!$BE$53:$BE$65,MATCH(Information!$C$1222,'Maximum Demand Forecast'!$BC$53:$BC$65,0))</f>
        <v>25.835269845697376</v>
      </c>
      <c r="G1222" s="132">
        <f>INDEX('Maximum Demand Forecast'!$BE$53:$BE$65,MATCH(Information!$C$1222,'Maximum Demand Forecast'!$BC$53:$BC$65,0))</f>
        <v>25.835269845697376</v>
      </c>
      <c r="H1222" s="132">
        <f>INDEX('Maximum Demand Forecast'!$BE$53:$BE$65,MATCH(Information!$C$1222,'Maximum Demand Forecast'!$BC$53:$BC$65,0))</f>
        <v>25.835269845697376</v>
      </c>
      <c r="I1222" s="132">
        <f>INDEX('Maximum Demand Forecast'!$BE$53:$BE$65,MATCH(Information!$C$1222,'Maximum Demand Forecast'!$BC$53:$BC$65,0))</f>
        <v>25.835269845697376</v>
      </c>
      <c r="J1222" s="132">
        <f>INDEX('Maximum Demand Forecast'!$BE$53:$BE$65,MATCH(Information!$C$1222,'Maximum Demand Forecast'!$BC$53:$BC$65,0))</f>
        <v>25.835269845697376</v>
      </c>
      <c r="K1222" s="132">
        <f>INDEX('Maximum Demand Forecast'!$BE$53:$BE$65,MATCH(Information!$C$1222,'Maximum Demand Forecast'!$BC$53:$BC$65,0))</f>
        <v>25.835269845697376</v>
      </c>
      <c r="L1222" s="132">
        <f>INDEX('Maximum Demand Forecast'!$BE$53:$BE$65,MATCH(Information!$C$1222,'Maximum Demand Forecast'!$BC$53:$BC$65,0))</f>
        <v>25.835269845697376</v>
      </c>
      <c r="M1222" s="132">
        <f>INDEX('Maximum Demand Forecast'!$BE$53:$BE$65,MATCH(Information!$C$1222,'Maximum Demand Forecast'!$BC$53:$BC$65,0))</f>
        <v>25.835269845697376</v>
      </c>
      <c r="N1222" s="132">
        <f>INDEX('Maximum Demand Forecast'!$BE$53:$BE$65,MATCH(Information!$C$1222,'Maximum Demand Forecast'!$BC$53:$BC$65,0))</f>
        <v>25.835269845697376</v>
      </c>
      <c r="O1222" s="132">
        <f>INDEX('Maximum Demand Forecast'!$BE$53:$BE$65,MATCH(Information!$C$1222,'Maximum Demand Forecast'!$BC$53:$BC$65,0))</f>
        <v>25.835269845697376</v>
      </c>
      <c r="P1222" s="132">
        <f>INDEX('Maximum Demand Forecast'!$BE$53:$BE$65,MATCH(Information!$C$1222,'Maximum Demand Forecast'!$BC$53:$BC$65,0))</f>
        <v>25.835269845697376</v>
      </c>
      <c r="Q1222" s="104"/>
      <c r="R1222" s="105"/>
    </row>
    <row r="1223" spans="3:18" x14ac:dyDescent="0.25">
      <c r="C1223" s="71" t="s">
        <v>10</v>
      </c>
      <c r="D1223" s="72" t="s">
        <v>217</v>
      </c>
      <c r="E1223" s="132">
        <f>INDEX('Maximum Demand Forecast'!$BG$53:$BG$65,MATCH(Information!$C$1223,'Maximum Demand Forecast'!$BC$53:$BC$65,0))</f>
        <v>0</v>
      </c>
      <c r="F1223" s="132">
        <f>INDEX('Maximum Demand Forecast'!$BG$53:$BG$65,MATCH(Information!$C$1223,'Maximum Demand Forecast'!$BC$53:$BC$65,0))</f>
        <v>0</v>
      </c>
      <c r="G1223" s="132">
        <f>INDEX('Maximum Demand Forecast'!$BG$53:$BG$65,MATCH(Information!$C$1223,'Maximum Demand Forecast'!$BC$53:$BC$65,0))</f>
        <v>0</v>
      </c>
      <c r="H1223" s="132">
        <f>INDEX('Maximum Demand Forecast'!$BG$53:$BG$65,MATCH(Information!$C$1223,'Maximum Demand Forecast'!$BC$53:$BC$65,0))</f>
        <v>0</v>
      </c>
      <c r="I1223" s="132">
        <f>INDEX('Maximum Demand Forecast'!$BG$53:$BG$65,MATCH(Information!$C$1223,'Maximum Demand Forecast'!$BC$53:$BC$65,0))</f>
        <v>0</v>
      </c>
      <c r="J1223" s="132">
        <f>INDEX('Maximum Demand Forecast'!$BG$53:$BG$65,MATCH(Information!$C$1223,'Maximum Demand Forecast'!$BC$53:$BC$65,0))</f>
        <v>0</v>
      </c>
      <c r="K1223" s="132">
        <f>INDEX('Maximum Demand Forecast'!$BG$53:$BG$65,MATCH(Information!$C$1223,'Maximum Demand Forecast'!$BC$53:$BC$65,0))</f>
        <v>0</v>
      </c>
      <c r="L1223" s="132">
        <f>INDEX('Maximum Demand Forecast'!$BG$53:$BG$65,MATCH(Information!$C$1223,'Maximum Demand Forecast'!$BC$53:$BC$65,0))</f>
        <v>0</v>
      </c>
      <c r="M1223" s="132">
        <f>INDEX('Maximum Demand Forecast'!$BG$53:$BG$65,MATCH(Information!$C$1223,'Maximum Demand Forecast'!$BC$53:$BC$65,0))</f>
        <v>0</v>
      </c>
      <c r="N1223" s="132">
        <f>INDEX('Maximum Demand Forecast'!$BG$53:$BG$65,MATCH(Information!$C$1223,'Maximum Demand Forecast'!$BC$53:$BC$65,0))</f>
        <v>0</v>
      </c>
      <c r="O1223" s="132">
        <f>INDEX('Maximum Demand Forecast'!$BG$53:$BG$65,MATCH(Information!$C$1223,'Maximum Demand Forecast'!$BC$53:$BC$65,0))</f>
        <v>0</v>
      </c>
      <c r="P1223" s="132">
        <f>INDEX('Maximum Demand Forecast'!$BG$53:$BG$65,MATCH(Information!$C$1223,'Maximum Demand Forecast'!$BC$53:$BC$65,0))</f>
        <v>0</v>
      </c>
      <c r="Q1223" s="104"/>
      <c r="R1223" s="105"/>
    </row>
    <row r="1224" spans="3:18" x14ac:dyDescent="0.25">
      <c r="C1224" s="71" t="s">
        <v>10</v>
      </c>
      <c r="D1224" s="72" t="s">
        <v>218</v>
      </c>
      <c r="E1224" s="132">
        <f>INDEX('Maximum Demand Forecast'!$BD$53:$BD$65,MATCH(Information!$C$1224,'Maximum Demand Forecast'!$BC$53:$BC$65,0))</f>
        <v>25.835269845697376</v>
      </c>
      <c r="F1224" s="132">
        <f>INDEX('Maximum Demand Forecast'!$BD$53:$BD$65,MATCH(Information!$C$1224,'Maximum Demand Forecast'!$BC$53:$BC$65,0))</f>
        <v>25.835269845697376</v>
      </c>
      <c r="G1224" s="132">
        <f>INDEX('Maximum Demand Forecast'!$BD$53:$BD$65,MATCH(Information!$C$1224,'Maximum Demand Forecast'!$BC$53:$BC$65,0))</f>
        <v>25.835269845697376</v>
      </c>
      <c r="H1224" s="132">
        <f>INDEX('Maximum Demand Forecast'!$BD$53:$BD$65,MATCH(Information!$C$1224,'Maximum Demand Forecast'!$BC$53:$BC$65,0))</f>
        <v>25.835269845697376</v>
      </c>
      <c r="I1224" s="132">
        <f>INDEX('Maximum Demand Forecast'!$BD$53:$BD$65,MATCH(Information!$C$1224,'Maximum Demand Forecast'!$BC$53:$BC$65,0))</f>
        <v>25.835269845697376</v>
      </c>
      <c r="J1224" s="132">
        <f>INDEX('Maximum Demand Forecast'!$BD$53:$BD$65,MATCH(Information!$C$1224,'Maximum Demand Forecast'!$BC$53:$BC$65,0))</f>
        <v>25.835269845697376</v>
      </c>
      <c r="K1224" s="132">
        <f>INDEX('Maximum Demand Forecast'!$BD$53:$BD$65,MATCH(Information!$C$1224,'Maximum Demand Forecast'!$BC$53:$BC$65,0))</f>
        <v>25.835269845697376</v>
      </c>
      <c r="L1224" s="132">
        <f>INDEX('Maximum Demand Forecast'!$BD$53:$BD$65,MATCH(Information!$C$1224,'Maximum Demand Forecast'!$BC$53:$BC$65,0))</f>
        <v>25.835269845697376</v>
      </c>
      <c r="M1224" s="132">
        <f>INDEX('Maximum Demand Forecast'!$BD$53:$BD$65,MATCH(Information!$C$1224,'Maximum Demand Forecast'!$BC$53:$BC$65,0))</f>
        <v>25.835269845697376</v>
      </c>
      <c r="N1224" s="132">
        <f>INDEX('Maximum Demand Forecast'!$BD$53:$BD$65,MATCH(Information!$C$1224,'Maximum Demand Forecast'!$BC$53:$BC$65,0))</f>
        <v>25.835269845697376</v>
      </c>
      <c r="O1224" s="132">
        <f>INDEX('Maximum Demand Forecast'!$BD$53:$BD$65,MATCH(Information!$C$1224,'Maximum Demand Forecast'!$BC$53:$BC$65,0))</f>
        <v>25.835269845697376</v>
      </c>
      <c r="P1224" s="132">
        <f>INDEX('Maximum Demand Forecast'!$BD$53:$BD$65,MATCH(Information!$C$1224,'Maximum Demand Forecast'!$BC$53:$BC$65,0))</f>
        <v>25.835269845697376</v>
      </c>
      <c r="Q1224" s="104"/>
      <c r="R1224" s="105"/>
    </row>
    <row r="1225" spans="3:18" x14ac:dyDescent="0.25">
      <c r="C1225" s="71" t="s">
        <v>10</v>
      </c>
      <c r="D1225" s="72" t="s">
        <v>219</v>
      </c>
      <c r="E1225" s="132">
        <f>INDEX('Maximum Demand Forecast'!$BF$53:$BF$65,MATCH(Information!$C$1225,'Maximum Demand Forecast'!$BC$53:$BC$65,0))</f>
        <v>0</v>
      </c>
      <c r="F1225" s="132">
        <f>INDEX('Maximum Demand Forecast'!$BF$53:$BF$65,MATCH(Information!$C$1225,'Maximum Demand Forecast'!$BC$53:$BC$65,0))</f>
        <v>0</v>
      </c>
      <c r="G1225" s="132">
        <f>INDEX('Maximum Demand Forecast'!$BF$53:$BF$65,MATCH(Information!$C$1225,'Maximum Demand Forecast'!$BC$53:$BC$65,0))</f>
        <v>0</v>
      </c>
      <c r="H1225" s="132">
        <f>INDEX('Maximum Demand Forecast'!$BF$53:$BF$65,MATCH(Information!$C$1225,'Maximum Demand Forecast'!$BC$53:$BC$65,0))</f>
        <v>0</v>
      </c>
      <c r="I1225" s="132">
        <f>INDEX('Maximum Demand Forecast'!$BF$53:$BF$65,MATCH(Information!$C$1225,'Maximum Demand Forecast'!$BC$53:$BC$65,0))</f>
        <v>0</v>
      </c>
      <c r="J1225" s="132">
        <f>INDEX('Maximum Demand Forecast'!$BF$53:$BF$65,MATCH(Information!$C$1225,'Maximum Demand Forecast'!$BC$53:$BC$65,0))</f>
        <v>0</v>
      </c>
      <c r="K1225" s="132">
        <f>INDEX('Maximum Demand Forecast'!$BF$53:$BF$65,MATCH(Information!$C$1225,'Maximum Demand Forecast'!$BC$53:$BC$65,0))</f>
        <v>0</v>
      </c>
      <c r="L1225" s="132">
        <f>INDEX('Maximum Demand Forecast'!$BF$53:$BF$65,MATCH(Information!$C$1225,'Maximum Demand Forecast'!$BC$53:$BC$65,0))</f>
        <v>0</v>
      </c>
      <c r="M1225" s="132">
        <f>INDEX('Maximum Demand Forecast'!$BF$53:$BF$65,MATCH(Information!$C$1225,'Maximum Demand Forecast'!$BC$53:$BC$65,0))</f>
        <v>0</v>
      </c>
      <c r="N1225" s="132">
        <f>INDEX('Maximum Demand Forecast'!$BF$53:$BF$65,MATCH(Information!$C$1225,'Maximum Demand Forecast'!$BC$53:$BC$65,0))</f>
        <v>0</v>
      </c>
      <c r="O1225" s="132">
        <f>INDEX('Maximum Demand Forecast'!$BF$53:$BF$65,MATCH(Information!$C$1225,'Maximum Demand Forecast'!$BC$53:$BC$65,0))</f>
        <v>0</v>
      </c>
      <c r="P1225" s="132">
        <f>INDEX('Maximum Demand Forecast'!$BF$53:$BF$65,MATCH(Information!$C$1225,'Maximum Demand Forecast'!$BC$53:$BC$65,0))</f>
        <v>0</v>
      </c>
      <c r="Q1225" s="112"/>
      <c r="R1225" s="105"/>
    </row>
    <row r="1226" spans="3:18" x14ac:dyDescent="0.25">
      <c r="C1226" s="71" t="s">
        <v>10</v>
      </c>
      <c r="D1226" s="72" t="s">
        <v>220</v>
      </c>
      <c r="E1226" s="133">
        <f>(IF($R$1219="Summer",INDEX('Maximum Demand Forecast'!E$52:E$64,MATCH(Information!$C$1219,'Maximum Demand Forecast'!$D$52:$D$64,0)),INDEX('Maximum Demand Forecast'!U$52:U$64,MATCH(Information!$C$1219,'Maximum Demand Forecast'!$T$52:$T$64,0))))/$F$1227</f>
        <v>12.273968093877103</v>
      </c>
      <c r="F1226" s="133">
        <f>(IF($R$1219="Summer",INDEX('Maximum Demand Forecast'!F$52:F$64,MATCH(Information!$C$1219,'Maximum Demand Forecast'!$D$52:$D$64,0)),INDEX('Maximum Demand Forecast'!V$52:V$64,MATCH(Information!$C$1219,'Maximum Demand Forecast'!$T$52:$T$64,0))))/$F$1227</f>
        <v>10.711797973299547</v>
      </c>
      <c r="G1226" s="133">
        <f>(IF($R$1219="Summer",INDEX('Maximum Demand Forecast'!G$52:G$64,MATCH(Information!$C$1219,'Maximum Demand Forecast'!$D$52:$D$64,0)),INDEX('Maximum Demand Forecast'!W$52:W$64,MATCH(Information!$C$1219,'Maximum Demand Forecast'!$T$52:$T$64,0))))/$F$1227</f>
        <v>10.342296346946535</v>
      </c>
      <c r="H1226" s="133">
        <f>(IF($R$1219="Summer",INDEX('Maximum Demand Forecast'!H$52:H$64,MATCH(Information!$C$1219,'Maximum Demand Forecast'!$D$52:$D$64,0)),INDEX('Maximum Demand Forecast'!X$52:X$64,MATCH(Information!$C$1219,'Maximum Demand Forecast'!$T$52:$T$64,0))))/$F$1227</f>
        <v>10.425208525071351</v>
      </c>
      <c r="I1226" s="133">
        <f>(IF($R$1219="Summer",INDEX('Maximum Demand Forecast'!I$52:I$64,MATCH(Information!$C$1219,'Maximum Demand Forecast'!$D$52:$D$64,0)),INDEX('Maximum Demand Forecast'!Y$52:Y$64,MATCH(Information!$C$1219,'Maximum Demand Forecast'!$T$52:$T$64,0))))/$F$1227</f>
        <v>10.255292377227047</v>
      </c>
      <c r="J1226" s="133">
        <f>(IF($R$1219="Summer",INDEX('Maximum Demand Forecast'!J$52:J$64,MATCH(Information!$C$1219,'Maximum Demand Forecast'!$D$52:$D$64,0)),INDEX('Maximum Demand Forecast'!Z$52:Z$64,MATCH(Information!$C$1219,'Maximum Demand Forecast'!$T$52:$T$64,0))))/$F$1227</f>
        <v>10.248781392619177</v>
      </c>
      <c r="K1226" s="133">
        <f>(IF($R$1219="Summer",INDEX('Maximum Demand Forecast'!K$52:K$64,MATCH(Information!$C$1219,'Maximum Demand Forecast'!$D$52:$D$64,0)),INDEX('Maximum Demand Forecast'!AA$52:AA$64,MATCH(Information!$C$1219,'Maximum Demand Forecast'!$T$52:$T$64,0))))/$F$1227</f>
        <v>10.263897863493881</v>
      </c>
      <c r="L1226" s="133">
        <f>(IF($R$1219="Summer",INDEX('Maximum Demand Forecast'!L$52:L$64,MATCH(Information!$C$1219,'Maximum Demand Forecast'!$D$52:$D$64,0)),INDEX('Maximum Demand Forecast'!AB$52:AB$64,MATCH(Information!$C$1219,'Maximum Demand Forecast'!$T$52:$T$64,0))))/$F$1227</f>
        <v>10.309772893740268</v>
      </c>
      <c r="M1226" s="133">
        <f>(IF($R$1219="Summer",INDEX('Maximum Demand Forecast'!M$52:M$64,MATCH(Information!$C$1219,'Maximum Demand Forecast'!$D$52:$D$64,0)),INDEX('Maximum Demand Forecast'!AC$52:AC$64,MATCH(Information!$C$1219,'Maximum Demand Forecast'!$T$52:$T$64,0))))/$F$1227</f>
        <v>10.446330292144594</v>
      </c>
      <c r="N1226" s="133">
        <f>(IF($R$1219="Summer",INDEX('Maximum Demand Forecast'!N$52:N$64,MATCH(Information!$C$1219,'Maximum Demand Forecast'!$D$52:$D$64,0)),INDEX('Maximum Demand Forecast'!AD$52:AD$64,MATCH(Information!$C$1219,'Maximum Demand Forecast'!$T$52:$T$64,0))))/$F$1227</f>
        <v>10.877648379838499</v>
      </c>
      <c r="O1226" s="133">
        <f>(IF($R$1219="Summer",INDEX('Maximum Demand Forecast'!O$52:O$64,MATCH(Information!$C$1219,'Maximum Demand Forecast'!$D$52:$D$64,0)),INDEX('Maximum Demand Forecast'!AE$52:AE$64,MATCH(Information!$C$1219,'Maximum Demand Forecast'!$T$52:$T$64,0))))/$F$1227</f>
        <v>11.229868598192631</v>
      </c>
      <c r="P1226" s="133">
        <f>(IF($R$1219="Summer",INDEX('Maximum Demand Forecast'!P$52:P$64,MATCH(Information!$C$1219,'Maximum Demand Forecast'!$D$52:$D$64,0)),INDEX('Maximum Demand Forecast'!AF$52:AF$64,MATCH(Information!$C$1219,'Maximum Demand Forecast'!$T$52:$T$64,0))))/$F$1227</f>
        <v>11.464119222835334</v>
      </c>
      <c r="Q1226" s="112"/>
      <c r="R1226" s="105"/>
    </row>
    <row r="1227" spans="3:18" x14ac:dyDescent="0.25">
      <c r="C1227" s="71" t="s">
        <v>10</v>
      </c>
      <c r="D1227" s="72" t="s">
        <v>221</v>
      </c>
      <c r="E1227" s="118">
        <f>IF($R$1219="Summer",INDEX('Maximum Demand Forecast'!$Q$52:$Q$64,MATCH(Information!$C$1219,'Maximum Demand Forecast'!$D$52:$D$64,0)),INDEX('Maximum Demand Forecast'!$AG$52:$AG$64,MATCH(Information!$C$1219,'Maximum Demand Forecast'!$T$52:$T$64,0)))</f>
        <v>0.99991070882119604</v>
      </c>
      <c r="F1227" s="132">
        <f>IF($R$1219="Summer",INDEX('Maximum Demand Forecast'!$Q$52:$Q$64,MATCH(Information!$C$1219,'Maximum Demand Forecast'!$D$52:$D$64,0)),INDEX('Maximum Demand Forecast'!$AG$52:$AG$64,MATCH(Information!$C$1219,'Maximum Demand Forecast'!$T$52:$T$64,0)))</f>
        <v>0.99991070882119604</v>
      </c>
      <c r="G1227" s="132">
        <f>IF($R$1219="Summer",INDEX('Maximum Demand Forecast'!$Q$52:$Q$64,MATCH(Information!$C$1219,'Maximum Demand Forecast'!$D$52:$D$64,0)),INDEX('Maximum Demand Forecast'!$AG$52:$AG$64,MATCH(Information!$C$1219,'Maximum Demand Forecast'!$T$52:$T$64,0)))</f>
        <v>0.99991070882119604</v>
      </c>
      <c r="H1227" s="132">
        <f>IF($R$1219="Summer",INDEX('Maximum Demand Forecast'!$Q$52:$Q$64,MATCH(Information!$C$1219,'Maximum Demand Forecast'!$D$52:$D$64,0)),INDEX('Maximum Demand Forecast'!$AG$52:$AG$64,MATCH(Information!$C$1219,'Maximum Demand Forecast'!$T$52:$T$64,0)))</f>
        <v>0.99991070882119604</v>
      </c>
      <c r="I1227" s="132">
        <f>IF($R$1219="Summer",INDEX('Maximum Demand Forecast'!$Q$52:$Q$64,MATCH(Information!$C$1219,'Maximum Demand Forecast'!$D$52:$D$64,0)),INDEX('Maximum Demand Forecast'!$AG$52:$AG$64,MATCH(Information!$C$1219,'Maximum Demand Forecast'!$T$52:$T$64,0)))</f>
        <v>0.99991070882119604</v>
      </c>
      <c r="J1227" s="132">
        <f>IF($R$1219="Summer",INDEX('Maximum Demand Forecast'!$Q$52:$Q$64,MATCH(Information!$C$1219,'Maximum Demand Forecast'!$D$52:$D$64,0)),INDEX('Maximum Demand Forecast'!$AG$52:$AG$64,MATCH(Information!$C$1219,'Maximum Demand Forecast'!$T$52:$T$64,0)))</f>
        <v>0.99991070882119604</v>
      </c>
      <c r="K1227" s="132">
        <f>IF($R$1219="Summer",INDEX('Maximum Demand Forecast'!$Q$52:$Q$64,MATCH(Information!$C$1219,'Maximum Demand Forecast'!$D$52:$D$64,0)),INDEX('Maximum Demand Forecast'!$AG$52:$AG$64,MATCH(Information!$C$1219,'Maximum Demand Forecast'!$T$52:$T$64,0)))</f>
        <v>0.99991070882119604</v>
      </c>
      <c r="L1227" s="132">
        <f>IF($R$1219="Summer",INDEX('Maximum Demand Forecast'!$Q$52:$Q$64,MATCH(Information!$C$1219,'Maximum Demand Forecast'!$D$52:$D$64,0)),INDEX('Maximum Demand Forecast'!$AG$52:$AG$64,MATCH(Information!$C$1219,'Maximum Demand Forecast'!$T$52:$T$64,0)))</f>
        <v>0.99991070882119604</v>
      </c>
      <c r="M1227" s="132">
        <f>IF($R$1219="Summer",INDEX('Maximum Demand Forecast'!$Q$52:$Q$64,MATCH(Information!$C$1219,'Maximum Demand Forecast'!$D$52:$D$64,0)),INDEX('Maximum Demand Forecast'!$AG$52:$AG$64,MATCH(Information!$C$1219,'Maximum Demand Forecast'!$T$52:$T$64,0)))</f>
        <v>0.99991070882119604</v>
      </c>
      <c r="N1227" s="132">
        <f>IF($R$1219="Summer",INDEX('Maximum Demand Forecast'!$Q$52:$Q$64,MATCH(Information!$C$1219,'Maximum Demand Forecast'!$D$52:$D$64,0)),INDEX('Maximum Demand Forecast'!$AG$52:$AG$64,MATCH(Information!$C$1219,'Maximum Demand Forecast'!$T$52:$T$64,0)))</f>
        <v>0.99991070882119604</v>
      </c>
      <c r="O1227" s="132">
        <f>IF($R$1219="Summer",INDEX('Maximum Demand Forecast'!$Q$52:$Q$64,MATCH(Information!$C$1219,'Maximum Demand Forecast'!$D$52:$D$64,0)),INDEX('Maximum Demand Forecast'!$AG$52:$AG$64,MATCH(Information!$C$1219,'Maximum Demand Forecast'!$T$52:$T$64,0)))</f>
        <v>0.99991070882119604</v>
      </c>
      <c r="P1227" s="132">
        <f>IF($R$1219="Summer",INDEX('Maximum Demand Forecast'!$Q$52:$Q$64,MATCH(Information!$C$1219,'Maximum Demand Forecast'!$D$52:$D$64,0)),INDEX('Maximum Demand Forecast'!$AG$52:$AG$64,MATCH(Information!$C$1219,'Maximum Demand Forecast'!$T$52:$T$64,0)))</f>
        <v>0.99991070882119604</v>
      </c>
      <c r="Q1227" s="112"/>
      <c r="R1227" s="105"/>
    </row>
    <row r="1228" spans="3:18" x14ac:dyDescent="0.25">
      <c r="C1228" s="71" t="s">
        <v>10</v>
      </c>
      <c r="D1228" s="72" t="s">
        <v>222</v>
      </c>
      <c r="E1228" s="118">
        <f>(IF($R$1219="Summer",INDEX('Maximum Demand Forecast'!U$52:U$64,MATCH(Information!$C$1219,'Maximum Demand Forecast'!$D$52:$D$64,0)),INDEX('Maximum Demand Forecast'!E$52:E$64,MATCH(Information!$C$1219,'Maximum Demand Forecast'!$T$52:$T$64,0))))/$F$1229</f>
        <v>6.9813165672396025</v>
      </c>
      <c r="F1228" s="132">
        <f>(IF($R$1219="Summer",INDEX('Maximum Demand Forecast'!V$52:V$64,MATCH(Information!$C$1219,'Maximum Demand Forecast'!$D$52:$D$64,0)),INDEX('Maximum Demand Forecast'!F$52:F$64,MATCH(Information!$C$1219,'Maximum Demand Forecast'!$T$52:$T$64,0))))/$F$1229</f>
        <v>6.3388740817917331</v>
      </c>
      <c r="G1228" s="132">
        <f>(IF($R$1219="Summer",INDEX('Maximum Demand Forecast'!W$52:W$64,MATCH(Information!$C$1219,'Maximum Demand Forecast'!$D$52:$D$64,0)),INDEX('Maximum Demand Forecast'!G$52:G$64,MATCH(Information!$C$1219,'Maximum Demand Forecast'!$T$52:$T$64,0))))/$F$1229</f>
        <v>6.5183165646011139</v>
      </c>
      <c r="H1228" s="132">
        <f>(IF($R$1219="Summer",INDEX('Maximum Demand Forecast'!X$52:X$64,MATCH(Information!$C$1219,'Maximum Demand Forecast'!$D$52:$D$64,0)),INDEX('Maximum Demand Forecast'!H$52:H$64,MATCH(Information!$C$1219,'Maximum Demand Forecast'!$T$52:$T$64,0))))/$F$1229</f>
        <v>6.4982818224888179</v>
      </c>
      <c r="I1228" s="132">
        <f>(IF($R$1219="Summer",INDEX('Maximum Demand Forecast'!Y$52:Y$64,MATCH(Information!$C$1219,'Maximum Demand Forecast'!$D$52:$D$64,0)),INDEX('Maximum Demand Forecast'!I$52:I$64,MATCH(Information!$C$1219,'Maximum Demand Forecast'!$T$52:$T$64,0))))/$F$1229</f>
        <v>6.3888250330126946</v>
      </c>
      <c r="J1228" s="132">
        <f>(IF($R$1219="Summer",INDEX('Maximum Demand Forecast'!Z$52:Z$64,MATCH(Information!$C$1219,'Maximum Demand Forecast'!$D$52:$D$64,0)),INDEX('Maximum Demand Forecast'!J$52:J$64,MATCH(Information!$C$1219,'Maximum Demand Forecast'!$T$52:$T$64,0))))/$F$1229</f>
        <v>6.3111673928766177</v>
      </c>
      <c r="K1228" s="132">
        <f>(IF($R$1219="Summer",INDEX('Maximum Demand Forecast'!AA$52:AA$64,MATCH(Information!$C$1219,'Maximum Demand Forecast'!$D$52:$D$64,0)),INDEX('Maximum Demand Forecast'!K$52:K$64,MATCH(Information!$C$1219,'Maximum Demand Forecast'!$T$52:$T$64,0))))/$F$1229</f>
        <v>6.3153862343946692</v>
      </c>
      <c r="L1228" s="132">
        <f>(IF($R$1219="Summer",INDEX('Maximum Demand Forecast'!AB$52:AB$64,MATCH(Information!$C$1219,'Maximum Demand Forecast'!$D$52:$D$64,0)),INDEX('Maximum Demand Forecast'!L$52:L$64,MATCH(Information!$C$1219,'Maximum Demand Forecast'!$T$52:$T$64,0))))/$F$1229</f>
        <v>6.3031683744224072</v>
      </c>
      <c r="M1228" s="132">
        <f>(IF($R$1219="Summer",INDEX('Maximum Demand Forecast'!AC$52:AC$64,MATCH(Information!$C$1219,'Maximum Demand Forecast'!$D$52:$D$64,0)),INDEX('Maximum Demand Forecast'!M$52:M$64,MATCH(Information!$C$1219,'Maximum Demand Forecast'!$T$52:$T$64,0))))/$F$1229</f>
        <v>6.4467175318149428</v>
      </c>
      <c r="N1228" s="132">
        <f>(IF($R$1219="Summer",INDEX('Maximum Demand Forecast'!AD$52:AD$64,MATCH(Information!$C$1219,'Maximum Demand Forecast'!$D$52:$D$64,0)),INDEX('Maximum Demand Forecast'!N$52:N$64,MATCH(Information!$C$1219,'Maximum Demand Forecast'!$T$52:$T$64,0))))/$F$1229</f>
        <v>6.8351324765457271</v>
      </c>
      <c r="O1228" s="132">
        <f>(IF($R$1219="Summer",INDEX('Maximum Demand Forecast'!AE$52:AE$64,MATCH(Information!$C$1219,'Maximum Demand Forecast'!$D$52:$D$64,0)),INDEX('Maximum Demand Forecast'!O$52:O$64,MATCH(Information!$C$1219,'Maximum Demand Forecast'!$T$52:$T$64,0))))/$F$1229</f>
        <v>7.1795477741459761</v>
      </c>
      <c r="P1228" s="132">
        <f>(IF($R$1219="Summer",INDEX('Maximum Demand Forecast'!AF$52:AF$64,MATCH(Information!$C$1219,'Maximum Demand Forecast'!$D$52:$D$64,0)),INDEX('Maximum Demand Forecast'!P$52:P$64,MATCH(Information!$C$1219,'Maximum Demand Forecast'!$T$52:$T$64,0))))/$F$1229</f>
        <v>7.3651633363939641</v>
      </c>
      <c r="Q1228" s="116"/>
      <c r="R1228" s="105"/>
    </row>
    <row r="1229" spans="3:18" x14ac:dyDescent="0.25">
      <c r="C1229" s="71" t="s">
        <v>10</v>
      </c>
      <c r="D1229" s="72" t="s">
        <v>223</v>
      </c>
      <c r="E1229" s="134">
        <f>IF($R$1219="Summer",INDEX('Maximum Demand Forecast'!$AG$52:$AG$64,MATCH(Information!$C$1219,'Maximum Demand Forecast'!$T$52:$T$64,0)),INDEX('Maximum Demand Forecast'!$Q$52:$Q$64,MATCH(Information!$C$1219,'Maximum Demand Forecast'!$D$52:$D$64,0)))</f>
        <v>0.99940678080315004</v>
      </c>
      <c r="F1229" s="128">
        <f>IF($R$1219="Summer",INDEX('Maximum Demand Forecast'!$AG$52:$AG$64,MATCH(Information!$C$1219,'Maximum Demand Forecast'!$T$52:$T$64,0)),INDEX('Maximum Demand Forecast'!$Q$52:$Q$64,MATCH(Information!$C$1219,'Maximum Demand Forecast'!$D$52:$D$64,0)))</f>
        <v>0.99940678080315004</v>
      </c>
      <c r="G1229" s="128">
        <f>IF($R$1219="Summer",INDEX('Maximum Demand Forecast'!$AG$52:$AG$64,MATCH(Information!$C$1219,'Maximum Demand Forecast'!$T$52:$T$64,0)),INDEX('Maximum Demand Forecast'!$Q$52:$Q$64,MATCH(Information!$C$1219,'Maximum Demand Forecast'!$D$52:$D$64,0)))</f>
        <v>0.99940678080315004</v>
      </c>
      <c r="H1229" s="128">
        <f>IF($R$1219="Summer",INDEX('Maximum Demand Forecast'!$AG$52:$AG$64,MATCH(Information!$C$1219,'Maximum Demand Forecast'!$T$52:$T$64,0)),INDEX('Maximum Demand Forecast'!$Q$52:$Q$64,MATCH(Information!$C$1219,'Maximum Demand Forecast'!$D$52:$D$64,0)))</f>
        <v>0.99940678080315004</v>
      </c>
      <c r="I1229" s="128">
        <f>IF($R$1219="Summer",INDEX('Maximum Demand Forecast'!$AG$52:$AG$64,MATCH(Information!$C$1219,'Maximum Demand Forecast'!$T$52:$T$64,0)),INDEX('Maximum Demand Forecast'!$Q$52:$Q$64,MATCH(Information!$C$1219,'Maximum Demand Forecast'!$D$52:$D$64,0)))</f>
        <v>0.99940678080315004</v>
      </c>
      <c r="J1229" s="128">
        <f>IF($R$1219="Summer",INDEX('Maximum Demand Forecast'!$AG$52:$AG$64,MATCH(Information!$C$1219,'Maximum Demand Forecast'!$T$52:$T$64,0)),INDEX('Maximum Demand Forecast'!$Q$52:$Q$64,MATCH(Information!$C$1219,'Maximum Demand Forecast'!$D$52:$D$64,0)))</f>
        <v>0.99940678080315004</v>
      </c>
      <c r="K1229" s="128">
        <f>IF($R$1219="Summer",INDEX('Maximum Demand Forecast'!$AG$52:$AG$64,MATCH(Information!$C$1219,'Maximum Demand Forecast'!$T$52:$T$64,0)),INDEX('Maximum Demand Forecast'!$Q$52:$Q$64,MATCH(Information!$C$1219,'Maximum Demand Forecast'!$D$52:$D$64,0)))</f>
        <v>0.99940678080315004</v>
      </c>
      <c r="L1229" s="128">
        <f>IF($R$1219="Summer",INDEX('Maximum Demand Forecast'!$AG$52:$AG$64,MATCH(Information!$C$1219,'Maximum Demand Forecast'!$T$52:$T$64,0)),INDEX('Maximum Demand Forecast'!$Q$52:$Q$64,MATCH(Information!$C$1219,'Maximum Demand Forecast'!$D$52:$D$64,0)))</f>
        <v>0.99940678080315004</v>
      </c>
      <c r="M1229" s="128">
        <f>IF($R$1219="Summer",INDEX('Maximum Demand Forecast'!$AG$52:$AG$64,MATCH(Information!$C$1219,'Maximum Demand Forecast'!$T$52:$T$64,0)),INDEX('Maximum Demand Forecast'!$Q$52:$Q$64,MATCH(Information!$C$1219,'Maximum Demand Forecast'!$D$52:$D$64,0)))</f>
        <v>0.99940678080315004</v>
      </c>
      <c r="N1229" s="128">
        <f>IF($R$1219="Summer",INDEX('Maximum Demand Forecast'!$AG$52:$AG$64,MATCH(Information!$C$1219,'Maximum Demand Forecast'!$T$52:$T$64,0)),INDEX('Maximum Demand Forecast'!$Q$52:$Q$64,MATCH(Information!$C$1219,'Maximum Demand Forecast'!$D$52:$D$64,0)))</f>
        <v>0.99940678080315004</v>
      </c>
      <c r="O1229" s="128">
        <f>IF($R$1219="Summer",INDEX('Maximum Demand Forecast'!$AG$52:$AG$64,MATCH(Information!$C$1219,'Maximum Demand Forecast'!$T$52:$T$64,0)),INDEX('Maximum Demand Forecast'!$Q$52:$Q$64,MATCH(Information!$C$1219,'Maximum Demand Forecast'!$D$52:$D$64,0)))</f>
        <v>0.99940678080315004</v>
      </c>
      <c r="P1229" s="128">
        <f>IF($R$1219="Summer",INDEX('Maximum Demand Forecast'!$AG$52:$AG$64,MATCH(Information!$C$1219,'Maximum Demand Forecast'!$T$52:$T$64,0)),INDEX('Maximum Demand Forecast'!$Q$52:$Q$64,MATCH(Information!$C$1219,'Maximum Demand Forecast'!$D$52:$D$64,0)))</f>
        <v>0.99940678080315004</v>
      </c>
      <c r="Q1229" s="104"/>
      <c r="R1229" s="105"/>
    </row>
    <row r="1230" spans="3:18" x14ac:dyDescent="0.25">
      <c r="C1230" s="71" t="s">
        <v>10</v>
      </c>
      <c r="D1230" s="72" t="s">
        <v>224</v>
      </c>
      <c r="E1230" s="134">
        <f>INDEX('Maximum Demand Forecast'!$AK$52:$AK$64,MATCH(Information!$C$1230,'Maximum Demand Forecast'!$AJ$52:$AJ$64,0))</f>
        <v>0</v>
      </c>
      <c r="F1230" s="128">
        <f>INDEX('Maximum Demand Forecast'!$AK$52:$AK$64,MATCH(Information!$C$1230,'Maximum Demand Forecast'!$AJ$52:$AJ$64,0))</f>
        <v>0</v>
      </c>
      <c r="G1230" s="128">
        <f>INDEX('Maximum Demand Forecast'!$AK$52:$AK$64,MATCH(Information!$C$1230,'Maximum Demand Forecast'!$AJ$52:$AJ$64,0))</f>
        <v>0</v>
      </c>
      <c r="H1230" s="128">
        <f>INDEX('Maximum Demand Forecast'!$AK$52:$AK$64,MATCH(Information!$C$1230,'Maximum Demand Forecast'!$AJ$52:$AJ$64,0))</f>
        <v>0</v>
      </c>
      <c r="I1230" s="128">
        <f>INDEX('Maximum Demand Forecast'!$AK$52:$AK$64,MATCH(Information!$C$1230,'Maximum Demand Forecast'!$AJ$52:$AJ$64,0))</f>
        <v>0</v>
      </c>
      <c r="J1230" s="128">
        <f>INDEX('Maximum Demand Forecast'!$AK$52:$AK$64,MATCH(Information!$C$1230,'Maximum Demand Forecast'!$AJ$52:$AJ$64,0))</f>
        <v>0</v>
      </c>
      <c r="K1230" s="128">
        <f>INDEX('Maximum Demand Forecast'!$AK$52:$AK$64,MATCH(Information!$C$1230,'Maximum Demand Forecast'!$AJ$52:$AJ$64,0))</f>
        <v>0</v>
      </c>
      <c r="L1230" s="128">
        <f>INDEX('Maximum Demand Forecast'!$AK$52:$AK$64,MATCH(Information!$C$1230,'Maximum Demand Forecast'!$AJ$52:$AJ$64,0))</f>
        <v>0</v>
      </c>
      <c r="M1230" s="128">
        <f>INDEX('Maximum Demand Forecast'!$AK$52:$AK$64,MATCH(Information!$C$1230,'Maximum Demand Forecast'!$AJ$52:$AJ$64,0))</f>
        <v>0</v>
      </c>
      <c r="N1230" s="128">
        <f>INDEX('Maximum Demand Forecast'!$AK$52:$AK$64,MATCH(Information!$C$1230,'Maximum Demand Forecast'!$AJ$52:$AJ$64,0))</f>
        <v>0</v>
      </c>
      <c r="O1230" s="128">
        <f>INDEX('Maximum Demand Forecast'!$AK$52:$AK$64,MATCH(Information!$C$1230,'Maximum Demand Forecast'!$AJ$52:$AJ$64,0))</f>
        <v>0</v>
      </c>
      <c r="P1230" s="128">
        <f>INDEX('Maximum Demand Forecast'!$AK$52:$AK$64,MATCH(Information!$C$1230,'Maximum Demand Forecast'!$AJ$52:$AJ$64,0))</f>
        <v>0</v>
      </c>
      <c r="Q1230" s="104"/>
      <c r="R1230" s="105"/>
    </row>
    <row r="1231" spans="3:18" x14ac:dyDescent="0.25">
      <c r="C1231" s="71" t="s">
        <v>10</v>
      </c>
      <c r="D1231" s="72" t="s">
        <v>130</v>
      </c>
      <c r="E1231" s="132">
        <v>4.9000000000000004</v>
      </c>
      <c r="F1231" s="132"/>
      <c r="G1231" s="132"/>
      <c r="H1231" s="132"/>
      <c r="I1231" s="132"/>
      <c r="J1231" s="132"/>
      <c r="K1231" s="132"/>
      <c r="L1231" s="132"/>
      <c r="M1231" s="132"/>
      <c r="N1231" s="132"/>
      <c r="O1231" s="132"/>
      <c r="P1231" s="132"/>
      <c r="Q1231" s="104" t="str" cm="1">
        <f t="array" ref="Q1231">_xlfn.LET(
   _xlpm.result, INDEX('Maximum Demand Forecast'!$AW$4:$AW$328,
                 MATCH(1,
                      ('Maximum Demand Forecast'!$AV$4:$AV$328=Information!D1231)*
                      ('Maximum Demand Forecast'!$AX$4:$AX$328=Information!E1231)*
                      ('Maximum Demand Forecast'!$AU$4:$AU$328=Information!C1231),
                 0)),
   IF(_xlpm.result=0,"",_xlpm.result)
)</f>
        <v>Kingston</v>
      </c>
      <c r="R1231" s="105"/>
    </row>
    <row r="1232" spans="3:18" x14ac:dyDescent="0.25">
      <c r="C1232" s="71" t="s">
        <v>10</v>
      </c>
      <c r="D1232" s="72" t="s">
        <v>131</v>
      </c>
      <c r="E1232" s="132"/>
      <c r="F1232" s="132"/>
      <c r="G1232" s="132"/>
      <c r="H1232" s="132"/>
      <c r="I1232" s="132"/>
      <c r="J1232" s="132"/>
      <c r="K1232" s="132"/>
      <c r="L1232" s="132"/>
      <c r="M1232" s="132"/>
      <c r="N1232" s="132"/>
      <c r="O1232" s="132"/>
      <c r="P1232" s="132"/>
      <c r="Q1232" s="104" t="str" cm="1">
        <f t="array" ref="Q1232">_xlfn.LET(
   _xlpm.result, INDEX('Maximum Demand Forecast'!$AW$4:$AW$328,
                 MATCH(1,
                      ('Maximum Demand Forecast'!$AV$4:$AV$328=Information!D1232)*
                      ('Maximum Demand Forecast'!$AX$4:$AX$328=Information!E1232)*
                      ('Maximum Demand Forecast'!$AU$4:$AU$328=Information!C1232),
                 0)),
   IF(_xlpm.result=0,"",_xlpm.result)
)</f>
        <v/>
      </c>
      <c r="R1232" s="105"/>
    </row>
    <row r="1233" spans="3:18" x14ac:dyDescent="0.25">
      <c r="C1233" s="71" t="s">
        <v>10</v>
      </c>
      <c r="D1233" s="72" t="s">
        <v>132</v>
      </c>
      <c r="E1233" s="132"/>
      <c r="F1233" s="128"/>
      <c r="G1233" s="128"/>
      <c r="H1233" s="128"/>
      <c r="I1233" s="128"/>
      <c r="J1233" s="128"/>
      <c r="K1233" s="128"/>
      <c r="L1233" s="128"/>
      <c r="M1233" s="128"/>
      <c r="N1233" s="128"/>
      <c r="O1233" s="128"/>
      <c r="P1233" s="128"/>
      <c r="Q1233" s="104" t="str" cm="1">
        <f t="array" ref="Q1233">_xlfn.LET(
   _xlpm.result, INDEX('Maximum Demand Forecast'!$AW$4:$AW$328,
                 MATCH(1,
                      ('Maximum Demand Forecast'!$AV$4:$AV$328=Information!D1233)*
                      ('Maximum Demand Forecast'!$AX$4:$AX$328=Information!E1233)*
                      ('Maximum Demand Forecast'!$AU$4:$AU$328=Information!C1233),
                 0)),
   IF(_xlpm.result=0,"",_xlpm.result)
)</f>
        <v/>
      </c>
      <c r="R1233" s="105"/>
    </row>
    <row r="1234" spans="3:18" x14ac:dyDescent="0.25">
      <c r="C1234" s="71" t="s">
        <v>10</v>
      </c>
      <c r="D1234" s="72" t="s">
        <v>133</v>
      </c>
      <c r="E1234" s="132"/>
      <c r="F1234" s="128"/>
      <c r="G1234" s="128"/>
      <c r="H1234" s="128"/>
      <c r="I1234" s="128"/>
      <c r="J1234" s="128"/>
      <c r="K1234" s="128"/>
      <c r="L1234" s="128"/>
      <c r="M1234" s="128"/>
      <c r="N1234" s="128"/>
      <c r="O1234" s="128"/>
      <c r="P1234" s="128"/>
      <c r="Q1234" s="104" t="str" cm="1">
        <f t="array" ref="Q1234">_xlfn.LET(
   _xlpm.result, INDEX('Maximum Demand Forecast'!$AW$4:$AW$328,
                 MATCH(1,
                      ('Maximum Demand Forecast'!$AV$4:$AV$328=Information!D1234)*
                      ('Maximum Demand Forecast'!$AX$4:$AX$328=Information!E1234)*
                      ('Maximum Demand Forecast'!$AU$4:$AU$328=Information!C1234),
                 0)),
   IF(_xlpm.result=0,"",_xlpm.result)
)</f>
        <v/>
      </c>
      <c r="R1234" s="105"/>
    </row>
    <row r="1235" spans="3:18" x14ac:dyDescent="0.25">
      <c r="C1235" s="71" t="s">
        <v>10</v>
      </c>
      <c r="D1235" s="72" t="s">
        <v>225</v>
      </c>
      <c r="E1235" s="128">
        <f>INDEX('Distribution feeder max. demand'!$AS$5:$AS$64,MATCH(Information!$C1235,'Distribution feeder max. demand'!$AR$5:$AR$64,0))</f>
        <v>7.1970000000000001</v>
      </c>
      <c r="F1235" s="128"/>
      <c r="G1235" s="128"/>
      <c r="H1235" s="128"/>
      <c r="I1235" s="128"/>
      <c r="J1235" s="128"/>
      <c r="K1235" s="128"/>
      <c r="L1235" s="128"/>
      <c r="M1235" s="128"/>
      <c r="N1235" s="128"/>
      <c r="O1235" s="128"/>
      <c r="P1235" s="128"/>
      <c r="Q1235" s="104"/>
      <c r="R1235" s="105"/>
    </row>
    <row r="1236" spans="3:18" ht="15.75" thickBot="1" x14ac:dyDescent="0.3">
      <c r="C1236" s="73" t="s">
        <v>10</v>
      </c>
      <c r="D1236" s="74" t="s">
        <v>226</v>
      </c>
      <c r="E1236" s="135">
        <f>INDEX('Distribution feeder max. demand'!$AT$5:$AT$64,MATCH(Information!$C1235,'Distribution feeder max. demand'!$AR$5:$AR$64,0))</f>
        <v>0</v>
      </c>
      <c r="F1236" s="135"/>
      <c r="G1236" s="135"/>
      <c r="H1236" s="135"/>
      <c r="I1236" s="135"/>
      <c r="J1236" s="135"/>
      <c r="K1236" s="135"/>
      <c r="L1236" s="135"/>
      <c r="M1236" s="135"/>
      <c r="N1236" s="135"/>
      <c r="O1236" s="135"/>
      <c r="P1236" s="135"/>
      <c r="Q1236" s="120"/>
      <c r="R1236" s="121"/>
    </row>
    <row r="1237" spans="3:18" ht="15.75" thickTop="1" x14ac:dyDescent="0.25">
      <c r="C1237" s="71" t="s">
        <v>76</v>
      </c>
      <c r="D1237" s="72" t="s">
        <v>195</v>
      </c>
      <c r="E1237" s="128">
        <f>INDEX('Maximum Demand Forecast'!$BA$52:$BA$64,MATCH($C$1237,'Maximum Demand Forecast'!$AZ$52:$AZ$64,0))</f>
        <v>40</v>
      </c>
      <c r="F1237" s="128">
        <f>INDEX('Maximum Demand Forecast'!$BA$52:$BA$64,MATCH($C$1237,'Maximum Demand Forecast'!$AZ$52:$AZ$64,0))</f>
        <v>40</v>
      </c>
      <c r="G1237" s="128">
        <f>INDEX('Maximum Demand Forecast'!$BA$52:$BA$64,MATCH($C$1237,'Maximum Demand Forecast'!$AZ$52:$AZ$64,0))</f>
        <v>40</v>
      </c>
      <c r="H1237" s="128">
        <f>INDEX('Maximum Demand Forecast'!$BA$52:$BA$64,MATCH($C$1237,'Maximum Demand Forecast'!$AZ$52:$AZ$64,0))</f>
        <v>40</v>
      </c>
      <c r="I1237" s="128">
        <f>INDEX('Maximum Demand Forecast'!$BA$52:$BA$64,MATCH($C$1237,'Maximum Demand Forecast'!$AZ$52:$AZ$64,0))</f>
        <v>40</v>
      </c>
      <c r="J1237" s="128">
        <f>INDEX('Maximum Demand Forecast'!$BA$52:$BA$64,MATCH($C$1237,'Maximum Demand Forecast'!$AZ$52:$AZ$64,0))</f>
        <v>40</v>
      </c>
      <c r="K1237" s="128">
        <f>INDEX('Maximum Demand Forecast'!$BA$52:$BA$64,MATCH($C$1237,'Maximum Demand Forecast'!$AZ$52:$AZ$64,0))</f>
        <v>40</v>
      </c>
      <c r="L1237" s="128">
        <f>INDEX('Maximum Demand Forecast'!$BA$52:$BA$64,MATCH($C$1237,'Maximum Demand Forecast'!$AZ$52:$AZ$64,0))</f>
        <v>40</v>
      </c>
      <c r="M1237" s="128">
        <f>INDEX('Maximum Demand Forecast'!$BA$52:$BA$64,MATCH($C$1237,'Maximum Demand Forecast'!$AZ$52:$AZ$64,0))</f>
        <v>40</v>
      </c>
      <c r="N1237" s="128">
        <f>INDEX('Maximum Demand Forecast'!$BA$52:$BA$64,MATCH($C$1237,'Maximum Demand Forecast'!$AZ$52:$AZ$64,0))</f>
        <v>40</v>
      </c>
      <c r="O1237" s="128">
        <f>INDEX('Maximum Demand Forecast'!$BA$52:$BA$64,MATCH($C$1237,'Maximum Demand Forecast'!$AZ$52:$AZ$64,0))</f>
        <v>40</v>
      </c>
      <c r="P1237" s="128">
        <f>INDEX('Maximum Demand Forecast'!$BA$52:$BA$64,MATCH($C$1237,'Maximum Demand Forecast'!$AZ$52:$AZ$64,0))</f>
        <v>40</v>
      </c>
      <c r="Q1237" s="104"/>
      <c r="R1237" s="105" t="str">
        <f>IF('Maximum Demand Forecast'!F63&gt;'Maximum Demand Forecast'!V63,"Summer","Winter")</f>
        <v>Winter</v>
      </c>
    </row>
    <row r="1238" spans="3:18" x14ac:dyDescent="0.25">
      <c r="C1238" s="71" t="s">
        <v>76</v>
      </c>
      <c r="D1238" s="72" t="s">
        <v>227</v>
      </c>
      <c r="E1238" s="128">
        <f>INDEX('Maximum Demand Forecast'!$AN$52:$AN$64,MATCH($C$1237,'Maximum Demand Forecast'!$AM$52:$AM$64,0))</f>
        <v>20</v>
      </c>
      <c r="F1238" s="128">
        <f>INDEX('Maximum Demand Forecast'!$AN$52:$AN$64,MATCH($C$1237,'Maximum Demand Forecast'!$AM$52:$AM$64,0))</f>
        <v>20</v>
      </c>
      <c r="G1238" s="128">
        <f>INDEX('Maximum Demand Forecast'!$AN$52:$AN$64,MATCH($C$1237,'Maximum Demand Forecast'!$AM$52:$AM$64,0))</f>
        <v>20</v>
      </c>
      <c r="H1238" s="128">
        <f>INDEX('Maximum Demand Forecast'!$AN$52:$AN$64,MATCH($C$1237,'Maximum Demand Forecast'!$AM$52:$AM$64,0))</f>
        <v>20</v>
      </c>
      <c r="I1238" s="128">
        <f>INDEX('Maximum Demand Forecast'!$AN$52:$AN$64,MATCH($C$1237,'Maximum Demand Forecast'!$AM$52:$AM$64,0))</f>
        <v>20</v>
      </c>
      <c r="J1238" s="128">
        <f>INDEX('Maximum Demand Forecast'!$AN$52:$AN$64,MATCH($C$1237,'Maximum Demand Forecast'!$AM$52:$AM$64,0))</f>
        <v>20</v>
      </c>
      <c r="K1238" s="128">
        <f>INDEX('Maximum Demand Forecast'!$AN$52:$AN$64,MATCH($C$1237,'Maximum Demand Forecast'!$AM$52:$AM$64,0))</f>
        <v>20</v>
      </c>
      <c r="L1238" s="128">
        <f>INDEX('Maximum Demand Forecast'!$AN$52:$AN$64,MATCH($C$1237,'Maximum Demand Forecast'!$AM$52:$AM$64,0))</f>
        <v>20</v>
      </c>
      <c r="M1238" s="128">
        <f>INDEX('Maximum Demand Forecast'!$AN$52:$AN$64,MATCH($C$1237,'Maximum Demand Forecast'!$AM$52:$AM$64,0))</f>
        <v>20</v>
      </c>
      <c r="N1238" s="128">
        <f>INDEX('Maximum Demand Forecast'!$AN$52:$AN$64,MATCH($C$1237,'Maximum Demand Forecast'!$AM$52:$AM$64,0))</f>
        <v>20</v>
      </c>
      <c r="O1238" s="128">
        <f>INDEX('Maximum Demand Forecast'!$AN$52:$AN$64,MATCH($C$1237,'Maximum Demand Forecast'!$AM$52:$AM$64,0))</f>
        <v>20</v>
      </c>
      <c r="P1238" s="128">
        <f>INDEX('Maximum Demand Forecast'!$AN$52:$AN$64,MATCH($C$1237,'Maximum Demand Forecast'!$AM$52:$AM$64,0))</f>
        <v>20</v>
      </c>
      <c r="Q1238" s="104"/>
      <c r="R1238" s="105"/>
    </row>
    <row r="1239" spans="3:18" x14ac:dyDescent="0.25">
      <c r="C1239" s="71" t="s">
        <v>76</v>
      </c>
      <c r="D1239" s="72" t="s">
        <v>215</v>
      </c>
      <c r="E1239" s="128">
        <f>INDEX('Maximum Demand Forecast'!$AO$52:$AO$64,MATCH(Information!$C$1239,'Maximum Demand Forecast'!$AM$52:$AM$64,0))</f>
        <v>26</v>
      </c>
      <c r="F1239" s="132">
        <f>INDEX('Maximum Demand Forecast'!$AO$52:$AO$64,MATCH(Information!$C$1239,'Maximum Demand Forecast'!$AM$52:$AM$64,0))</f>
        <v>26</v>
      </c>
      <c r="G1239" s="132">
        <f>INDEX('Maximum Demand Forecast'!$AO$52:$AO$64,MATCH(Information!$C$1239,'Maximum Demand Forecast'!$AM$52:$AM$64,0))</f>
        <v>26</v>
      </c>
      <c r="H1239" s="132">
        <f>INDEX('Maximum Demand Forecast'!$AO$52:$AO$64,MATCH(Information!$C$1239,'Maximum Demand Forecast'!$AM$52:$AM$64,0))</f>
        <v>26</v>
      </c>
      <c r="I1239" s="132">
        <f>INDEX('Maximum Demand Forecast'!$AO$52:$AO$64,MATCH(Information!$C$1239,'Maximum Demand Forecast'!$AM$52:$AM$64,0))</f>
        <v>26</v>
      </c>
      <c r="J1239" s="132">
        <f>INDEX('Maximum Demand Forecast'!$AO$52:$AO$64,MATCH(Information!$C$1239,'Maximum Demand Forecast'!$AM$52:$AM$64,0))</f>
        <v>26</v>
      </c>
      <c r="K1239" s="132">
        <f>INDEX('Maximum Demand Forecast'!$AO$52:$AO$64,MATCH(Information!$C$1239,'Maximum Demand Forecast'!$AM$52:$AM$64,0))</f>
        <v>26</v>
      </c>
      <c r="L1239" s="132">
        <f>INDEX('Maximum Demand Forecast'!$AO$52:$AO$64,MATCH(Information!$C$1239,'Maximum Demand Forecast'!$AM$52:$AM$64,0))</f>
        <v>26</v>
      </c>
      <c r="M1239" s="132">
        <f>INDEX('Maximum Demand Forecast'!$AO$52:$AO$64,MATCH(Information!$C$1239,'Maximum Demand Forecast'!$AM$52:$AM$64,0))</f>
        <v>26</v>
      </c>
      <c r="N1239" s="132">
        <f>INDEX('Maximum Demand Forecast'!$AO$52:$AO$64,MATCH(Information!$C$1239,'Maximum Demand Forecast'!$AM$52:$AM$64,0))</f>
        <v>26</v>
      </c>
      <c r="O1239" s="132">
        <f>INDEX('Maximum Demand Forecast'!$AO$52:$AO$64,MATCH(Information!$C$1239,'Maximum Demand Forecast'!$AM$52:$AM$64,0))</f>
        <v>26</v>
      </c>
      <c r="P1239" s="132">
        <f>INDEX('Maximum Demand Forecast'!$AO$52:$AO$64,MATCH(Information!$C$1239,'Maximum Demand Forecast'!$AM$52:$AM$64,0))</f>
        <v>26</v>
      </c>
      <c r="Q1239" s="104"/>
      <c r="R1239" s="105"/>
    </row>
    <row r="1240" spans="3:18" x14ac:dyDescent="0.25">
      <c r="C1240" s="71" t="s">
        <v>76</v>
      </c>
      <c r="D1240" s="72" t="s">
        <v>216</v>
      </c>
      <c r="E1240" s="132">
        <f>INDEX('Maximum Demand Forecast'!$BE$53:$BE$65,MATCH(Information!$C$1240,'Maximum Demand Forecast'!$BC$53:$BC$65,0))</f>
        <v>18.18604850524709</v>
      </c>
      <c r="F1240" s="132">
        <f>INDEX('Maximum Demand Forecast'!$BE$53:$BE$65,MATCH(Information!$C$1240,'Maximum Demand Forecast'!$BC$53:$BC$65,0))</f>
        <v>18.18604850524709</v>
      </c>
      <c r="G1240" s="132">
        <f>INDEX('Maximum Demand Forecast'!$BE$53:$BE$65,MATCH(Information!$C$1240,'Maximum Demand Forecast'!$BC$53:$BC$65,0))</f>
        <v>18.18604850524709</v>
      </c>
      <c r="H1240" s="132">
        <f>INDEX('Maximum Demand Forecast'!$BE$53:$BE$65,MATCH(Information!$C$1240,'Maximum Demand Forecast'!$BC$53:$BC$65,0))</f>
        <v>18.18604850524709</v>
      </c>
      <c r="I1240" s="132">
        <f>INDEX('Maximum Demand Forecast'!$BE$53:$BE$65,MATCH(Information!$C$1240,'Maximum Demand Forecast'!$BC$53:$BC$65,0))</f>
        <v>18.18604850524709</v>
      </c>
      <c r="J1240" s="132">
        <f>INDEX('Maximum Demand Forecast'!$BE$53:$BE$65,MATCH(Information!$C$1240,'Maximum Demand Forecast'!$BC$53:$BC$65,0))</f>
        <v>18.18604850524709</v>
      </c>
      <c r="K1240" s="132">
        <f>INDEX('Maximum Demand Forecast'!$BE$53:$BE$65,MATCH(Information!$C$1240,'Maximum Demand Forecast'!$BC$53:$BC$65,0))</f>
        <v>18.18604850524709</v>
      </c>
      <c r="L1240" s="132">
        <f>INDEX('Maximum Demand Forecast'!$BE$53:$BE$65,MATCH(Information!$C$1240,'Maximum Demand Forecast'!$BC$53:$BC$65,0))</f>
        <v>18.18604850524709</v>
      </c>
      <c r="M1240" s="132">
        <f>INDEX('Maximum Demand Forecast'!$BE$53:$BE$65,MATCH(Information!$C$1240,'Maximum Demand Forecast'!$BC$53:$BC$65,0))</f>
        <v>18.18604850524709</v>
      </c>
      <c r="N1240" s="132">
        <f>INDEX('Maximum Demand Forecast'!$BE$53:$BE$65,MATCH(Information!$C$1240,'Maximum Demand Forecast'!$BC$53:$BC$65,0))</f>
        <v>18.18604850524709</v>
      </c>
      <c r="O1240" s="132">
        <f>INDEX('Maximum Demand Forecast'!$BE$53:$BE$65,MATCH(Information!$C$1240,'Maximum Demand Forecast'!$BC$53:$BC$65,0))</f>
        <v>18.18604850524709</v>
      </c>
      <c r="P1240" s="132">
        <f>INDEX('Maximum Demand Forecast'!$BE$53:$BE$65,MATCH(Information!$C$1240,'Maximum Demand Forecast'!$BC$53:$BC$65,0))</f>
        <v>18.18604850524709</v>
      </c>
      <c r="Q1240" s="104"/>
      <c r="R1240" s="105"/>
    </row>
    <row r="1241" spans="3:18" x14ac:dyDescent="0.25">
      <c r="C1241" s="71" t="s">
        <v>76</v>
      </c>
      <c r="D1241" s="72" t="s">
        <v>217</v>
      </c>
      <c r="E1241" s="132">
        <f>INDEX('Maximum Demand Forecast'!$BG$53:$BG$65,MATCH(Information!$C$1241,'Maximum Demand Forecast'!$BC$53:$BC$65,0))</f>
        <v>0</v>
      </c>
      <c r="F1241" s="132">
        <f>INDEX('Maximum Demand Forecast'!$BG$53:$BG$65,MATCH(Information!$C$1241,'Maximum Demand Forecast'!$BC$53:$BC$65,0))</f>
        <v>0</v>
      </c>
      <c r="G1241" s="132">
        <f>INDEX('Maximum Demand Forecast'!$BG$53:$BG$65,MATCH(Information!$C$1241,'Maximum Demand Forecast'!$BC$53:$BC$65,0))</f>
        <v>0</v>
      </c>
      <c r="H1241" s="132">
        <f>INDEX('Maximum Demand Forecast'!$BG$53:$BG$65,MATCH(Information!$C$1241,'Maximum Demand Forecast'!$BC$53:$BC$65,0))</f>
        <v>0</v>
      </c>
      <c r="I1241" s="132">
        <f>INDEX('Maximum Demand Forecast'!$BG$53:$BG$65,MATCH(Information!$C$1241,'Maximum Demand Forecast'!$BC$53:$BC$65,0))</f>
        <v>0</v>
      </c>
      <c r="J1241" s="132">
        <f>INDEX('Maximum Demand Forecast'!$BG$53:$BG$65,MATCH(Information!$C$1241,'Maximum Demand Forecast'!$BC$53:$BC$65,0))</f>
        <v>0</v>
      </c>
      <c r="K1241" s="132">
        <f>INDEX('Maximum Demand Forecast'!$BG$53:$BG$65,MATCH(Information!$C$1241,'Maximum Demand Forecast'!$BC$53:$BC$65,0))</f>
        <v>0</v>
      </c>
      <c r="L1241" s="132">
        <f>INDEX('Maximum Demand Forecast'!$BG$53:$BG$65,MATCH(Information!$C$1241,'Maximum Demand Forecast'!$BC$53:$BC$65,0))</f>
        <v>0</v>
      </c>
      <c r="M1241" s="132">
        <f>INDEX('Maximum Demand Forecast'!$BG$53:$BG$65,MATCH(Information!$C$1241,'Maximum Demand Forecast'!$BC$53:$BC$65,0))</f>
        <v>0</v>
      </c>
      <c r="N1241" s="132">
        <f>INDEX('Maximum Demand Forecast'!$BG$53:$BG$65,MATCH(Information!$C$1241,'Maximum Demand Forecast'!$BC$53:$BC$65,0))</f>
        <v>0</v>
      </c>
      <c r="O1241" s="132">
        <f>INDEX('Maximum Demand Forecast'!$BG$53:$BG$65,MATCH(Information!$C$1241,'Maximum Demand Forecast'!$BC$53:$BC$65,0))</f>
        <v>0</v>
      </c>
      <c r="P1241" s="132">
        <f>INDEX('Maximum Demand Forecast'!$BG$53:$BG$65,MATCH(Information!$C$1241,'Maximum Demand Forecast'!$BC$53:$BC$65,0))</f>
        <v>0</v>
      </c>
      <c r="Q1241" s="104"/>
      <c r="R1241" s="105"/>
    </row>
    <row r="1242" spans="3:18" x14ac:dyDescent="0.25">
      <c r="C1242" s="71" t="s">
        <v>76</v>
      </c>
      <c r="D1242" s="72" t="s">
        <v>218</v>
      </c>
      <c r="E1242" s="132">
        <f>INDEX('Maximum Demand Forecast'!$BD$53:$BD$65,MATCH(Information!$C$1242,'Maximum Demand Forecast'!$BC$53:$BC$65,0))</f>
        <v>18.18604850524709</v>
      </c>
      <c r="F1242" s="132">
        <f>INDEX('Maximum Demand Forecast'!$BD$53:$BD$65,MATCH(Information!$C$1242,'Maximum Demand Forecast'!$BC$53:$BC$65,0))</f>
        <v>18.18604850524709</v>
      </c>
      <c r="G1242" s="132">
        <f>INDEX('Maximum Demand Forecast'!$BD$53:$BD$65,MATCH(Information!$C$1242,'Maximum Demand Forecast'!$BC$53:$BC$65,0))</f>
        <v>18.18604850524709</v>
      </c>
      <c r="H1242" s="132">
        <f>INDEX('Maximum Demand Forecast'!$BD$53:$BD$65,MATCH(Information!$C$1242,'Maximum Demand Forecast'!$BC$53:$BC$65,0))</f>
        <v>18.18604850524709</v>
      </c>
      <c r="I1242" s="132">
        <f>INDEX('Maximum Demand Forecast'!$BD$53:$BD$65,MATCH(Information!$C$1242,'Maximum Demand Forecast'!$BC$53:$BC$65,0))</f>
        <v>18.18604850524709</v>
      </c>
      <c r="J1242" s="132">
        <f>INDEX('Maximum Demand Forecast'!$BD$53:$BD$65,MATCH(Information!$C$1242,'Maximum Demand Forecast'!$BC$53:$BC$65,0))</f>
        <v>18.18604850524709</v>
      </c>
      <c r="K1242" s="132">
        <f>INDEX('Maximum Demand Forecast'!$BD$53:$BD$65,MATCH(Information!$C$1242,'Maximum Demand Forecast'!$BC$53:$BC$65,0))</f>
        <v>18.18604850524709</v>
      </c>
      <c r="L1242" s="132">
        <f>INDEX('Maximum Demand Forecast'!$BD$53:$BD$65,MATCH(Information!$C$1242,'Maximum Demand Forecast'!$BC$53:$BC$65,0))</f>
        <v>18.18604850524709</v>
      </c>
      <c r="M1242" s="132">
        <f>INDEX('Maximum Demand Forecast'!$BD$53:$BD$65,MATCH(Information!$C$1242,'Maximum Demand Forecast'!$BC$53:$BC$65,0))</f>
        <v>18.18604850524709</v>
      </c>
      <c r="N1242" s="132">
        <f>INDEX('Maximum Demand Forecast'!$BD$53:$BD$65,MATCH(Information!$C$1242,'Maximum Demand Forecast'!$BC$53:$BC$65,0))</f>
        <v>18.18604850524709</v>
      </c>
      <c r="O1242" s="132">
        <f>INDEX('Maximum Demand Forecast'!$BD$53:$BD$65,MATCH(Information!$C$1242,'Maximum Demand Forecast'!$BC$53:$BC$65,0))</f>
        <v>18.18604850524709</v>
      </c>
      <c r="P1242" s="132">
        <f>INDEX('Maximum Demand Forecast'!$BD$53:$BD$65,MATCH(Information!$C$1242,'Maximum Demand Forecast'!$BC$53:$BC$65,0))</f>
        <v>18.18604850524709</v>
      </c>
      <c r="Q1242" s="104"/>
      <c r="R1242" s="105"/>
    </row>
    <row r="1243" spans="3:18" x14ac:dyDescent="0.25">
      <c r="C1243" s="71" t="s">
        <v>76</v>
      </c>
      <c r="D1243" s="72" t="s">
        <v>219</v>
      </c>
      <c r="E1243" s="132">
        <f>INDEX('Maximum Demand Forecast'!$BF$53:$BF$65,MATCH(Information!$C$1243,'Maximum Demand Forecast'!$BC$53:$BC$65,0))</f>
        <v>0</v>
      </c>
      <c r="F1243" s="132">
        <f>INDEX('Maximum Demand Forecast'!$BF$53:$BF$65,MATCH(Information!$C$1243,'Maximum Demand Forecast'!$BC$53:$BC$65,0))</f>
        <v>0</v>
      </c>
      <c r="G1243" s="132">
        <f>INDEX('Maximum Demand Forecast'!$BF$53:$BF$65,MATCH(Information!$C$1243,'Maximum Demand Forecast'!$BC$53:$BC$65,0))</f>
        <v>0</v>
      </c>
      <c r="H1243" s="132">
        <f>INDEX('Maximum Demand Forecast'!$BF$53:$BF$65,MATCH(Information!$C$1243,'Maximum Demand Forecast'!$BC$53:$BC$65,0))</f>
        <v>0</v>
      </c>
      <c r="I1243" s="132">
        <f>INDEX('Maximum Demand Forecast'!$BF$53:$BF$65,MATCH(Information!$C$1243,'Maximum Demand Forecast'!$BC$53:$BC$65,0))</f>
        <v>0</v>
      </c>
      <c r="J1243" s="132">
        <f>INDEX('Maximum Demand Forecast'!$BF$53:$BF$65,MATCH(Information!$C$1243,'Maximum Demand Forecast'!$BC$53:$BC$65,0))</f>
        <v>0</v>
      </c>
      <c r="K1243" s="132">
        <f>INDEX('Maximum Demand Forecast'!$BF$53:$BF$65,MATCH(Information!$C$1243,'Maximum Demand Forecast'!$BC$53:$BC$65,0))</f>
        <v>0</v>
      </c>
      <c r="L1243" s="132">
        <f>INDEX('Maximum Demand Forecast'!$BF$53:$BF$65,MATCH(Information!$C$1243,'Maximum Demand Forecast'!$BC$53:$BC$65,0))</f>
        <v>0</v>
      </c>
      <c r="M1243" s="132">
        <f>INDEX('Maximum Demand Forecast'!$BF$53:$BF$65,MATCH(Information!$C$1243,'Maximum Demand Forecast'!$BC$53:$BC$65,0))</f>
        <v>0</v>
      </c>
      <c r="N1243" s="132">
        <f>INDEX('Maximum Demand Forecast'!$BF$53:$BF$65,MATCH(Information!$C$1243,'Maximum Demand Forecast'!$BC$53:$BC$65,0))</f>
        <v>0</v>
      </c>
      <c r="O1243" s="132">
        <f>INDEX('Maximum Demand Forecast'!$BF$53:$BF$65,MATCH(Information!$C$1243,'Maximum Demand Forecast'!$BC$53:$BC$65,0))</f>
        <v>0</v>
      </c>
      <c r="P1243" s="132">
        <f>INDEX('Maximum Demand Forecast'!$BF$53:$BF$65,MATCH(Information!$C$1243,'Maximum Demand Forecast'!$BC$53:$BC$65,0))</f>
        <v>0</v>
      </c>
      <c r="Q1243" s="112"/>
      <c r="R1243" s="105"/>
    </row>
    <row r="1244" spans="3:18" x14ac:dyDescent="0.25">
      <c r="C1244" s="71" t="s">
        <v>76</v>
      </c>
      <c r="D1244" s="72" t="s">
        <v>220</v>
      </c>
      <c r="E1244" s="133">
        <f>(IF($R$1237="Summer",INDEX('Maximum Demand Forecast'!E$52:E$64,MATCH(Information!$C$1237,'Maximum Demand Forecast'!$D$52:$D$64,0)),INDEX('Maximum Demand Forecast'!U$52:U$64,MATCH(Information!$C$1237,'Maximum Demand Forecast'!$T$52:$T$64,0))))/$F$1245</f>
        <v>2.8847009062493396</v>
      </c>
      <c r="F1244" s="133">
        <f>(IF($R$1237="Summer",INDEX('Maximum Demand Forecast'!F$52:F$64,MATCH(Information!$C$1237,'Maximum Demand Forecast'!$D$52:$D$64,0)),INDEX('Maximum Demand Forecast'!V$52:V$64,MATCH(Information!$C$1237,'Maximum Demand Forecast'!$T$52:$T$64,0))))/$F$1245</f>
        <v>9.4592116528328312</v>
      </c>
      <c r="G1244" s="133">
        <f>(IF($R$1237="Summer",INDEX('Maximum Demand Forecast'!G$52:G$64,MATCH(Information!$C$1237,'Maximum Demand Forecast'!$D$52:$D$64,0)),INDEX('Maximum Demand Forecast'!W$52:W$64,MATCH(Information!$C$1237,'Maximum Demand Forecast'!$T$52:$T$64,0))))/$F$1245</f>
        <v>9.1329177758897373</v>
      </c>
      <c r="H1244" s="133">
        <f>(IF($R$1237="Summer",INDEX('Maximum Demand Forecast'!H$52:H$64,MATCH(Information!$C$1237,'Maximum Demand Forecast'!$D$52:$D$64,0)),INDEX('Maximum Demand Forecast'!X$52:X$64,MATCH(Information!$C$1237,'Maximum Demand Forecast'!$T$52:$T$64,0))))/$F$1245</f>
        <v>9.2061346012476228</v>
      </c>
      <c r="I1244" s="133">
        <f>(IF($R$1237="Summer",INDEX('Maximum Demand Forecast'!I$52:I$64,MATCH(Information!$C$1237,'Maximum Demand Forecast'!$D$52:$D$64,0)),INDEX('Maximum Demand Forecast'!Y$52:Y$64,MATCH(Information!$C$1237,'Maximum Demand Forecast'!$T$52:$T$64,0))))/$F$1245</f>
        <v>9.0560876334370253</v>
      </c>
      <c r="J1244" s="133">
        <f>(IF($R$1237="Summer",INDEX('Maximum Demand Forecast'!J$52:J$64,MATCH(Information!$C$1237,'Maximum Demand Forecast'!$D$52:$D$64,0)),INDEX('Maximum Demand Forecast'!Z$52:Z$64,MATCH(Information!$C$1237,'Maximum Demand Forecast'!$T$52:$T$64,0))))/$F$1245</f>
        <v>9.0503380121663763</v>
      </c>
      <c r="K1244" s="133">
        <f>(IF($R$1237="Summer",INDEX('Maximum Demand Forecast'!K$52:K$64,MATCH(Information!$C$1237,'Maximum Demand Forecast'!$D$52:$D$64,0)),INDEX('Maximum Demand Forecast'!AA$52:AA$64,MATCH(Information!$C$1237,'Maximum Demand Forecast'!$T$52:$T$64,0))))/$F$1245</f>
        <v>9.0636868353801923</v>
      </c>
      <c r="L1244" s="133">
        <f>(IF($R$1237="Summer",INDEX('Maximum Demand Forecast'!L$52:L$64,MATCH(Information!$C$1237,'Maximum Demand Forecast'!$D$52:$D$64,0)),INDEX('Maximum Demand Forecast'!AB$52:AB$64,MATCH(Information!$C$1237,'Maximum Demand Forecast'!$T$52:$T$64,0))))/$F$1245</f>
        <v>9.1041974594381099</v>
      </c>
      <c r="M1244" s="133">
        <f>(IF($R$1237="Summer",INDEX('Maximum Demand Forecast'!M$52:M$64,MATCH(Information!$C$1237,'Maximum Demand Forecast'!$D$52:$D$64,0)),INDEX('Maximum Demand Forecast'!AC$52:AC$64,MATCH(Information!$C$1237,'Maximum Demand Forecast'!$T$52:$T$64,0))))/$F$1245</f>
        <v>9.2247864901019181</v>
      </c>
      <c r="N1244" s="133">
        <f>(IF($R$1237="Summer",INDEX('Maximum Demand Forecast'!N$52:N$64,MATCH(Information!$C$1237,'Maximum Demand Forecast'!$D$52:$D$64,0)),INDEX('Maximum Demand Forecast'!AD$52:AD$64,MATCH(Information!$C$1237,'Maximum Demand Forecast'!$T$52:$T$64,0))))/$F$1245</f>
        <v>9.6056683076419311</v>
      </c>
      <c r="O1244" s="133">
        <f>(IF($R$1237="Summer",INDEX('Maximum Demand Forecast'!O$52:O$64,MATCH(Information!$C$1237,'Maximum Demand Forecast'!$D$52:$D$64,0)),INDEX('Maximum Demand Forecast'!AE$52:AE$64,MATCH(Information!$C$1237,'Maximum Demand Forecast'!$T$52:$T$64,0))))/$F$1245</f>
        <v>9.9167015816192272</v>
      </c>
      <c r="P1244" s="133">
        <f>(IF($R$1237="Summer",INDEX('Maximum Demand Forecast'!P$52:P$64,MATCH(Information!$C$1237,'Maximum Demand Forecast'!$D$52:$D$64,0)),INDEX('Maximum Demand Forecast'!AF$52:AF$64,MATCH(Information!$C$1237,'Maximum Demand Forecast'!$T$52:$T$64,0))))/$F$1245</f>
        <v>10.123560060823824</v>
      </c>
      <c r="Q1244" s="112"/>
      <c r="R1244" s="105"/>
    </row>
    <row r="1245" spans="3:18" x14ac:dyDescent="0.25">
      <c r="C1245" s="71" t="s">
        <v>76</v>
      </c>
      <c r="D1245" s="72" t="s">
        <v>221</v>
      </c>
      <c r="E1245" s="118">
        <f>IF($R$1237="Summer",INDEX('Maximum Demand Forecast'!$Q$52:$Q$64,MATCH(Information!$C$1237,'Maximum Demand Forecast'!$D$52:$D$64,0)),INDEX('Maximum Demand Forecast'!$AG$52:$AG$64,MATCH(Information!$C$1237,'Maximum Demand Forecast'!$T$52:$T$64,0)))</f>
        <v>0.90625119719018998</v>
      </c>
      <c r="F1245" s="132">
        <f>IF($R$1237="Summer",INDEX('Maximum Demand Forecast'!$Q$52:$Q$64,MATCH(Information!$C$1237,'Maximum Demand Forecast'!$D$52:$D$64,0)),INDEX('Maximum Demand Forecast'!$AG$52:$AG$64,MATCH(Information!$C$1237,'Maximum Demand Forecast'!$T$52:$T$64,0)))</f>
        <v>0.90625119719018998</v>
      </c>
      <c r="G1245" s="132">
        <f>IF($R$1237="Summer",INDEX('Maximum Demand Forecast'!$Q$52:$Q$64,MATCH(Information!$C$1237,'Maximum Demand Forecast'!$D$52:$D$64,0)),INDEX('Maximum Demand Forecast'!$AG$52:$AG$64,MATCH(Information!$C$1237,'Maximum Demand Forecast'!$T$52:$T$64,0)))</f>
        <v>0.90625119719018998</v>
      </c>
      <c r="H1245" s="132">
        <f>IF($R$1237="Summer",INDEX('Maximum Demand Forecast'!$Q$52:$Q$64,MATCH(Information!$C$1237,'Maximum Demand Forecast'!$D$52:$D$64,0)),INDEX('Maximum Demand Forecast'!$AG$52:$AG$64,MATCH(Information!$C$1237,'Maximum Demand Forecast'!$T$52:$T$64,0)))</f>
        <v>0.90625119719018998</v>
      </c>
      <c r="I1245" s="132">
        <f>IF($R$1237="Summer",INDEX('Maximum Demand Forecast'!$Q$52:$Q$64,MATCH(Information!$C$1237,'Maximum Demand Forecast'!$D$52:$D$64,0)),INDEX('Maximum Demand Forecast'!$AG$52:$AG$64,MATCH(Information!$C$1237,'Maximum Demand Forecast'!$T$52:$T$64,0)))</f>
        <v>0.90625119719018998</v>
      </c>
      <c r="J1245" s="132">
        <f>IF($R$1237="Summer",INDEX('Maximum Demand Forecast'!$Q$52:$Q$64,MATCH(Information!$C$1237,'Maximum Demand Forecast'!$D$52:$D$64,0)),INDEX('Maximum Demand Forecast'!$AG$52:$AG$64,MATCH(Information!$C$1237,'Maximum Demand Forecast'!$T$52:$T$64,0)))</f>
        <v>0.90625119719018998</v>
      </c>
      <c r="K1245" s="132">
        <f>IF($R$1237="Summer",INDEX('Maximum Demand Forecast'!$Q$52:$Q$64,MATCH(Information!$C$1237,'Maximum Demand Forecast'!$D$52:$D$64,0)),INDEX('Maximum Demand Forecast'!$AG$52:$AG$64,MATCH(Information!$C$1237,'Maximum Demand Forecast'!$T$52:$T$64,0)))</f>
        <v>0.90625119719018998</v>
      </c>
      <c r="L1245" s="132">
        <f>IF($R$1237="Summer",INDEX('Maximum Demand Forecast'!$Q$52:$Q$64,MATCH(Information!$C$1237,'Maximum Demand Forecast'!$D$52:$D$64,0)),INDEX('Maximum Demand Forecast'!$AG$52:$AG$64,MATCH(Information!$C$1237,'Maximum Demand Forecast'!$T$52:$T$64,0)))</f>
        <v>0.90625119719018998</v>
      </c>
      <c r="M1245" s="132">
        <f>IF($R$1237="Summer",INDEX('Maximum Demand Forecast'!$Q$52:$Q$64,MATCH(Information!$C$1237,'Maximum Demand Forecast'!$D$52:$D$64,0)),INDEX('Maximum Demand Forecast'!$AG$52:$AG$64,MATCH(Information!$C$1237,'Maximum Demand Forecast'!$T$52:$T$64,0)))</f>
        <v>0.90625119719018998</v>
      </c>
      <c r="N1245" s="132">
        <f>IF($R$1237="Summer",INDEX('Maximum Demand Forecast'!$Q$52:$Q$64,MATCH(Information!$C$1237,'Maximum Demand Forecast'!$D$52:$D$64,0)),INDEX('Maximum Demand Forecast'!$AG$52:$AG$64,MATCH(Information!$C$1237,'Maximum Demand Forecast'!$T$52:$T$64,0)))</f>
        <v>0.90625119719018998</v>
      </c>
      <c r="O1245" s="132">
        <f>IF($R$1237="Summer",INDEX('Maximum Demand Forecast'!$Q$52:$Q$64,MATCH(Information!$C$1237,'Maximum Demand Forecast'!$D$52:$D$64,0)),INDEX('Maximum Demand Forecast'!$AG$52:$AG$64,MATCH(Information!$C$1237,'Maximum Demand Forecast'!$T$52:$T$64,0)))</f>
        <v>0.90625119719018998</v>
      </c>
      <c r="P1245" s="132">
        <f>IF($R$1237="Summer",INDEX('Maximum Demand Forecast'!$Q$52:$Q$64,MATCH(Information!$C$1237,'Maximum Demand Forecast'!$D$52:$D$64,0)),INDEX('Maximum Demand Forecast'!$AG$52:$AG$64,MATCH(Information!$C$1237,'Maximum Demand Forecast'!$T$52:$T$64,0)))</f>
        <v>0.90625119719018998</v>
      </c>
      <c r="Q1245" s="112"/>
      <c r="R1245" s="105"/>
    </row>
    <row r="1246" spans="3:18" x14ac:dyDescent="0.25">
      <c r="C1246" s="71" t="s">
        <v>76</v>
      </c>
      <c r="D1246" s="72" t="s">
        <v>222</v>
      </c>
      <c r="E1246" s="118">
        <f>(IF($R$1237="Summer",INDEX('Maximum Demand Forecast'!U$52:U$64,MATCH(Information!$C$1237,'Maximum Demand Forecast'!$D$52:$D$64,0)),INDEX('Maximum Demand Forecast'!E$52:E$64,MATCH(Information!$C$1237,'Maximum Demand Forecast'!$T$52:$T$64,0))))/$F$1247</f>
        <v>7.7172478795160524</v>
      </c>
      <c r="F1246" s="132">
        <f>(IF($R$1237="Summer",INDEX('Maximum Demand Forecast'!V$52:V$64,MATCH(Information!$C$1237,'Maximum Demand Forecast'!$D$52:$D$64,0)),INDEX('Maximum Demand Forecast'!F$52:F$64,MATCH(Information!$C$1237,'Maximum Demand Forecast'!$T$52:$T$64,0))))/$F$1247</f>
        <v>8.0620542913119806</v>
      </c>
      <c r="G1246" s="132">
        <f>(IF($R$1237="Summer",INDEX('Maximum Demand Forecast'!W$52:W$64,MATCH(Information!$C$1237,'Maximum Demand Forecast'!$D$52:$D$64,0)),INDEX('Maximum Demand Forecast'!G$52:G$64,MATCH(Information!$C$1237,'Maximum Demand Forecast'!$T$52:$T$64,0))))/$F$1247</f>
        <v>8.2902770040382983</v>
      </c>
      <c r="H1246" s="132">
        <f>(IF($R$1237="Summer",INDEX('Maximum Demand Forecast'!X$52:X$64,MATCH(Information!$C$1237,'Maximum Demand Forecast'!$D$52:$D$64,0)),INDEX('Maximum Demand Forecast'!H$52:H$64,MATCH(Information!$C$1237,'Maximum Demand Forecast'!$T$52:$T$64,0))))/$F$1247</f>
        <v>8.2647959522714345</v>
      </c>
      <c r="I1246" s="132">
        <f>(IF($R$1237="Summer",INDEX('Maximum Demand Forecast'!Y$52:Y$64,MATCH(Information!$C$1237,'Maximum Demand Forecast'!$D$52:$D$64,0)),INDEX('Maximum Demand Forecast'!I$52:I$64,MATCH(Information!$C$1237,'Maximum Demand Forecast'!$T$52:$T$64,0))))/$F$1247</f>
        <v>8.1255840720663972</v>
      </c>
      <c r="J1246" s="132">
        <f>(IF($R$1237="Summer",INDEX('Maximum Demand Forecast'!Z$52:Z$64,MATCH(Information!$C$1237,'Maximum Demand Forecast'!$D$52:$D$64,0)),INDEX('Maximum Demand Forecast'!J$52:J$64,MATCH(Information!$C$1237,'Maximum Demand Forecast'!$T$52:$T$64,0))))/$F$1247</f>
        <v>8.0268157256954495</v>
      </c>
      <c r="K1246" s="132">
        <f>(IF($R$1237="Summer",INDEX('Maximum Demand Forecast'!AA$52:AA$64,MATCH(Information!$C$1237,'Maximum Demand Forecast'!$D$52:$D$64,0)),INDEX('Maximum Demand Forecast'!K$52:K$64,MATCH(Information!$C$1237,'Maximum Demand Forecast'!$T$52:$T$64,0))))/$F$1247</f>
        <v>8.0321814308547719</v>
      </c>
      <c r="L1246" s="132">
        <f>(IF($R$1237="Summer",INDEX('Maximum Demand Forecast'!AB$52:AB$64,MATCH(Information!$C$1237,'Maximum Demand Forecast'!$D$52:$D$64,0)),INDEX('Maximum Demand Forecast'!L$52:L$64,MATCH(Information!$C$1237,'Maximum Demand Forecast'!$T$52:$T$64,0))))/$F$1247</f>
        <v>8.0166422279696796</v>
      </c>
      <c r="M1246" s="132">
        <f>(IF($R$1237="Summer",INDEX('Maximum Demand Forecast'!AC$52:AC$64,MATCH(Information!$C$1237,'Maximum Demand Forecast'!$D$52:$D$64,0)),INDEX('Maximum Demand Forecast'!M$52:M$64,MATCH(Information!$C$1237,'Maximum Demand Forecast'!$T$52:$T$64,0))))/$F$1247</f>
        <v>8.1992142566040744</v>
      </c>
      <c r="N1246" s="132">
        <f>(IF($R$1237="Summer",INDEX('Maximum Demand Forecast'!AD$52:AD$64,MATCH(Information!$C$1237,'Maximum Demand Forecast'!$D$52:$D$64,0)),INDEX('Maximum Demand Forecast'!N$52:N$64,MATCH(Information!$C$1237,'Maximum Demand Forecast'!$T$52:$T$64,0))))/$F$1247</f>
        <v>8.6932171870253399</v>
      </c>
      <c r="O1246" s="132">
        <f>(IF($R$1237="Summer",INDEX('Maximum Demand Forecast'!AE$52:AE$64,MATCH(Information!$C$1237,'Maximum Demand Forecast'!$D$52:$D$64,0)),INDEX('Maximum Demand Forecast'!O$52:O$64,MATCH(Information!$C$1237,'Maximum Demand Forecast'!$T$52:$T$64,0))))/$F$1247</f>
        <v>9.1312594627013262</v>
      </c>
      <c r="P1246" s="132">
        <f>(IF($R$1237="Summer",INDEX('Maximum Demand Forecast'!AF$52:AF$64,MATCH(Information!$C$1237,'Maximum Demand Forecast'!$D$52:$D$64,0)),INDEX('Maximum Demand Forecast'!P$52:P$64,MATCH(Information!$C$1237,'Maximum Demand Forecast'!$T$52:$T$64,0))))/$F$1247</f>
        <v>9.3673333649191015</v>
      </c>
      <c r="Q1246" s="116"/>
      <c r="R1246" s="105"/>
    </row>
    <row r="1247" spans="3:18" x14ac:dyDescent="0.25">
      <c r="C1247" s="71" t="s">
        <v>76</v>
      </c>
      <c r="D1247" s="72" t="s">
        <v>223</v>
      </c>
      <c r="E1247" s="134">
        <f>IF($R$1237="Summer",INDEX('Maximum Demand Forecast'!$AG$52:$AG$64,MATCH(Information!$C$1237,'Maximum Demand Forecast'!$T$52:$T$64,0)),INDEX('Maximum Demand Forecast'!$Q$52:$Q$64,MATCH(Information!$C$1237,'Maximum Demand Forecast'!$D$52:$D$64,0)))</f>
        <v>0.90363199360917001</v>
      </c>
      <c r="F1247" s="128">
        <f>IF($R$1237="Summer",INDEX('Maximum Demand Forecast'!$AG$52:$AG$64,MATCH(Information!$C$1237,'Maximum Demand Forecast'!$T$52:$T$64,0)),INDEX('Maximum Demand Forecast'!$Q$52:$Q$64,MATCH(Information!$C$1237,'Maximum Demand Forecast'!$D$52:$D$64,0)))</f>
        <v>0.90363199360917001</v>
      </c>
      <c r="G1247" s="128">
        <f>IF($R$1237="Summer",INDEX('Maximum Demand Forecast'!$AG$52:$AG$64,MATCH(Information!$C$1237,'Maximum Demand Forecast'!$T$52:$T$64,0)),INDEX('Maximum Demand Forecast'!$Q$52:$Q$64,MATCH(Information!$C$1237,'Maximum Demand Forecast'!$D$52:$D$64,0)))</f>
        <v>0.90363199360917001</v>
      </c>
      <c r="H1247" s="128">
        <f>IF($R$1237="Summer",INDEX('Maximum Demand Forecast'!$AG$52:$AG$64,MATCH(Information!$C$1237,'Maximum Demand Forecast'!$T$52:$T$64,0)),INDEX('Maximum Demand Forecast'!$Q$52:$Q$64,MATCH(Information!$C$1237,'Maximum Demand Forecast'!$D$52:$D$64,0)))</f>
        <v>0.90363199360917001</v>
      </c>
      <c r="I1247" s="128">
        <f>IF($R$1237="Summer",INDEX('Maximum Demand Forecast'!$AG$52:$AG$64,MATCH(Information!$C$1237,'Maximum Demand Forecast'!$T$52:$T$64,0)),INDEX('Maximum Demand Forecast'!$Q$52:$Q$64,MATCH(Information!$C$1237,'Maximum Demand Forecast'!$D$52:$D$64,0)))</f>
        <v>0.90363199360917001</v>
      </c>
      <c r="J1247" s="128">
        <f>IF($R$1237="Summer",INDEX('Maximum Demand Forecast'!$AG$52:$AG$64,MATCH(Information!$C$1237,'Maximum Demand Forecast'!$T$52:$T$64,0)),INDEX('Maximum Demand Forecast'!$Q$52:$Q$64,MATCH(Information!$C$1237,'Maximum Demand Forecast'!$D$52:$D$64,0)))</f>
        <v>0.90363199360917001</v>
      </c>
      <c r="K1247" s="128">
        <f>IF($R$1237="Summer",INDEX('Maximum Demand Forecast'!$AG$52:$AG$64,MATCH(Information!$C$1237,'Maximum Demand Forecast'!$T$52:$T$64,0)),INDEX('Maximum Demand Forecast'!$Q$52:$Q$64,MATCH(Information!$C$1237,'Maximum Demand Forecast'!$D$52:$D$64,0)))</f>
        <v>0.90363199360917001</v>
      </c>
      <c r="L1247" s="128">
        <f>IF($R$1237="Summer",INDEX('Maximum Demand Forecast'!$AG$52:$AG$64,MATCH(Information!$C$1237,'Maximum Demand Forecast'!$T$52:$T$64,0)),INDEX('Maximum Demand Forecast'!$Q$52:$Q$64,MATCH(Information!$C$1237,'Maximum Demand Forecast'!$D$52:$D$64,0)))</f>
        <v>0.90363199360917001</v>
      </c>
      <c r="M1247" s="128">
        <f>IF($R$1237="Summer",INDEX('Maximum Demand Forecast'!$AG$52:$AG$64,MATCH(Information!$C$1237,'Maximum Demand Forecast'!$T$52:$T$64,0)),INDEX('Maximum Demand Forecast'!$Q$52:$Q$64,MATCH(Information!$C$1237,'Maximum Demand Forecast'!$D$52:$D$64,0)))</f>
        <v>0.90363199360917001</v>
      </c>
      <c r="N1247" s="128">
        <f>IF($R$1237="Summer",INDEX('Maximum Demand Forecast'!$AG$52:$AG$64,MATCH(Information!$C$1237,'Maximum Demand Forecast'!$T$52:$T$64,0)),INDEX('Maximum Demand Forecast'!$Q$52:$Q$64,MATCH(Information!$C$1237,'Maximum Demand Forecast'!$D$52:$D$64,0)))</f>
        <v>0.90363199360917001</v>
      </c>
      <c r="O1247" s="128">
        <f>IF($R$1237="Summer",INDEX('Maximum Demand Forecast'!$AG$52:$AG$64,MATCH(Information!$C$1237,'Maximum Demand Forecast'!$T$52:$T$64,0)),INDEX('Maximum Demand Forecast'!$Q$52:$Q$64,MATCH(Information!$C$1237,'Maximum Demand Forecast'!$D$52:$D$64,0)))</f>
        <v>0.90363199360917001</v>
      </c>
      <c r="P1247" s="128">
        <f>IF($R$1237="Summer",INDEX('Maximum Demand Forecast'!$AG$52:$AG$64,MATCH(Information!$C$1237,'Maximum Demand Forecast'!$T$52:$T$64,0)),INDEX('Maximum Demand Forecast'!$Q$52:$Q$64,MATCH(Information!$C$1237,'Maximum Demand Forecast'!$D$52:$D$64,0)))</f>
        <v>0.90363199360917001</v>
      </c>
      <c r="Q1247" s="104"/>
      <c r="R1247" s="105"/>
    </row>
    <row r="1248" spans="3:18" x14ac:dyDescent="0.25">
      <c r="C1248" s="71" t="s">
        <v>76</v>
      </c>
      <c r="D1248" s="72" t="s">
        <v>224</v>
      </c>
      <c r="E1248" s="134">
        <f>INDEX('Maximum Demand Forecast'!$AK$52:$AK$64,MATCH(Information!$C$1248,'Maximum Demand Forecast'!$AJ$52:$AJ$64,0))</f>
        <v>0</v>
      </c>
      <c r="F1248" s="128">
        <f>INDEX('Maximum Demand Forecast'!$AK$52:$AK$64,MATCH(Information!$C$1248,'Maximum Demand Forecast'!$AJ$52:$AJ$64,0))</f>
        <v>0</v>
      </c>
      <c r="G1248" s="128">
        <f>INDEX('Maximum Demand Forecast'!$AK$52:$AK$64,MATCH(Information!$C$1248,'Maximum Demand Forecast'!$AJ$52:$AJ$64,0))</f>
        <v>0</v>
      </c>
      <c r="H1248" s="128">
        <f>INDEX('Maximum Demand Forecast'!$AK$52:$AK$64,MATCH(Information!$C$1248,'Maximum Demand Forecast'!$AJ$52:$AJ$64,0))</f>
        <v>0</v>
      </c>
      <c r="I1248" s="128">
        <f>INDEX('Maximum Demand Forecast'!$AK$52:$AK$64,MATCH(Information!$C$1248,'Maximum Demand Forecast'!$AJ$52:$AJ$64,0))</f>
        <v>0</v>
      </c>
      <c r="J1248" s="128">
        <f>INDEX('Maximum Demand Forecast'!$AK$52:$AK$64,MATCH(Information!$C$1248,'Maximum Demand Forecast'!$AJ$52:$AJ$64,0))</f>
        <v>0</v>
      </c>
      <c r="K1248" s="128">
        <f>INDEX('Maximum Demand Forecast'!$AK$52:$AK$64,MATCH(Information!$C$1248,'Maximum Demand Forecast'!$AJ$52:$AJ$64,0))</f>
        <v>0</v>
      </c>
      <c r="L1248" s="128">
        <f>INDEX('Maximum Demand Forecast'!$AK$52:$AK$64,MATCH(Information!$C$1248,'Maximum Demand Forecast'!$AJ$52:$AJ$64,0))</f>
        <v>0</v>
      </c>
      <c r="M1248" s="128">
        <f>INDEX('Maximum Demand Forecast'!$AK$52:$AK$64,MATCH(Information!$C$1248,'Maximum Demand Forecast'!$AJ$52:$AJ$64,0))</f>
        <v>0</v>
      </c>
      <c r="N1248" s="128">
        <f>INDEX('Maximum Demand Forecast'!$AK$52:$AK$64,MATCH(Information!$C$1248,'Maximum Demand Forecast'!$AJ$52:$AJ$64,0))</f>
        <v>0</v>
      </c>
      <c r="O1248" s="128">
        <f>INDEX('Maximum Demand Forecast'!$AK$52:$AK$64,MATCH(Information!$C$1248,'Maximum Demand Forecast'!$AJ$52:$AJ$64,0))</f>
        <v>0</v>
      </c>
      <c r="P1248" s="128">
        <f>INDEX('Maximum Demand Forecast'!$AK$52:$AK$64,MATCH(Information!$C$1248,'Maximum Demand Forecast'!$AJ$52:$AJ$64,0))</f>
        <v>0</v>
      </c>
      <c r="Q1248" s="104"/>
      <c r="R1248" s="105"/>
    </row>
    <row r="1249" spans="3:18" x14ac:dyDescent="0.25">
      <c r="C1249" s="71" t="s">
        <v>76</v>
      </c>
      <c r="D1249" s="72" t="s">
        <v>130</v>
      </c>
      <c r="E1249" s="132"/>
      <c r="F1249" s="132"/>
      <c r="G1249" s="132"/>
      <c r="H1249" s="132"/>
      <c r="I1249" s="132"/>
      <c r="J1249" s="132"/>
      <c r="K1249" s="132"/>
      <c r="L1249" s="132"/>
      <c r="M1249" s="132"/>
      <c r="N1249" s="132"/>
      <c r="O1249" s="132"/>
      <c r="P1249" s="132"/>
      <c r="Q1249" s="104" t="str" cm="1">
        <f t="array" ref="Q1249">_xlfn.LET(
   _xlpm.result, INDEX('Maximum Demand Forecast'!$AW$4:$AW$328,
                 MATCH(1,
                      ('Maximum Demand Forecast'!$AV$4:$AV$328=Information!D1249)*
                      ('Maximum Demand Forecast'!$AX$4:$AX$328=Information!E1249)*
                      ('Maximum Demand Forecast'!$AU$4:$AU$328=Information!C1249),
                 0)),
   IF(_xlpm.result=0,"",_xlpm.result)
)</f>
        <v/>
      </c>
      <c r="R1249" s="105"/>
    </row>
    <row r="1250" spans="3:18" x14ac:dyDescent="0.25">
      <c r="C1250" s="71" t="s">
        <v>76</v>
      </c>
      <c r="D1250" s="72" t="s">
        <v>131</v>
      </c>
      <c r="E1250" s="132"/>
      <c r="F1250" s="132"/>
      <c r="G1250" s="132"/>
      <c r="H1250" s="132"/>
      <c r="I1250" s="132"/>
      <c r="J1250" s="132"/>
      <c r="K1250" s="132"/>
      <c r="L1250" s="132"/>
      <c r="M1250" s="132"/>
      <c r="N1250" s="132"/>
      <c r="O1250" s="132"/>
      <c r="P1250" s="132"/>
      <c r="Q1250" s="104" t="str" cm="1">
        <f t="array" ref="Q1250">_xlfn.LET(
   _xlpm.result, INDEX('Maximum Demand Forecast'!$AW$4:$AW$328,
                 MATCH(1,
                      ('Maximum Demand Forecast'!$AV$4:$AV$328=Information!D1250)*
                      ('Maximum Demand Forecast'!$AX$4:$AX$328=Information!E1250)*
                      ('Maximum Demand Forecast'!$AU$4:$AU$328=Information!C1250),
                 0)),
   IF(_xlpm.result=0,"",_xlpm.result)
)</f>
        <v/>
      </c>
      <c r="R1250" s="105"/>
    </row>
    <row r="1251" spans="3:18" x14ac:dyDescent="0.25">
      <c r="C1251" s="71" t="s">
        <v>76</v>
      </c>
      <c r="D1251" s="72" t="s">
        <v>132</v>
      </c>
      <c r="E1251" s="132"/>
      <c r="F1251" s="128"/>
      <c r="G1251" s="128"/>
      <c r="H1251" s="128"/>
      <c r="I1251" s="128"/>
      <c r="J1251" s="128"/>
      <c r="K1251" s="128"/>
      <c r="L1251" s="128"/>
      <c r="M1251" s="128"/>
      <c r="N1251" s="128"/>
      <c r="O1251" s="128"/>
      <c r="P1251" s="128"/>
      <c r="Q1251" s="104" t="str" cm="1">
        <f t="array" ref="Q1251">_xlfn.LET(
   _xlpm.result, INDEX('Maximum Demand Forecast'!$AW$4:$AW$328,
                 MATCH(1,
                      ('Maximum Demand Forecast'!$AV$4:$AV$328=Information!D1251)*
                      ('Maximum Demand Forecast'!$AX$4:$AX$328=Information!E1251)*
                      ('Maximum Demand Forecast'!$AU$4:$AU$328=Information!C1251),
                 0)),
   IF(_xlpm.result=0,"",_xlpm.result)
)</f>
        <v/>
      </c>
      <c r="R1251" s="105"/>
    </row>
    <row r="1252" spans="3:18" x14ac:dyDescent="0.25">
      <c r="C1252" s="71" t="s">
        <v>76</v>
      </c>
      <c r="D1252" s="72" t="s">
        <v>133</v>
      </c>
      <c r="E1252" s="132"/>
      <c r="F1252" s="128"/>
      <c r="G1252" s="128"/>
      <c r="H1252" s="128"/>
      <c r="I1252" s="128"/>
      <c r="J1252" s="128"/>
      <c r="K1252" s="128"/>
      <c r="L1252" s="128"/>
      <c r="M1252" s="128"/>
      <c r="N1252" s="128"/>
      <c r="O1252" s="128"/>
      <c r="P1252" s="128"/>
      <c r="Q1252" s="104" t="str" cm="1">
        <f t="array" ref="Q1252">_xlfn.LET(
   _xlpm.result, INDEX('Maximum Demand Forecast'!$AW$4:$AW$328,
                 MATCH(1,
                      ('Maximum Demand Forecast'!$AV$4:$AV$328=Information!D1252)*
                      ('Maximum Demand Forecast'!$AX$4:$AX$328=Information!E1252)*
                      ('Maximum Demand Forecast'!$AU$4:$AU$328=Information!C1252),
                 0)),
   IF(_xlpm.result=0,"",_xlpm.result)
)</f>
        <v/>
      </c>
      <c r="R1252" s="105"/>
    </row>
    <row r="1253" spans="3:18" x14ac:dyDescent="0.25">
      <c r="C1253" s="71" t="s">
        <v>76</v>
      </c>
      <c r="D1253" s="72" t="s">
        <v>225</v>
      </c>
      <c r="E1253" s="128">
        <f>INDEX('Distribution feeder max. demand'!$AS$5:$AS$64,MATCH(Information!$C1253,'Distribution feeder max. demand'!$AR$5:$AR$64,0))</f>
        <v>0.80900000000000005</v>
      </c>
      <c r="F1253" s="128"/>
      <c r="G1253" s="128"/>
      <c r="H1253" s="128"/>
      <c r="I1253" s="128"/>
      <c r="J1253" s="128"/>
      <c r="K1253" s="128"/>
      <c r="L1253" s="128"/>
      <c r="M1253" s="128"/>
      <c r="N1253" s="128"/>
      <c r="O1253" s="128"/>
      <c r="P1253" s="128"/>
      <c r="Q1253" s="104"/>
      <c r="R1253" s="105"/>
    </row>
    <row r="1254" spans="3:18" ht="15.75" thickBot="1" x14ac:dyDescent="0.3">
      <c r="C1254" s="73" t="s">
        <v>76</v>
      </c>
      <c r="D1254" s="74" t="s">
        <v>226</v>
      </c>
      <c r="E1254" s="135">
        <f>INDEX('Distribution feeder max. demand'!$AT$5:$AT$64,MATCH(Information!$C1253,'Distribution feeder max. demand'!$AR$5:$AR$64,0))</f>
        <v>0</v>
      </c>
      <c r="F1254" s="135"/>
      <c r="G1254" s="135"/>
      <c r="H1254" s="135"/>
      <c r="I1254" s="135"/>
      <c r="J1254" s="135"/>
      <c r="K1254" s="135"/>
      <c r="L1254" s="135"/>
      <c r="M1254" s="135"/>
      <c r="N1254" s="135"/>
      <c r="O1254" s="135"/>
      <c r="P1254" s="135"/>
      <c r="Q1254" s="120"/>
      <c r="R1254" s="121"/>
    </row>
    <row r="1255" spans="3:18" ht="15.75" thickTop="1" x14ac:dyDescent="0.25">
      <c r="C1255" s="71" t="s">
        <v>19</v>
      </c>
      <c r="D1255" s="72" t="s">
        <v>195</v>
      </c>
      <c r="E1255" s="128">
        <f>INDEX('Maximum Demand Forecast'!$BA$52:$BA$64,MATCH($C$1255,'Maximum Demand Forecast'!$AZ$52:$AZ$64,0))</f>
        <v>90</v>
      </c>
      <c r="F1255" s="128">
        <f>INDEX('Maximum Demand Forecast'!$BA$52:$BA$64,MATCH($C$1255,'Maximum Demand Forecast'!$AZ$52:$AZ$64,0))</f>
        <v>90</v>
      </c>
      <c r="G1255" s="128">
        <f>INDEX('Maximum Demand Forecast'!$BA$52:$BA$64,MATCH($C$1255,'Maximum Demand Forecast'!$AZ$52:$AZ$64,0))</f>
        <v>90</v>
      </c>
      <c r="H1255" s="128">
        <f>INDEX('Maximum Demand Forecast'!$BA$52:$BA$64,MATCH($C$1255,'Maximum Demand Forecast'!$AZ$52:$AZ$64,0))</f>
        <v>90</v>
      </c>
      <c r="I1255" s="128">
        <f>INDEX('Maximum Demand Forecast'!$BA$52:$BA$64,MATCH($C$1255,'Maximum Demand Forecast'!$AZ$52:$AZ$64,0))</f>
        <v>90</v>
      </c>
      <c r="J1255" s="128">
        <f>INDEX('Maximum Demand Forecast'!$BA$52:$BA$64,MATCH($C$1255,'Maximum Demand Forecast'!$AZ$52:$AZ$64,0))</f>
        <v>90</v>
      </c>
      <c r="K1255" s="128">
        <f>INDEX('Maximum Demand Forecast'!$BA$52:$BA$64,MATCH($C$1255,'Maximum Demand Forecast'!$AZ$52:$AZ$64,0))</f>
        <v>90</v>
      </c>
      <c r="L1255" s="128">
        <f>INDEX('Maximum Demand Forecast'!$BA$52:$BA$64,MATCH($C$1255,'Maximum Demand Forecast'!$AZ$52:$AZ$64,0))</f>
        <v>90</v>
      </c>
      <c r="M1255" s="128">
        <f>INDEX('Maximum Demand Forecast'!$BA$52:$BA$64,MATCH($C$1255,'Maximum Demand Forecast'!$AZ$52:$AZ$64,0))</f>
        <v>90</v>
      </c>
      <c r="N1255" s="128">
        <f>INDEX('Maximum Demand Forecast'!$BA$52:$BA$64,MATCH($C$1255,'Maximum Demand Forecast'!$AZ$52:$AZ$64,0))</f>
        <v>90</v>
      </c>
      <c r="O1255" s="128">
        <f>INDEX('Maximum Demand Forecast'!$BA$52:$BA$64,MATCH($C$1255,'Maximum Demand Forecast'!$AZ$52:$AZ$64,0))</f>
        <v>90</v>
      </c>
      <c r="P1255" s="128">
        <f>INDEX('Maximum Demand Forecast'!$BA$52:$BA$64,MATCH($C$1255,'Maximum Demand Forecast'!$AZ$52:$AZ$64,0))</f>
        <v>90</v>
      </c>
      <c r="Q1255" s="104"/>
      <c r="R1255" s="105" t="str">
        <f>IF('Maximum Demand Forecast'!F64&gt;'Maximum Demand Forecast'!V64,"Summer","Winter")</f>
        <v>Winter</v>
      </c>
    </row>
    <row r="1256" spans="3:18" x14ac:dyDescent="0.25">
      <c r="C1256" s="71" t="s">
        <v>19</v>
      </c>
      <c r="D1256" s="72" t="s">
        <v>227</v>
      </c>
      <c r="E1256" s="128">
        <f>INDEX('Maximum Demand Forecast'!$AN$52:$AN$64,MATCH($C$1255,'Maximum Demand Forecast'!$AM$52:$AM$64,0))</f>
        <v>60</v>
      </c>
      <c r="F1256" s="128">
        <f>INDEX('Maximum Demand Forecast'!$AN$52:$AN$64,MATCH($C$1255,'Maximum Demand Forecast'!$AM$52:$AM$64,0))</f>
        <v>60</v>
      </c>
      <c r="G1256" s="128">
        <f>INDEX('Maximum Demand Forecast'!$AN$52:$AN$64,MATCH($C$1255,'Maximum Demand Forecast'!$AM$52:$AM$64,0))</f>
        <v>60</v>
      </c>
      <c r="H1256" s="128">
        <f>INDEX('Maximum Demand Forecast'!$AN$52:$AN$64,MATCH($C$1255,'Maximum Demand Forecast'!$AM$52:$AM$64,0))</f>
        <v>60</v>
      </c>
      <c r="I1256" s="128">
        <f>INDEX('Maximum Demand Forecast'!$AN$52:$AN$64,MATCH($C$1255,'Maximum Demand Forecast'!$AM$52:$AM$64,0))</f>
        <v>60</v>
      </c>
      <c r="J1256" s="128">
        <f>INDEX('Maximum Demand Forecast'!$AN$52:$AN$64,MATCH($C$1255,'Maximum Demand Forecast'!$AM$52:$AM$64,0))</f>
        <v>60</v>
      </c>
      <c r="K1256" s="128">
        <f>INDEX('Maximum Demand Forecast'!$AN$52:$AN$64,MATCH($C$1255,'Maximum Demand Forecast'!$AM$52:$AM$64,0))</f>
        <v>60</v>
      </c>
      <c r="L1256" s="128">
        <f>INDEX('Maximum Demand Forecast'!$AN$52:$AN$64,MATCH($C$1255,'Maximum Demand Forecast'!$AM$52:$AM$64,0))</f>
        <v>60</v>
      </c>
      <c r="M1256" s="128">
        <f>INDEX('Maximum Demand Forecast'!$AN$52:$AN$64,MATCH($C$1255,'Maximum Demand Forecast'!$AM$52:$AM$64,0))</f>
        <v>60</v>
      </c>
      <c r="N1256" s="128">
        <f>INDEX('Maximum Demand Forecast'!$AN$52:$AN$64,MATCH($C$1255,'Maximum Demand Forecast'!$AM$52:$AM$64,0))</f>
        <v>60</v>
      </c>
      <c r="O1256" s="128">
        <f>INDEX('Maximum Demand Forecast'!$AN$52:$AN$64,MATCH($C$1255,'Maximum Demand Forecast'!$AM$52:$AM$64,0))</f>
        <v>60</v>
      </c>
      <c r="P1256" s="128">
        <f>INDEX('Maximum Demand Forecast'!$AN$52:$AN$64,MATCH($C$1255,'Maximum Demand Forecast'!$AM$52:$AM$64,0))</f>
        <v>60</v>
      </c>
      <c r="Q1256" s="104"/>
      <c r="R1256" s="105"/>
    </row>
    <row r="1257" spans="3:18" x14ac:dyDescent="0.25">
      <c r="C1257" s="71" t="s">
        <v>19</v>
      </c>
      <c r="D1257" s="72" t="s">
        <v>215</v>
      </c>
      <c r="E1257" s="128">
        <f>INDEX('Maximum Demand Forecast'!$AO$52:$AO$64,MATCH(Information!$C$1257,'Maximum Demand Forecast'!$AM$52:$AM$64,0))</f>
        <v>78</v>
      </c>
      <c r="F1257" s="132">
        <f>INDEX('Maximum Demand Forecast'!$AO$52:$AO$64,MATCH(Information!$C$1257,'Maximum Demand Forecast'!$AM$52:$AM$64,0))</f>
        <v>78</v>
      </c>
      <c r="G1257" s="132">
        <f>INDEX('Maximum Demand Forecast'!$AO$52:$AO$64,MATCH(Information!$C$1257,'Maximum Demand Forecast'!$AM$52:$AM$64,0))</f>
        <v>78</v>
      </c>
      <c r="H1257" s="132">
        <f>INDEX('Maximum Demand Forecast'!$AO$52:$AO$64,MATCH(Information!$C$1257,'Maximum Demand Forecast'!$AM$52:$AM$64,0))</f>
        <v>78</v>
      </c>
      <c r="I1257" s="132">
        <f>INDEX('Maximum Demand Forecast'!$AO$52:$AO$64,MATCH(Information!$C$1257,'Maximum Demand Forecast'!$AM$52:$AM$64,0))</f>
        <v>78</v>
      </c>
      <c r="J1257" s="132">
        <f>INDEX('Maximum Demand Forecast'!$AO$52:$AO$64,MATCH(Information!$C$1257,'Maximum Demand Forecast'!$AM$52:$AM$64,0))</f>
        <v>78</v>
      </c>
      <c r="K1257" s="132">
        <f>INDEX('Maximum Demand Forecast'!$AO$52:$AO$64,MATCH(Information!$C$1257,'Maximum Demand Forecast'!$AM$52:$AM$64,0))</f>
        <v>78</v>
      </c>
      <c r="L1257" s="132">
        <f>INDEX('Maximum Demand Forecast'!$AO$52:$AO$64,MATCH(Information!$C$1257,'Maximum Demand Forecast'!$AM$52:$AM$64,0))</f>
        <v>78</v>
      </c>
      <c r="M1257" s="132">
        <f>INDEX('Maximum Demand Forecast'!$AO$52:$AO$64,MATCH(Information!$C$1257,'Maximum Demand Forecast'!$AM$52:$AM$64,0))</f>
        <v>78</v>
      </c>
      <c r="N1257" s="132">
        <f>INDEX('Maximum Demand Forecast'!$AO$52:$AO$64,MATCH(Information!$C$1257,'Maximum Demand Forecast'!$AM$52:$AM$64,0))</f>
        <v>78</v>
      </c>
      <c r="O1257" s="132">
        <f>INDEX('Maximum Demand Forecast'!$AO$52:$AO$64,MATCH(Information!$C$1257,'Maximum Demand Forecast'!$AM$52:$AM$64,0))</f>
        <v>78</v>
      </c>
      <c r="P1257" s="132">
        <f>INDEX('Maximum Demand Forecast'!$AO$52:$AO$64,MATCH(Information!$C$1257,'Maximum Demand Forecast'!$AM$52:$AM$64,0))</f>
        <v>78</v>
      </c>
      <c r="Q1257" s="104"/>
      <c r="R1257" s="105"/>
    </row>
    <row r="1258" spans="3:18" x14ac:dyDescent="0.25">
      <c r="C1258" s="71" t="s">
        <v>19</v>
      </c>
      <c r="D1258" s="72" t="s">
        <v>216</v>
      </c>
      <c r="E1258" s="132">
        <f>INDEX('Maximum Demand Forecast'!$BE$53:$BE$65,MATCH(Information!$C$1258,'Maximum Demand Forecast'!$BC$53:$BC$65,0))</f>
        <v>67.903319859930249</v>
      </c>
      <c r="F1258" s="132">
        <f>INDEX('Maximum Demand Forecast'!$BE$53:$BE$65,MATCH(Information!$C$1258,'Maximum Demand Forecast'!$BC$53:$BC$65,0))</f>
        <v>67.903319859930249</v>
      </c>
      <c r="G1258" s="132">
        <f>INDEX('Maximum Demand Forecast'!$BE$53:$BE$65,MATCH(Information!$C$1258,'Maximum Demand Forecast'!$BC$53:$BC$65,0))</f>
        <v>67.903319859930249</v>
      </c>
      <c r="H1258" s="132">
        <f>INDEX('Maximum Demand Forecast'!$BE$53:$BE$65,MATCH(Information!$C$1258,'Maximum Demand Forecast'!$BC$53:$BC$65,0))</f>
        <v>67.903319859930249</v>
      </c>
      <c r="I1258" s="132">
        <f>INDEX('Maximum Demand Forecast'!$BE$53:$BE$65,MATCH(Information!$C$1258,'Maximum Demand Forecast'!$BC$53:$BC$65,0))</f>
        <v>67.903319859930249</v>
      </c>
      <c r="J1258" s="132">
        <f>INDEX('Maximum Demand Forecast'!$BE$53:$BE$65,MATCH(Information!$C$1258,'Maximum Demand Forecast'!$BC$53:$BC$65,0))</f>
        <v>67.903319859930249</v>
      </c>
      <c r="K1258" s="132">
        <f>INDEX('Maximum Demand Forecast'!$BE$53:$BE$65,MATCH(Information!$C$1258,'Maximum Demand Forecast'!$BC$53:$BC$65,0))</f>
        <v>67.903319859930249</v>
      </c>
      <c r="L1258" s="132">
        <f>INDEX('Maximum Demand Forecast'!$BE$53:$BE$65,MATCH(Information!$C$1258,'Maximum Demand Forecast'!$BC$53:$BC$65,0))</f>
        <v>67.903319859930249</v>
      </c>
      <c r="M1258" s="132">
        <f>INDEX('Maximum Demand Forecast'!$BE$53:$BE$65,MATCH(Information!$C$1258,'Maximum Demand Forecast'!$BC$53:$BC$65,0))</f>
        <v>67.903319859930249</v>
      </c>
      <c r="N1258" s="132">
        <f>INDEX('Maximum Demand Forecast'!$BE$53:$BE$65,MATCH(Information!$C$1258,'Maximum Demand Forecast'!$BC$53:$BC$65,0))</f>
        <v>67.903319859930249</v>
      </c>
      <c r="O1258" s="132">
        <f>INDEX('Maximum Demand Forecast'!$BE$53:$BE$65,MATCH(Information!$C$1258,'Maximum Demand Forecast'!$BC$53:$BC$65,0))</f>
        <v>67.903319859930249</v>
      </c>
      <c r="P1258" s="132">
        <f>INDEX('Maximum Demand Forecast'!$BE$53:$BE$65,MATCH(Information!$C$1258,'Maximum Demand Forecast'!$BC$53:$BC$65,0))</f>
        <v>67.903319859930249</v>
      </c>
      <c r="Q1258" s="104"/>
      <c r="R1258" s="105"/>
    </row>
    <row r="1259" spans="3:18" x14ac:dyDescent="0.25">
      <c r="C1259" s="71" t="s">
        <v>19</v>
      </c>
      <c r="D1259" s="72" t="s">
        <v>217</v>
      </c>
      <c r="E1259" s="132">
        <f>INDEX('Maximum Demand Forecast'!$BG$53:$BG$65,MATCH(Information!$C$1259,'Maximum Demand Forecast'!$BC$53:$BC$65,0))</f>
        <v>45.268879906620178</v>
      </c>
      <c r="F1259" s="132">
        <f>INDEX('Maximum Demand Forecast'!$BG$53:$BG$65,MATCH(Information!$C$1259,'Maximum Demand Forecast'!$BC$53:$BC$65,0))</f>
        <v>45.268879906620178</v>
      </c>
      <c r="G1259" s="132">
        <f>INDEX('Maximum Demand Forecast'!$BG$53:$BG$65,MATCH(Information!$C$1259,'Maximum Demand Forecast'!$BC$53:$BC$65,0))</f>
        <v>45.268879906620178</v>
      </c>
      <c r="H1259" s="132">
        <f>INDEX('Maximum Demand Forecast'!$BG$53:$BG$65,MATCH(Information!$C$1259,'Maximum Demand Forecast'!$BC$53:$BC$65,0))</f>
        <v>45.268879906620178</v>
      </c>
      <c r="I1259" s="132">
        <f>INDEX('Maximum Demand Forecast'!$BG$53:$BG$65,MATCH(Information!$C$1259,'Maximum Demand Forecast'!$BC$53:$BC$65,0))</f>
        <v>45.268879906620178</v>
      </c>
      <c r="J1259" s="132">
        <f>INDEX('Maximum Demand Forecast'!$BG$53:$BG$65,MATCH(Information!$C$1259,'Maximum Demand Forecast'!$BC$53:$BC$65,0))</f>
        <v>45.268879906620178</v>
      </c>
      <c r="K1259" s="132">
        <f>INDEX('Maximum Demand Forecast'!$BG$53:$BG$65,MATCH(Information!$C$1259,'Maximum Demand Forecast'!$BC$53:$BC$65,0))</f>
        <v>45.268879906620178</v>
      </c>
      <c r="L1259" s="132">
        <f>INDEX('Maximum Demand Forecast'!$BG$53:$BG$65,MATCH(Information!$C$1259,'Maximum Demand Forecast'!$BC$53:$BC$65,0))</f>
        <v>45.268879906620178</v>
      </c>
      <c r="M1259" s="132">
        <f>INDEX('Maximum Demand Forecast'!$BG$53:$BG$65,MATCH(Information!$C$1259,'Maximum Demand Forecast'!$BC$53:$BC$65,0))</f>
        <v>45.268879906620178</v>
      </c>
      <c r="N1259" s="132">
        <f>INDEX('Maximum Demand Forecast'!$BG$53:$BG$65,MATCH(Information!$C$1259,'Maximum Demand Forecast'!$BC$53:$BC$65,0))</f>
        <v>45.268879906620178</v>
      </c>
      <c r="O1259" s="132">
        <f>INDEX('Maximum Demand Forecast'!$BG$53:$BG$65,MATCH(Information!$C$1259,'Maximum Demand Forecast'!$BC$53:$BC$65,0))</f>
        <v>45.268879906620178</v>
      </c>
      <c r="P1259" s="132">
        <f>INDEX('Maximum Demand Forecast'!$BG$53:$BG$65,MATCH(Information!$C$1259,'Maximum Demand Forecast'!$BC$53:$BC$65,0))</f>
        <v>45.268879906620178</v>
      </c>
      <c r="Q1259" s="104"/>
      <c r="R1259" s="105"/>
    </row>
    <row r="1260" spans="3:18" x14ac:dyDescent="0.25">
      <c r="C1260" s="71" t="s">
        <v>19</v>
      </c>
      <c r="D1260" s="72" t="s">
        <v>218</v>
      </c>
      <c r="E1260" s="132">
        <f>INDEX('Maximum Demand Forecast'!$BD$53:$BD$65,MATCH(Information!$C$1260,'Maximum Demand Forecast'!$BC$53:$BC$65,0))</f>
        <v>40.296162038089925</v>
      </c>
      <c r="F1260" s="132">
        <f>INDEX('Maximum Demand Forecast'!$BD$53:$BD$65,MATCH(Information!$C$1260,'Maximum Demand Forecast'!$BC$53:$BC$65,0))</f>
        <v>40.296162038089925</v>
      </c>
      <c r="G1260" s="132">
        <f>INDEX('Maximum Demand Forecast'!$BD$53:$BD$65,MATCH(Information!$C$1260,'Maximum Demand Forecast'!$BC$53:$BC$65,0))</f>
        <v>40.296162038089925</v>
      </c>
      <c r="H1260" s="132">
        <f>INDEX('Maximum Demand Forecast'!$BD$53:$BD$65,MATCH(Information!$C$1260,'Maximum Demand Forecast'!$BC$53:$BC$65,0))</f>
        <v>40.296162038089925</v>
      </c>
      <c r="I1260" s="132">
        <f>INDEX('Maximum Demand Forecast'!$BD$53:$BD$65,MATCH(Information!$C$1260,'Maximum Demand Forecast'!$BC$53:$BC$65,0))</f>
        <v>40.296162038089925</v>
      </c>
      <c r="J1260" s="132">
        <f>INDEX('Maximum Demand Forecast'!$BD$53:$BD$65,MATCH(Information!$C$1260,'Maximum Demand Forecast'!$BC$53:$BC$65,0))</f>
        <v>40.296162038089925</v>
      </c>
      <c r="K1260" s="132">
        <f>INDEX('Maximum Demand Forecast'!$BD$53:$BD$65,MATCH(Information!$C$1260,'Maximum Demand Forecast'!$BC$53:$BC$65,0))</f>
        <v>40.296162038089925</v>
      </c>
      <c r="L1260" s="132">
        <f>INDEX('Maximum Demand Forecast'!$BD$53:$BD$65,MATCH(Information!$C$1260,'Maximum Demand Forecast'!$BC$53:$BC$65,0))</f>
        <v>40.296162038089925</v>
      </c>
      <c r="M1260" s="132">
        <f>INDEX('Maximum Demand Forecast'!$BD$53:$BD$65,MATCH(Information!$C$1260,'Maximum Demand Forecast'!$BC$53:$BC$65,0))</f>
        <v>40.296162038089925</v>
      </c>
      <c r="N1260" s="132">
        <f>INDEX('Maximum Demand Forecast'!$BD$53:$BD$65,MATCH(Information!$C$1260,'Maximum Demand Forecast'!$BC$53:$BC$65,0))</f>
        <v>40.296162038089925</v>
      </c>
      <c r="O1260" s="132">
        <f>INDEX('Maximum Demand Forecast'!$BD$53:$BD$65,MATCH(Information!$C$1260,'Maximum Demand Forecast'!$BC$53:$BC$65,0))</f>
        <v>40.296162038089925</v>
      </c>
      <c r="P1260" s="132">
        <f>INDEX('Maximum Demand Forecast'!$BD$53:$BD$65,MATCH(Information!$C$1260,'Maximum Demand Forecast'!$BC$53:$BC$65,0))</f>
        <v>40.296162038089925</v>
      </c>
      <c r="Q1260" s="104"/>
      <c r="R1260" s="105"/>
    </row>
    <row r="1261" spans="3:18" x14ac:dyDescent="0.25">
      <c r="C1261" s="71" t="s">
        <v>19</v>
      </c>
      <c r="D1261" s="72" t="s">
        <v>219</v>
      </c>
      <c r="E1261" s="132">
        <f>INDEX('Maximum Demand Forecast'!$BF$53:$BF$65,MATCH(Information!$C$1261,'Maximum Demand Forecast'!$BC$53:$BC$65,0))</f>
        <v>26.864108025393286</v>
      </c>
      <c r="F1261" s="132">
        <f>INDEX('Maximum Demand Forecast'!$BF$53:$BF$65,MATCH(Information!$C$1261,'Maximum Demand Forecast'!$BC$53:$BC$65,0))</f>
        <v>26.864108025393286</v>
      </c>
      <c r="G1261" s="132">
        <f>INDEX('Maximum Demand Forecast'!$BF$53:$BF$65,MATCH(Information!$C$1261,'Maximum Demand Forecast'!$BC$53:$BC$65,0))</f>
        <v>26.864108025393286</v>
      </c>
      <c r="H1261" s="132">
        <f>INDEX('Maximum Demand Forecast'!$BF$53:$BF$65,MATCH(Information!$C$1261,'Maximum Demand Forecast'!$BC$53:$BC$65,0))</f>
        <v>26.864108025393286</v>
      </c>
      <c r="I1261" s="132">
        <f>INDEX('Maximum Demand Forecast'!$BF$53:$BF$65,MATCH(Information!$C$1261,'Maximum Demand Forecast'!$BC$53:$BC$65,0))</f>
        <v>26.864108025393286</v>
      </c>
      <c r="J1261" s="132">
        <f>INDEX('Maximum Demand Forecast'!$BF$53:$BF$65,MATCH(Information!$C$1261,'Maximum Demand Forecast'!$BC$53:$BC$65,0))</f>
        <v>26.864108025393286</v>
      </c>
      <c r="K1261" s="132">
        <f>INDEX('Maximum Demand Forecast'!$BF$53:$BF$65,MATCH(Information!$C$1261,'Maximum Demand Forecast'!$BC$53:$BC$65,0))</f>
        <v>26.864108025393286</v>
      </c>
      <c r="L1261" s="132">
        <f>INDEX('Maximum Demand Forecast'!$BF$53:$BF$65,MATCH(Information!$C$1261,'Maximum Demand Forecast'!$BC$53:$BC$65,0))</f>
        <v>26.864108025393286</v>
      </c>
      <c r="M1261" s="132">
        <f>INDEX('Maximum Demand Forecast'!$BF$53:$BF$65,MATCH(Information!$C$1261,'Maximum Demand Forecast'!$BC$53:$BC$65,0))</f>
        <v>26.864108025393286</v>
      </c>
      <c r="N1261" s="132">
        <f>INDEX('Maximum Demand Forecast'!$BF$53:$BF$65,MATCH(Information!$C$1261,'Maximum Demand Forecast'!$BC$53:$BC$65,0))</f>
        <v>26.864108025393286</v>
      </c>
      <c r="O1261" s="132">
        <f>INDEX('Maximum Demand Forecast'!$BF$53:$BF$65,MATCH(Information!$C$1261,'Maximum Demand Forecast'!$BC$53:$BC$65,0))</f>
        <v>26.864108025393286</v>
      </c>
      <c r="P1261" s="132">
        <f>INDEX('Maximum Demand Forecast'!$BF$53:$BF$65,MATCH(Information!$C$1261,'Maximum Demand Forecast'!$BC$53:$BC$65,0))</f>
        <v>26.864108025393286</v>
      </c>
      <c r="Q1261" s="112"/>
      <c r="R1261" s="105"/>
    </row>
    <row r="1262" spans="3:18" x14ac:dyDescent="0.25">
      <c r="C1262" s="71" t="s">
        <v>19</v>
      </c>
      <c r="D1262" s="72" t="s">
        <v>220</v>
      </c>
      <c r="E1262" s="133">
        <f>(IF($R$1255="Summer",INDEX('Maximum Demand Forecast'!E$52:E$64,MATCH(Information!$C$1255,'Maximum Demand Forecast'!$D$52:$D$64,0)),INDEX('Maximum Demand Forecast'!U$52:U$64,MATCH(Information!$C$1255,'Maximum Demand Forecast'!$T$52:$T$64,0))))/$F$1263</f>
        <v>38.007412662762803</v>
      </c>
      <c r="F1262" s="133">
        <f>(IF($R$1255="Summer",INDEX('Maximum Demand Forecast'!F$52:F$64,MATCH(Information!$C$1255,'Maximum Demand Forecast'!$D$52:$D$64,0)),INDEX('Maximum Demand Forecast'!V$52:V$64,MATCH(Information!$C$1255,'Maximum Demand Forecast'!$T$52:$T$64,0))))/$F$1263</f>
        <v>38.723129269062497</v>
      </c>
      <c r="G1262" s="133">
        <f>(IF($R$1255="Summer",INDEX('Maximum Demand Forecast'!G$52:G$64,MATCH(Information!$C$1255,'Maximum Demand Forecast'!$D$52:$D$64,0)),INDEX('Maximum Demand Forecast'!W$52:W$64,MATCH(Information!$C$1255,'Maximum Demand Forecast'!$T$52:$T$64,0))))/$F$1263</f>
        <v>37.387381593643155</v>
      </c>
      <c r="H1262" s="133">
        <f>(IF($R$1255="Summer",INDEX('Maximum Demand Forecast'!H$52:H$64,MATCH(Information!$C$1255,'Maximum Demand Forecast'!$D$52:$D$64,0)),INDEX('Maximum Demand Forecast'!X$52:X$64,MATCH(Information!$C$1255,'Maximum Demand Forecast'!$T$52:$T$64,0))))/$F$1263</f>
        <v>37.687108959628745</v>
      </c>
      <c r="I1262" s="133">
        <f>(IF($R$1255="Summer",INDEX('Maximum Demand Forecast'!I$52:I$64,MATCH(Information!$C$1255,'Maximum Demand Forecast'!$D$52:$D$64,0)),INDEX('Maximum Demand Forecast'!Y$52:Y$64,MATCH(Information!$C$1255,'Maximum Demand Forecast'!$T$52:$T$64,0))))/$F$1263</f>
        <v>37.072862408837103</v>
      </c>
      <c r="J1262" s="133">
        <f>(IF($R$1255="Summer",INDEX('Maximum Demand Forecast'!J$52:J$64,MATCH(Information!$C$1255,'Maximum Demand Forecast'!$D$52:$D$64,0)),INDEX('Maximum Demand Forecast'!Z$52:Z$64,MATCH(Information!$C$1255,'Maximum Demand Forecast'!$T$52:$T$64,0))))/$F$1263</f>
        <v>37.049325211882127</v>
      </c>
      <c r="K1262" s="133">
        <f>(IF($R$1255="Summer",INDEX('Maximum Demand Forecast'!K$52:K$64,MATCH(Information!$C$1255,'Maximum Demand Forecast'!$D$52:$D$64,0)),INDEX('Maximum Demand Forecast'!AA$52:AA$64,MATCH(Information!$C$1255,'Maximum Demand Forecast'!$T$52:$T$64,0))))/$F$1263</f>
        <v>37.103971225299503</v>
      </c>
      <c r="L1262" s="133">
        <f>(IF($R$1255="Summer",INDEX('Maximum Demand Forecast'!L$52:L$64,MATCH(Information!$C$1255,'Maximum Demand Forecast'!$D$52:$D$64,0)),INDEX('Maximum Demand Forecast'!AB$52:AB$64,MATCH(Information!$C$1255,'Maximum Demand Forecast'!$T$52:$T$64,0))))/$F$1263</f>
        <v>37.269809372254947</v>
      </c>
      <c r="M1262" s="133">
        <f>(IF($R$1255="Summer",INDEX('Maximum Demand Forecast'!M$52:M$64,MATCH(Information!$C$1255,'Maximum Demand Forecast'!$D$52:$D$64,0)),INDEX('Maximum Demand Forecast'!AC$52:AC$64,MATCH(Information!$C$1255,'Maximum Demand Forecast'!$T$52:$T$64,0))))/$F$1263</f>
        <v>37.763464107364626</v>
      </c>
      <c r="N1262" s="133">
        <f>(IF($R$1255="Summer",INDEX('Maximum Demand Forecast'!N$52:N$64,MATCH(Information!$C$1255,'Maximum Demand Forecast'!$D$52:$D$64,0)),INDEX('Maximum Demand Forecast'!AD$52:AD$64,MATCH(Information!$C$1255,'Maximum Demand Forecast'!$T$52:$T$64,0))))/$F$1263</f>
        <v>39.322678172779938</v>
      </c>
      <c r="O1262" s="133">
        <f>(IF($R$1255="Summer",INDEX('Maximum Demand Forecast'!O$52:O$64,MATCH(Information!$C$1255,'Maximum Demand Forecast'!$D$52:$D$64,0)),INDEX('Maximum Demand Forecast'!AE$52:AE$64,MATCH(Information!$C$1255,'Maximum Demand Forecast'!$T$52:$T$64,0))))/$F$1263</f>
        <v>40.595953591201898</v>
      </c>
      <c r="P1262" s="133">
        <f>(IF($R$1255="Summer",INDEX('Maximum Demand Forecast'!P$52:P$64,MATCH(Information!$C$1255,'Maximum Demand Forecast'!$D$52:$D$64,0)),INDEX('Maximum Demand Forecast'!AF$52:AF$64,MATCH(Information!$C$1255,'Maximum Demand Forecast'!$T$52:$T$64,0))))/$F$1263</f>
        <v>41.442769153071936</v>
      </c>
      <c r="Q1262" s="112"/>
      <c r="R1262" s="105"/>
    </row>
    <row r="1263" spans="3:18" x14ac:dyDescent="0.25">
      <c r="C1263" s="71" t="s">
        <v>19</v>
      </c>
      <c r="D1263" s="72" t="s">
        <v>221</v>
      </c>
      <c r="E1263" s="118">
        <f>IF($R$1255="Summer",INDEX('Maximum Demand Forecast'!$Q$52:$Q$64,MATCH(Information!$C$1255,'Maximum Demand Forecast'!$D$52:$D$64,0)),INDEX('Maximum Demand Forecast'!$AG$52:$AG$64,MATCH(Information!$C$1255,'Maximum Demand Forecast'!$T$52:$T$64,0)))</f>
        <v>1</v>
      </c>
      <c r="F1263" s="132">
        <f>IF($R$1255="Summer",INDEX('Maximum Demand Forecast'!$Q$52:$Q$64,MATCH(Information!$C$1255,'Maximum Demand Forecast'!$D$52:$D$64,0)),INDEX('Maximum Demand Forecast'!$AG$52:$AG$64,MATCH(Information!$C$1255,'Maximum Demand Forecast'!$T$52:$T$64,0)))</f>
        <v>1</v>
      </c>
      <c r="G1263" s="132">
        <f>IF($R$1255="Summer",INDEX('Maximum Demand Forecast'!$Q$52:$Q$64,MATCH(Information!$C$1255,'Maximum Demand Forecast'!$D$52:$D$64,0)),INDEX('Maximum Demand Forecast'!$AG$52:$AG$64,MATCH(Information!$C$1255,'Maximum Demand Forecast'!$T$52:$T$64,0)))</f>
        <v>1</v>
      </c>
      <c r="H1263" s="132">
        <f>IF($R$1255="Summer",INDEX('Maximum Demand Forecast'!$Q$52:$Q$64,MATCH(Information!$C$1255,'Maximum Demand Forecast'!$D$52:$D$64,0)),INDEX('Maximum Demand Forecast'!$AG$52:$AG$64,MATCH(Information!$C$1255,'Maximum Demand Forecast'!$T$52:$T$64,0)))</f>
        <v>1</v>
      </c>
      <c r="I1263" s="132">
        <f>IF($R$1255="Summer",INDEX('Maximum Demand Forecast'!$Q$52:$Q$64,MATCH(Information!$C$1255,'Maximum Demand Forecast'!$D$52:$D$64,0)),INDEX('Maximum Demand Forecast'!$AG$52:$AG$64,MATCH(Information!$C$1255,'Maximum Demand Forecast'!$T$52:$T$64,0)))</f>
        <v>1</v>
      </c>
      <c r="J1263" s="132">
        <f>IF($R$1255="Summer",INDEX('Maximum Demand Forecast'!$Q$52:$Q$64,MATCH(Information!$C$1255,'Maximum Demand Forecast'!$D$52:$D$64,0)),INDEX('Maximum Demand Forecast'!$AG$52:$AG$64,MATCH(Information!$C$1255,'Maximum Demand Forecast'!$T$52:$T$64,0)))</f>
        <v>1</v>
      </c>
      <c r="K1263" s="132">
        <f>IF($R$1255="Summer",INDEX('Maximum Demand Forecast'!$Q$52:$Q$64,MATCH(Information!$C$1255,'Maximum Demand Forecast'!$D$52:$D$64,0)),INDEX('Maximum Demand Forecast'!$AG$52:$AG$64,MATCH(Information!$C$1255,'Maximum Demand Forecast'!$T$52:$T$64,0)))</f>
        <v>1</v>
      </c>
      <c r="L1263" s="132">
        <f>IF($R$1255="Summer",INDEX('Maximum Demand Forecast'!$Q$52:$Q$64,MATCH(Information!$C$1255,'Maximum Demand Forecast'!$D$52:$D$64,0)),INDEX('Maximum Demand Forecast'!$AG$52:$AG$64,MATCH(Information!$C$1255,'Maximum Demand Forecast'!$T$52:$T$64,0)))</f>
        <v>1</v>
      </c>
      <c r="M1263" s="132">
        <f>IF($R$1255="Summer",INDEX('Maximum Demand Forecast'!$Q$52:$Q$64,MATCH(Information!$C$1255,'Maximum Demand Forecast'!$D$52:$D$64,0)),INDEX('Maximum Demand Forecast'!$AG$52:$AG$64,MATCH(Information!$C$1255,'Maximum Demand Forecast'!$T$52:$T$64,0)))</f>
        <v>1</v>
      </c>
      <c r="N1263" s="132">
        <f>IF($R$1255="Summer",INDEX('Maximum Demand Forecast'!$Q$52:$Q$64,MATCH(Information!$C$1255,'Maximum Demand Forecast'!$D$52:$D$64,0)),INDEX('Maximum Demand Forecast'!$AG$52:$AG$64,MATCH(Information!$C$1255,'Maximum Demand Forecast'!$T$52:$T$64,0)))</f>
        <v>1</v>
      </c>
      <c r="O1263" s="132">
        <f>IF($R$1255="Summer",INDEX('Maximum Demand Forecast'!$Q$52:$Q$64,MATCH(Information!$C$1255,'Maximum Demand Forecast'!$D$52:$D$64,0)),INDEX('Maximum Demand Forecast'!$AG$52:$AG$64,MATCH(Information!$C$1255,'Maximum Demand Forecast'!$T$52:$T$64,0)))</f>
        <v>1</v>
      </c>
      <c r="P1263" s="132">
        <f>IF($R$1255="Summer",INDEX('Maximum Demand Forecast'!$Q$52:$Q$64,MATCH(Information!$C$1255,'Maximum Demand Forecast'!$D$52:$D$64,0)),INDEX('Maximum Demand Forecast'!$AG$52:$AG$64,MATCH(Information!$C$1255,'Maximum Demand Forecast'!$T$52:$T$64,0)))</f>
        <v>1</v>
      </c>
      <c r="Q1263" s="112"/>
      <c r="R1263" s="105"/>
    </row>
    <row r="1264" spans="3:18" x14ac:dyDescent="0.25">
      <c r="C1264" s="71" t="s">
        <v>19</v>
      </c>
      <c r="D1264" s="72" t="s">
        <v>222</v>
      </c>
      <c r="E1264" s="118">
        <f>(IF($R$1255="Summer",INDEX('Maximum Demand Forecast'!U$52:U$64,MATCH(Information!$C$1255,'Maximum Demand Forecast'!$D$52:$D$64,0)),INDEX('Maximum Demand Forecast'!E$52:E$64,MATCH(Information!$C$1255,'Maximum Demand Forecast'!$T$52:$T$64,0))))/$F$1265</f>
        <v>25.461296627123598</v>
      </c>
      <c r="F1264" s="132">
        <f>(IF($R$1255="Summer",INDEX('Maximum Demand Forecast'!V$52:V$64,MATCH(Information!$C$1255,'Maximum Demand Forecast'!$D$52:$D$64,0)),INDEX('Maximum Demand Forecast'!F$52:F$64,MATCH(Information!$C$1255,'Maximum Demand Forecast'!$T$52:$T$64,0))))/$F$1265</f>
        <v>18.081761469787399</v>
      </c>
      <c r="G1264" s="132">
        <f>(IF($R$1255="Summer",INDEX('Maximum Demand Forecast'!W$52:W$64,MATCH(Information!$C$1255,'Maximum Demand Forecast'!$D$52:$D$64,0)),INDEX('Maximum Demand Forecast'!G$52:G$64,MATCH(Information!$C$1255,'Maximum Demand Forecast'!$T$52:$T$64,0))))/$F$1265</f>
        <v>18.593624638204926</v>
      </c>
      <c r="H1264" s="132">
        <f>(IF($R$1255="Summer",INDEX('Maximum Demand Forecast'!X$52:X$64,MATCH(Information!$C$1255,'Maximum Demand Forecast'!$D$52:$D$64,0)),INDEX('Maximum Demand Forecast'!H$52:H$64,MATCH(Information!$C$1255,'Maximum Demand Forecast'!$T$52:$T$64,0))))/$F$1265</f>
        <v>18.536475147095164</v>
      </c>
      <c r="I1264" s="132">
        <f>(IF($R$1255="Summer",INDEX('Maximum Demand Forecast'!Y$52:Y$64,MATCH(Information!$C$1255,'Maximum Demand Forecast'!$D$52:$D$64,0)),INDEX('Maximum Demand Forecast'!I$52:I$64,MATCH(Information!$C$1255,'Maximum Demand Forecast'!$T$52:$T$64,0))))/$F$1265</f>
        <v>18.22424752859094</v>
      </c>
      <c r="J1264" s="132">
        <f>(IF($R$1255="Summer",INDEX('Maximum Demand Forecast'!Z$52:Z$64,MATCH(Information!$C$1255,'Maximum Demand Forecast'!$D$52:$D$64,0)),INDEX('Maximum Demand Forecast'!J$52:J$64,MATCH(Information!$C$1255,'Maximum Demand Forecast'!$T$52:$T$64,0))))/$F$1265</f>
        <v>18.002727601372218</v>
      </c>
      <c r="K1264" s="132">
        <f>(IF($R$1255="Summer",INDEX('Maximum Demand Forecast'!AA$52:AA$64,MATCH(Information!$C$1255,'Maximum Demand Forecast'!$D$52:$D$64,0)),INDEX('Maximum Demand Forecast'!K$52:K$64,MATCH(Information!$C$1255,'Maximum Demand Forecast'!$T$52:$T$64,0))))/$F$1265</f>
        <v>18.014761928765999</v>
      </c>
      <c r="L1264" s="132">
        <f>(IF($R$1255="Summer",INDEX('Maximum Demand Forecast'!AB$52:AB$64,MATCH(Information!$C$1255,'Maximum Demand Forecast'!$D$52:$D$64,0)),INDEX('Maximum Demand Forecast'!L$52:L$64,MATCH(Information!$C$1255,'Maximum Demand Forecast'!$T$52:$T$64,0))))/$F$1265</f>
        <v>17.979910245826865</v>
      </c>
      <c r="M1264" s="132">
        <f>(IF($R$1255="Summer",INDEX('Maximum Demand Forecast'!AC$52:AC$64,MATCH(Information!$C$1255,'Maximum Demand Forecast'!$D$52:$D$64,0)),INDEX('Maximum Demand Forecast'!M$52:M$64,MATCH(Information!$C$1255,'Maximum Demand Forecast'!$T$52:$T$64,0))))/$F$1265</f>
        <v>18.389387006158273</v>
      </c>
      <c r="N1264" s="132">
        <f>(IF($R$1255="Summer",INDEX('Maximum Demand Forecast'!AD$52:AD$64,MATCH(Information!$C$1255,'Maximum Demand Forecast'!$D$52:$D$64,0)),INDEX('Maximum Demand Forecast'!N$52:N$64,MATCH(Information!$C$1255,'Maximum Demand Forecast'!$T$52:$T$64,0))))/$F$1265</f>
        <v>19.497348182118014</v>
      </c>
      <c r="O1264" s="132">
        <f>(IF($R$1255="Summer",INDEX('Maximum Demand Forecast'!AE$52:AE$64,MATCH(Information!$C$1255,'Maximum Demand Forecast'!$D$52:$D$64,0)),INDEX('Maximum Demand Forecast'!O$52:O$64,MATCH(Information!$C$1255,'Maximum Demand Forecast'!$T$52:$T$64,0))))/$F$1265</f>
        <v>20.479799509813933</v>
      </c>
      <c r="P1264" s="132">
        <f>(IF($R$1255="Summer",INDEX('Maximum Demand Forecast'!AF$52:AF$64,MATCH(Information!$C$1255,'Maximum Demand Forecast'!$D$52:$D$64,0)),INDEX('Maximum Demand Forecast'!P$52:P$64,MATCH(Information!$C$1255,'Maximum Demand Forecast'!$T$52:$T$64,0))))/$F$1265</f>
        <v>21.009271507260511</v>
      </c>
      <c r="Q1264" s="116"/>
      <c r="R1264" s="105"/>
    </row>
    <row r="1265" spans="3:18" x14ac:dyDescent="0.25">
      <c r="C1265" s="71" t="s">
        <v>19</v>
      </c>
      <c r="D1265" s="72" t="s">
        <v>223</v>
      </c>
      <c r="E1265" s="134">
        <f>IF($R$1255="Summer",INDEX('Maximum Demand Forecast'!$AG$52:$AG$64,MATCH(Information!$C$1255,'Maximum Demand Forecast'!$T$52:$T$64,0)),INDEX('Maximum Demand Forecast'!$Q$52:$Q$64,MATCH(Information!$C$1255,'Maximum Demand Forecast'!$D$52:$D$64,0)))</f>
        <v>1</v>
      </c>
      <c r="F1265" s="128">
        <f>IF($R$1255="Summer",INDEX('Maximum Demand Forecast'!$AG$52:$AG$64,MATCH(Information!$C$1255,'Maximum Demand Forecast'!$T$52:$T$64,0)),INDEX('Maximum Demand Forecast'!$Q$52:$Q$64,MATCH(Information!$C$1255,'Maximum Demand Forecast'!$D$52:$D$64,0)))</f>
        <v>1</v>
      </c>
      <c r="G1265" s="128">
        <f>IF($R$1255="Summer",INDEX('Maximum Demand Forecast'!$AG$52:$AG$64,MATCH(Information!$C$1255,'Maximum Demand Forecast'!$T$52:$T$64,0)),INDEX('Maximum Demand Forecast'!$Q$52:$Q$64,MATCH(Information!$C$1255,'Maximum Demand Forecast'!$D$52:$D$64,0)))</f>
        <v>1</v>
      </c>
      <c r="H1265" s="128">
        <f>IF($R$1255="Summer",INDEX('Maximum Demand Forecast'!$AG$52:$AG$64,MATCH(Information!$C$1255,'Maximum Demand Forecast'!$T$52:$T$64,0)),INDEX('Maximum Demand Forecast'!$Q$52:$Q$64,MATCH(Information!$C$1255,'Maximum Demand Forecast'!$D$52:$D$64,0)))</f>
        <v>1</v>
      </c>
      <c r="I1265" s="128">
        <f>IF($R$1255="Summer",INDEX('Maximum Demand Forecast'!$AG$52:$AG$64,MATCH(Information!$C$1255,'Maximum Demand Forecast'!$T$52:$T$64,0)),INDEX('Maximum Demand Forecast'!$Q$52:$Q$64,MATCH(Information!$C$1255,'Maximum Demand Forecast'!$D$52:$D$64,0)))</f>
        <v>1</v>
      </c>
      <c r="J1265" s="128">
        <f>IF($R$1255="Summer",INDEX('Maximum Demand Forecast'!$AG$52:$AG$64,MATCH(Information!$C$1255,'Maximum Demand Forecast'!$T$52:$T$64,0)),INDEX('Maximum Demand Forecast'!$Q$52:$Q$64,MATCH(Information!$C$1255,'Maximum Demand Forecast'!$D$52:$D$64,0)))</f>
        <v>1</v>
      </c>
      <c r="K1265" s="128">
        <f>IF($R$1255="Summer",INDEX('Maximum Demand Forecast'!$AG$52:$AG$64,MATCH(Information!$C$1255,'Maximum Demand Forecast'!$T$52:$T$64,0)),INDEX('Maximum Demand Forecast'!$Q$52:$Q$64,MATCH(Information!$C$1255,'Maximum Demand Forecast'!$D$52:$D$64,0)))</f>
        <v>1</v>
      </c>
      <c r="L1265" s="128">
        <f>IF($R$1255="Summer",INDEX('Maximum Demand Forecast'!$AG$52:$AG$64,MATCH(Information!$C$1255,'Maximum Demand Forecast'!$T$52:$T$64,0)),INDEX('Maximum Demand Forecast'!$Q$52:$Q$64,MATCH(Information!$C$1255,'Maximum Demand Forecast'!$D$52:$D$64,0)))</f>
        <v>1</v>
      </c>
      <c r="M1265" s="128">
        <f>IF($R$1255="Summer",INDEX('Maximum Demand Forecast'!$AG$52:$AG$64,MATCH(Information!$C$1255,'Maximum Demand Forecast'!$T$52:$T$64,0)),INDEX('Maximum Demand Forecast'!$Q$52:$Q$64,MATCH(Information!$C$1255,'Maximum Demand Forecast'!$D$52:$D$64,0)))</f>
        <v>1</v>
      </c>
      <c r="N1265" s="128">
        <f>IF($R$1255="Summer",INDEX('Maximum Demand Forecast'!$AG$52:$AG$64,MATCH(Information!$C$1255,'Maximum Demand Forecast'!$T$52:$T$64,0)),INDEX('Maximum Demand Forecast'!$Q$52:$Q$64,MATCH(Information!$C$1255,'Maximum Demand Forecast'!$D$52:$D$64,0)))</f>
        <v>1</v>
      </c>
      <c r="O1265" s="128">
        <f>IF($R$1255="Summer",INDEX('Maximum Demand Forecast'!$AG$52:$AG$64,MATCH(Information!$C$1255,'Maximum Demand Forecast'!$T$52:$T$64,0)),INDEX('Maximum Demand Forecast'!$Q$52:$Q$64,MATCH(Information!$C$1255,'Maximum Demand Forecast'!$D$52:$D$64,0)))</f>
        <v>1</v>
      </c>
      <c r="P1265" s="128">
        <f>IF($R$1255="Summer",INDEX('Maximum Demand Forecast'!$AG$52:$AG$64,MATCH(Information!$C$1255,'Maximum Demand Forecast'!$T$52:$T$64,0)),INDEX('Maximum Demand Forecast'!$Q$52:$Q$64,MATCH(Information!$C$1255,'Maximum Demand Forecast'!$D$52:$D$64,0)))</f>
        <v>1</v>
      </c>
      <c r="Q1265" s="104"/>
      <c r="R1265" s="105"/>
    </row>
    <row r="1266" spans="3:18" x14ac:dyDescent="0.25">
      <c r="C1266" s="71" t="s">
        <v>19</v>
      </c>
      <c r="D1266" s="72" t="s">
        <v>224</v>
      </c>
      <c r="E1266" s="134">
        <f>INDEX('Maximum Demand Forecast'!$AK$52:$AK$64,MATCH(Information!$C$1266,'Maximum Demand Forecast'!$AJ$52:$AJ$64,0))</f>
        <v>0</v>
      </c>
      <c r="F1266" s="128">
        <f>INDEX('Maximum Demand Forecast'!$AK$52:$AK$64,MATCH(Information!$C$1266,'Maximum Demand Forecast'!$AJ$52:$AJ$64,0))</f>
        <v>0</v>
      </c>
      <c r="G1266" s="128">
        <f>INDEX('Maximum Demand Forecast'!$AK$52:$AK$64,MATCH(Information!$C$1266,'Maximum Demand Forecast'!$AJ$52:$AJ$64,0))</f>
        <v>0</v>
      </c>
      <c r="H1266" s="128">
        <f>INDEX('Maximum Demand Forecast'!$AK$52:$AK$64,MATCH(Information!$C$1266,'Maximum Demand Forecast'!$AJ$52:$AJ$64,0))</f>
        <v>0</v>
      </c>
      <c r="I1266" s="128">
        <f>INDEX('Maximum Demand Forecast'!$AK$52:$AK$64,MATCH(Information!$C$1266,'Maximum Demand Forecast'!$AJ$52:$AJ$64,0))</f>
        <v>0</v>
      </c>
      <c r="J1266" s="128">
        <f>INDEX('Maximum Demand Forecast'!$AK$52:$AK$64,MATCH(Information!$C$1266,'Maximum Demand Forecast'!$AJ$52:$AJ$64,0))</f>
        <v>0</v>
      </c>
      <c r="K1266" s="128">
        <f>INDEX('Maximum Demand Forecast'!$AK$52:$AK$64,MATCH(Information!$C$1266,'Maximum Demand Forecast'!$AJ$52:$AJ$64,0))</f>
        <v>0</v>
      </c>
      <c r="L1266" s="128">
        <f>INDEX('Maximum Demand Forecast'!$AK$52:$AK$64,MATCH(Information!$C$1266,'Maximum Demand Forecast'!$AJ$52:$AJ$64,0))</f>
        <v>0</v>
      </c>
      <c r="M1266" s="128">
        <f>INDEX('Maximum Demand Forecast'!$AK$52:$AK$64,MATCH(Information!$C$1266,'Maximum Demand Forecast'!$AJ$52:$AJ$64,0))</f>
        <v>0</v>
      </c>
      <c r="N1266" s="128">
        <f>INDEX('Maximum Demand Forecast'!$AK$52:$AK$64,MATCH(Information!$C$1266,'Maximum Demand Forecast'!$AJ$52:$AJ$64,0))</f>
        <v>0</v>
      </c>
      <c r="O1266" s="128">
        <f>INDEX('Maximum Demand Forecast'!$AK$52:$AK$64,MATCH(Information!$C$1266,'Maximum Demand Forecast'!$AJ$52:$AJ$64,0))</f>
        <v>0</v>
      </c>
      <c r="P1266" s="128">
        <f>INDEX('Maximum Demand Forecast'!$AK$52:$AK$64,MATCH(Information!$C$1266,'Maximum Demand Forecast'!$AJ$52:$AJ$64,0))</f>
        <v>0</v>
      </c>
      <c r="Q1266" s="104"/>
      <c r="R1266" s="105"/>
    </row>
    <row r="1267" spans="3:18" x14ac:dyDescent="0.25">
      <c r="C1267" s="71" t="s">
        <v>19</v>
      </c>
      <c r="D1267" s="72" t="s">
        <v>130</v>
      </c>
      <c r="E1267" s="132"/>
      <c r="F1267" s="132"/>
      <c r="G1267" s="132"/>
      <c r="H1267" s="132"/>
      <c r="I1267" s="132"/>
      <c r="J1267" s="132"/>
      <c r="K1267" s="132"/>
      <c r="L1267" s="132"/>
      <c r="M1267" s="132"/>
      <c r="N1267" s="132"/>
      <c r="O1267" s="132"/>
      <c r="P1267" s="132"/>
      <c r="Q1267" s="104" t="str" cm="1">
        <f t="array" ref="Q1267">_xlfn.LET(
   _xlpm.result, INDEX('Maximum Demand Forecast'!$AW$4:$AW$328,
                 MATCH(1,
                      ('Maximum Demand Forecast'!$AV$4:$AV$328=Information!D1267)*
                      ('Maximum Demand Forecast'!$AX$4:$AX$328=Information!E1267)*
                      ('Maximum Demand Forecast'!$AU$4:$AU$328=Information!C1267),
                 0)),
   IF(_xlpm.result=0,"",_xlpm.result)
)</f>
        <v/>
      </c>
      <c r="R1267" s="105"/>
    </row>
    <row r="1268" spans="3:18" x14ac:dyDescent="0.25">
      <c r="C1268" s="71" t="s">
        <v>19</v>
      </c>
      <c r="D1268" s="72" t="s">
        <v>131</v>
      </c>
      <c r="E1268" s="132"/>
      <c r="F1268" s="132"/>
      <c r="G1268" s="132"/>
      <c r="H1268" s="132"/>
      <c r="I1268" s="132"/>
      <c r="J1268" s="132"/>
      <c r="K1268" s="132"/>
      <c r="L1268" s="132"/>
      <c r="M1268" s="132"/>
      <c r="N1268" s="132"/>
      <c r="O1268" s="132"/>
      <c r="P1268" s="132"/>
      <c r="Q1268" s="104" t="str" cm="1">
        <f t="array" ref="Q1268">_xlfn.LET(
   _xlpm.result, INDEX('Maximum Demand Forecast'!$AW$4:$AW$328,
                 MATCH(1,
                      ('Maximum Demand Forecast'!$AV$4:$AV$328=Information!D1268)*
                      ('Maximum Demand Forecast'!$AX$4:$AX$328=Information!E1268)*
                      ('Maximum Demand Forecast'!$AU$4:$AU$328=Information!C1268),
                 0)),
   IF(_xlpm.result=0,"",_xlpm.result)
)</f>
        <v/>
      </c>
      <c r="R1268" s="105"/>
    </row>
    <row r="1269" spans="3:18" x14ac:dyDescent="0.25">
      <c r="C1269" s="71" t="s">
        <v>19</v>
      </c>
      <c r="D1269" s="72" t="s">
        <v>132</v>
      </c>
      <c r="E1269" s="132"/>
      <c r="F1269" s="128"/>
      <c r="G1269" s="128"/>
      <c r="H1269" s="128"/>
      <c r="I1269" s="128"/>
      <c r="J1269" s="128"/>
      <c r="K1269" s="128"/>
      <c r="L1269" s="128"/>
      <c r="M1269" s="128"/>
      <c r="N1269" s="128"/>
      <c r="O1269" s="128"/>
      <c r="P1269" s="128"/>
      <c r="Q1269" s="104" t="str" cm="1">
        <f t="array" ref="Q1269">_xlfn.LET(
   _xlpm.result, INDEX('Maximum Demand Forecast'!$AW$4:$AW$328,
                 MATCH(1,
                      ('Maximum Demand Forecast'!$AV$4:$AV$328=Information!D1269)*
                      ('Maximum Demand Forecast'!$AX$4:$AX$328=Information!E1269)*
                      ('Maximum Demand Forecast'!$AU$4:$AU$328=Information!C1269),
                 0)),
   IF(_xlpm.result=0,"",_xlpm.result)
)</f>
        <v/>
      </c>
      <c r="R1269" s="105"/>
    </row>
    <row r="1270" spans="3:18" x14ac:dyDescent="0.25">
      <c r="C1270" s="71" t="s">
        <v>19</v>
      </c>
      <c r="D1270" s="72" t="s">
        <v>133</v>
      </c>
      <c r="E1270" s="132"/>
      <c r="F1270" s="128"/>
      <c r="G1270" s="128"/>
      <c r="H1270" s="128"/>
      <c r="I1270" s="128"/>
      <c r="J1270" s="128"/>
      <c r="K1270" s="128"/>
      <c r="L1270" s="128"/>
      <c r="M1270" s="128"/>
      <c r="N1270" s="128"/>
      <c r="O1270" s="128"/>
      <c r="P1270" s="128"/>
      <c r="Q1270" s="104" t="str" cm="1">
        <f t="array" ref="Q1270">_xlfn.LET(
   _xlpm.result, INDEX('Maximum Demand Forecast'!$AW$4:$AW$328,
                 MATCH(1,
                      ('Maximum Demand Forecast'!$AV$4:$AV$328=Information!D1270)*
                      ('Maximum Demand Forecast'!$AX$4:$AX$328=Information!E1270)*
                      ('Maximum Demand Forecast'!$AU$4:$AU$328=Information!C1270),
                 0)),
   IF(_xlpm.result=0,"",_xlpm.result)
)</f>
        <v/>
      </c>
      <c r="R1270" s="105"/>
    </row>
    <row r="1271" spans="3:18" x14ac:dyDescent="0.25">
      <c r="C1271" s="71" t="s">
        <v>19</v>
      </c>
      <c r="D1271" s="72" t="s">
        <v>225</v>
      </c>
      <c r="E1271" s="128">
        <f>INDEX('Distribution feeder max. demand'!$AS$5:$AS$64,MATCH(Information!$C1271,'Distribution feeder max. demand'!$AR$5:$AR$64,0))</f>
        <v>13.843</v>
      </c>
      <c r="F1271" s="128"/>
      <c r="G1271" s="128"/>
      <c r="H1271" s="128"/>
      <c r="I1271" s="128"/>
      <c r="J1271" s="128"/>
      <c r="K1271" s="128"/>
      <c r="L1271" s="128"/>
      <c r="M1271" s="128"/>
      <c r="N1271" s="128"/>
      <c r="O1271" s="128"/>
      <c r="P1271" s="128"/>
      <c r="Q1271" s="104"/>
      <c r="R1271" s="105"/>
    </row>
    <row r="1272" spans="3:18" ht="15.75" thickBot="1" x14ac:dyDescent="0.3">
      <c r="C1272" s="73" t="s">
        <v>19</v>
      </c>
      <c r="D1272" s="74" t="s">
        <v>226</v>
      </c>
      <c r="E1272" s="135">
        <f>INDEX('Distribution feeder max. demand'!$AT$5:$AT$64,MATCH(Information!$C1271,'Distribution feeder max. demand'!$AR$5:$AR$64,0))</f>
        <v>2.4E-2</v>
      </c>
      <c r="F1272" s="135"/>
      <c r="G1272" s="135"/>
      <c r="H1272" s="135"/>
      <c r="I1272" s="135"/>
      <c r="J1272" s="135"/>
      <c r="K1272" s="135"/>
      <c r="L1272" s="135"/>
      <c r="M1272" s="135"/>
      <c r="N1272" s="135"/>
      <c r="O1272" s="135"/>
      <c r="P1272" s="135"/>
      <c r="Q1272" s="120"/>
      <c r="R1272" s="121"/>
    </row>
    <row r="1273" spans="3:18" ht="15.75" thickTop="1" x14ac:dyDescent="0.25"/>
  </sheetData>
  <sheetProtection sheet="1" objects="1" scenarios="1"/>
  <mergeCells count="3">
    <mergeCell ref="C3:D3"/>
    <mergeCell ref="C1038:D1038"/>
    <mergeCell ref="T3:Z3"/>
  </mergeCells>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58D7A-C2D3-4352-BB1E-7F7BA786FEE9}">
  <sheetPr codeName="Sheet2"/>
  <dimension ref="A1:BI594"/>
  <sheetViews>
    <sheetView topLeftCell="O39" zoomScale="81" zoomScaleNormal="100" workbookViewId="0">
      <selection activeCell="T56" sqref="T56:W56"/>
    </sheetView>
  </sheetViews>
  <sheetFormatPr defaultRowHeight="15" x14ac:dyDescent="0.25"/>
  <cols>
    <col min="1" max="3" width="8.85546875" style="60"/>
    <col min="4" max="4" width="26.140625" customWidth="1"/>
    <col min="5" max="18" width="21.28515625" customWidth="1"/>
    <col min="19" max="19" width="1.7109375" customWidth="1"/>
    <col min="20" max="34" width="21.28515625" customWidth="1"/>
    <col min="35" max="35" width="25.7109375" style="60" customWidth="1"/>
    <col min="36" max="36" width="32.7109375" customWidth="1"/>
    <col min="38" max="38" width="1.28515625" style="60" customWidth="1"/>
    <col min="39" max="39" width="15.140625" customWidth="1"/>
    <col min="40" max="40" width="14.42578125" customWidth="1"/>
    <col min="41" max="41" width="14.5703125" customWidth="1"/>
    <col min="42" max="42" width="1.7109375" style="60" customWidth="1"/>
    <col min="43" max="43" width="21.7109375" bestFit="1" customWidth="1"/>
    <col min="44" max="44" width="15.28515625" bestFit="1" customWidth="1"/>
    <col min="45" max="45" width="15.140625" bestFit="1" customWidth="1"/>
    <col min="46" max="46" width="2.42578125" style="60" customWidth="1"/>
    <col min="47" max="47" width="17.28515625" customWidth="1"/>
    <col min="48" max="48" width="27" customWidth="1"/>
    <col min="49" max="49" width="16.5703125" bestFit="1" customWidth="1"/>
    <col min="51" max="51" width="1.85546875" style="60" customWidth="1"/>
    <col min="52" max="52" width="15.28515625" customWidth="1"/>
    <col min="53" max="53" width="24.28515625" customWidth="1"/>
    <col min="54" max="54" width="2.140625" style="60" customWidth="1"/>
    <col min="55" max="55" width="17" customWidth="1"/>
    <col min="56" max="56" width="33.28515625" bestFit="1" customWidth="1"/>
    <col min="57" max="57" width="28.42578125" bestFit="1" customWidth="1"/>
    <col min="58" max="58" width="11.42578125" customWidth="1"/>
    <col min="59" max="59" width="11.7109375" customWidth="1"/>
    <col min="61" max="61" width="2.5703125" style="60" customWidth="1"/>
    <col min="63" max="63" width="17.85546875" customWidth="1"/>
  </cols>
  <sheetData>
    <row r="1" spans="4:57" x14ac:dyDescent="0.25">
      <c r="S1" s="60"/>
    </row>
    <row r="2" spans="4:57" ht="15.75" thickBot="1" x14ac:dyDescent="0.3">
      <c r="D2" s="62" t="s">
        <v>1</v>
      </c>
      <c r="E2" s="188" t="s">
        <v>151</v>
      </c>
      <c r="F2" s="189"/>
      <c r="G2" s="187" t="s">
        <v>125</v>
      </c>
      <c r="H2" s="188"/>
      <c r="I2" s="188"/>
      <c r="J2" s="188"/>
      <c r="K2" s="188"/>
      <c r="L2" s="188"/>
      <c r="M2" s="188"/>
      <c r="N2" s="188"/>
      <c r="O2" s="188"/>
      <c r="P2" s="189"/>
      <c r="Q2" s="63"/>
      <c r="R2" s="63"/>
      <c r="S2" s="64"/>
      <c r="T2" s="53" t="s">
        <v>87</v>
      </c>
      <c r="U2" s="188" t="s">
        <v>151</v>
      </c>
      <c r="V2" s="188"/>
      <c r="W2" s="188" t="s">
        <v>125</v>
      </c>
      <c r="X2" s="188"/>
      <c r="Y2" s="188"/>
      <c r="Z2" s="188"/>
      <c r="AA2" s="188"/>
      <c r="AB2" s="188"/>
      <c r="AC2" s="188"/>
      <c r="AD2" s="188"/>
      <c r="AE2" s="188"/>
      <c r="AF2" s="188"/>
      <c r="AG2" s="63"/>
      <c r="AH2" s="63"/>
      <c r="AJ2" s="188" t="s">
        <v>157</v>
      </c>
      <c r="AK2" s="188"/>
      <c r="AM2" s="188" t="s">
        <v>159</v>
      </c>
      <c r="AN2" s="188"/>
      <c r="AO2" s="188"/>
      <c r="AQ2" s="188" t="s">
        <v>164</v>
      </c>
      <c r="AR2" s="188"/>
      <c r="AS2" s="188"/>
      <c r="AU2" s="188" t="s">
        <v>165</v>
      </c>
      <c r="AV2" s="188"/>
      <c r="AW2" s="188"/>
      <c r="AX2" s="188"/>
      <c r="AZ2" s="188" t="s">
        <v>193</v>
      </c>
      <c r="BA2" s="188"/>
      <c r="BC2" s="1"/>
      <c r="BD2" s="1"/>
      <c r="BE2" s="1"/>
    </row>
    <row r="3" spans="4:57" x14ac:dyDescent="0.25">
      <c r="D3" s="50" t="s">
        <v>90</v>
      </c>
      <c r="E3" s="1">
        <v>2023</v>
      </c>
      <c r="F3" s="50">
        <v>2024</v>
      </c>
      <c r="G3" s="52">
        <v>2025</v>
      </c>
      <c r="H3" s="1">
        <v>2026</v>
      </c>
      <c r="I3" s="1">
        <v>2027</v>
      </c>
      <c r="J3" s="1">
        <v>2028</v>
      </c>
      <c r="K3" s="1">
        <v>2029</v>
      </c>
      <c r="L3" s="1">
        <v>2030</v>
      </c>
      <c r="M3" s="1">
        <v>2031</v>
      </c>
      <c r="N3" s="1">
        <v>2032</v>
      </c>
      <c r="O3" s="1">
        <v>2033</v>
      </c>
      <c r="P3" s="50">
        <v>2034</v>
      </c>
      <c r="Q3" s="1" t="s">
        <v>152</v>
      </c>
      <c r="R3" s="1" t="s">
        <v>153</v>
      </c>
      <c r="S3" s="61"/>
      <c r="T3" s="1" t="s">
        <v>90</v>
      </c>
      <c r="U3" s="1">
        <v>2023</v>
      </c>
      <c r="V3" s="1">
        <v>2024</v>
      </c>
      <c r="W3" s="1">
        <v>2025</v>
      </c>
      <c r="X3" s="1">
        <v>2026</v>
      </c>
      <c r="Y3" s="1">
        <v>2027</v>
      </c>
      <c r="Z3" s="1">
        <v>2028</v>
      </c>
      <c r="AA3" s="1">
        <v>2029</v>
      </c>
      <c r="AB3" s="1">
        <v>2030</v>
      </c>
      <c r="AC3" s="1">
        <v>2031</v>
      </c>
      <c r="AD3" s="1">
        <v>2032</v>
      </c>
      <c r="AE3" s="1">
        <v>2033</v>
      </c>
      <c r="AF3" s="1">
        <v>2034</v>
      </c>
      <c r="AG3" s="1" t="s">
        <v>152</v>
      </c>
      <c r="AH3" s="1" t="s">
        <v>153</v>
      </c>
      <c r="AJ3" s="1" t="s">
        <v>90</v>
      </c>
      <c r="AK3" s="1" t="s">
        <v>158</v>
      </c>
      <c r="AM3" s="1" t="s">
        <v>90</v>
      </c>
      <c r="AN3" s="1" t="s">
        <v>160</v>
      </c>
      <c r="AO3" s="1" t="s">
        <v>161</v>
      </c>
      <c r="AQ3" s="1" t="s">
        <v>90</v>
      </c>
      <c r="AR3" s="1" t="s">
        <v>162</v>
      </c>
      <c r="AS3" s="1" t="s">
        <v>163</v>
      </c>
      <c r="AU3" s="1" t="s">
        <v>90</v>
      </c>
      <c r="AV3" s="1"/>
      <c r="AW3" s="1" t="s">
        <v>89</v>
      </c>
      <c r="AX3" s="1" t="s">
        <v>166</v>
      </c>
      <c r="AZ3" s="1" t="s">
        <v>90</v>
      </c>
      <c r="BA3" s="1" t="s">
        <v>192</v>
      </c>
      <c r="BC3" s="1"/>
      <c r="BD3" s="1"/>
      <c r="BE3" s="1"/>
    </row>
    <row r="4" spans="4:57" x14ac:dyDescent="0.25">
      <c r="D4" s="49" t="s">
        <v>83</v>
      </c>
      <c r="E4">
        <v>3.9199999999999999E-2</v>
      </c>
      <c r="F4" s="49">
        <v>0.3236</v>
      </c>
      <c r="G4" s="51">
        <v>0.33276055228229151</v>
      </c>
      <c r="H4">
        <v>0.33173777718629111</v>
      </c>
      <c r="I4">
        <v>0.32614999982749843</v>
      </c>
      <c r="J4">
        <v>0.32218557144104099</v>
      </c>
      <c r="K4">
        <v>0.32240094361875354</v>
      </c>
      <c r="L4">
        <v>0.32177722094560868</v>
      </c>
      <c r="M4">
        <v>0.32910541625803147</v>
      </c>
      <c r="N4">
        <v>0.34893402848365157</v>
      </c>
      <c r="O4">
        <v>0.36651645540448058</v>
      </c>
      <c r="P4" s="49">
        <v>0.37599214385773211</v>
      </c>
      <c r="Q4">
        <v>0.97444192235453797</v>
      </c>
      <c r="R4">
        <v>5.6860321384425198E-2</v>
      </c>
      <c r="S4" s="60"/>
      <c r="T4" t="s">
        <v>83</v>
      </c>
      <c r="U4">
        <v>2.12E-2</v>
      </c>
      <c r="V4">
        <v>3.78E-2</v>
      </c>
      <c r="W4">
        <v>3.6496095509739944E-2</v>
      </c>
      <c r="X4">
        <v>3.6788677608555677E-2</v>
      </c>
      <c r="Y4">
        <v>3.618907421755406E-2</v>
      </c>
      <c r="Z4">
        <v>3.6166098129058834E-2</v>
      </c>
      <c r="AA4">
        <v>3.6219441424039572E-2</v>
      </c>
      <c r="AB4">
        <v>3.6381326118619869E-2</v>
      </c>
      <c r="AC4">
        <v>3.6863212508985908E-2</v>
      </c>
      <c r="AD4">
        <v>3.8385256124396583E-2</v>
      </c>
      <c r="AE4">
        <v>3.9628177647652786E-2</v>
      </c>
      <c r="AF4">
        <v>4.0454805785484126E-2</v>
      </c>
      <c r="AG4">
        <v>0.66720751886760699</v>
      </c>
      <c r="AH4">
        <v>0.44973544973544899</v>
      </c>
      <c r="AJ4" t="s">
        <v>83</v>
      </c>
      <c r="AK4">
        <v>1</v>
      </c>
      <c r="AM4" t="s">
        <v>83</v>
      </c>
      <c r="AN4">
        <v>0</v>
      </c>
      <c r="AO4">
        <v>0</v>
      </c>
      <c r="AQ4" t="s">
        <v>83</v>
      </c>
      <c r="AR4">
        <v>8768.5</v>
      </c>
      <c r="AS4">
        <v>8768.5</v>
      </c>
      <c r="AU4" t="s">
        <v>83</v>
      </c>
      <c r="AV4" t="s">
        <v>130</v>
      </c>
      <c r="AW4" t="s">
        <v>191</v>
      </c>
      <c r="AX4">
        <v>0.1</v>
      </c>
      <c r="AZ4" t="s">
        <v>83</v>
      </c>
      <c r="BA4">
        <v>25</v>
      </c>
    </row>
    <row r="5" spans="4:57" x14ac:dyDescent="0.25">
      <c r="D5" s="49" t="s">
        <v>51</v>
      </c>
      <c r="E5">
        <v>9.81980084650686</v>
      </c>
      <c r="F5" s="49">
        <v>8.2769410649886499</v>
      </c>
      <c r="G5" s="51">
        <v>8.5112468479406704</v>
      </c>
      <c r="H5">
        <v>8.4850866217591712</v>
      </c>
      <c r="I5">
        <v>8.3421641746547071</v>
      </c>
      <c r="J5">
        <v>8.2407632472409968</v>
      </c>
      <c r="K5">
        <v>8.2462719704238321</v>
      </c>
      <c r="L5">
        <v>8.2303185841243334</v>
      </c>
      <c r="M5">
        <v>8.4177569052419159</v>
      </c>
      <c r="N5">
        <v>8.9249270374791561</v>
      </c>
      <c r="O5">
        <v>9.3746449342751124</v>
      </c>
      <c r="P5" s="49">
        <v>9.6170111730815293</v>
      </c>
      <c r="Q5">
        <v>0.94749594012235205</v>
      </c>
      <c r="R5">
        <v>0.58769372783364904</v>
      </c>
      <c r="S5" s="60"/>
      <c r="T5" t="s">
        <v>51</v>
      </c>
      <c r="U5">
        <v>6.7863463649940696</v>
      </c>
      <c r="V5">
        <v>6.6365710816712697</v>
      </c>
      <c r="W5">
        <v>6.4076437051283808</v>
      </c>
      <c r="X5">
        <v>6.4590125383562951</v>
      </c>
      <c r="Y5">
        <v>6.3537397731395391</v>
      </c>
      <c r="Z5">
        <v>6.3497058460369651</v>
      </c>
      <c r="AA5">
        <v>6.3590713637319443</v>
      </c>
      <c r="AB5">
        <v>6.3874935669757749</v>
      </c>
      <c r="AC5">
        <v>6.4720986802814409</v>
      </c>
      <c r="AD5">
        <v>6.7393248877702474</v>
      </c>
      <c r="AE5">
        <v>6.957545444331859</v>
      </c>
      <c r="AF5">
        <v>7.1026770949886648</v>
      </c>
      <c r="AG5">
        <v>0.99978387949761904</v>
      </c>
      <c r="AH5">
        <v>0.32577938384271399</v>
      </c>
      <c r="AJ5" t="s">
        <v>51</v>
      </c>
      <c r="AK5">
        <v>0.5</v>
      </c>
      <c r="AM5" t="s">
        <v>51</v>
      </c>
      <c r="AN5">
        <v>0</v>
      </c>
      <c r="AO5">
        <v>0</v>
      </c>
      <c r="AQ5" t="s">
        <v>51</v>
      </c>
      <c r="AR5">
        <v>8244</v>
      </c>
      <c r="AS5">
        <v>8244</v>
      </c>
      <c r="AU5" t="s">
        <v>83</v>
      </c>
      <c r="AV5" t="s">
        <v>131</v>
      </c>
      <c r="AZ5" t="s">
        <v>51</v>
      </c>
      <c r="BA5">
        <v>17</v>
      </c>
    </row>
    <row r="6" spans="4:57" x14ac:dyDescent="0.25">
      <c r="D6" s="49" t="s">
        <v>47</v>
      </c>
      <c r="E6">
        <v>21.814841770904302</v>
      </c>
      <c r="F6" s="49">
        <v>22.8536</v>
      </c>
      <c r="G6" s="51">
        <v>23.500545604569151</v>
      </c>
      <c r="H6">
        <v>23.428314167814037</v>
      </c>
      <c r="I6">
        <v>23.456998257062015</v>
      </c>
      <c r="J6">
        <v>23.171873039215733</v>
      </c>
      <c r="K6">
        <v>23.187362797915402</v>
      </c>
      <c r="L6">
        <v>23.14250410815735</v>
      </c>
      <c r="M6">
        <v>23.669554437030044</v>
      </c>
      <c r="N6">
        <v>25.095645875516421</v>
      </c>
      <c r="O6">
        <v>26.36018966780507</v>
      </c>
      <c r="P6" s="49">
        <v>27.041689614608512</v>
      </c>
      <c r="Q6">
        <v>0.99985827758117396</v>
      </c>
      <c r="R6">
        <v>1</v>
      </c>
      <c r="S6" s="60"/>
      <c r="T6" t="s">
        <v>47</v>
      </c>
      <c r="U6">
        <v>37.330075167601599</v>
      </c>
      <c r="V6">
        <v>35.704044171065703</v>
      </c>
      <c r="W6">
        <v>34.472439316168987</v>
      </c>
      <c r="X6">
        <v>34.748798156903909</v>
      </c>
      <c r="Y6">
        <v>34.584542739283009</v>
      </c>
      <c r="Z6">
        <v>34.562585352095716</v>
      </c>
      <c r="AA6">
        <v>34.613563541093448</v>
      </c>
      <c r="AB6">
        <v>34.768270680184408</v>
      </c>
      <c r="AC6">
        <v>35.228791454020865</v>
      </c>
      <c r="AD6">
        <v>36.683351527919903</v>
      </c>
      <c r="AE6">
        <v>37.871165073085919</v>
      </c>
      <c r="AF6">
        <v>38.661142622399815</v>
      </c>
      <c r="AG6">
        <v>0.99981216590672695</v>
      </c>
      <c r="AH6">
        <v>0.95488523386361102</v>
      </c>
      <c r="AJ6" t="s">
        <v>47</v>
      </c>
      <c r="AK6">
        <v>13.5</v>
      </c>
      <c r="AM6" t="s">
        <v>47</v>
      </c>
      <c r="AN6">
        <v>35</v>
      </c>
      <c r="AO6">
        <v>42</v>
      </c>
      <c r="AQ6" t="s">
        <v>47</v>
      </c>
      <c r="AR6">
        <v>617</v>
      </c>
      <c r="AS6">
        <v>111</v>
      </c>
      <c r="AU6" t="s">
        <v>83</v>
      </c>
      <c r="AV6" t="s">
        <v>132</v>
      </c>
      <c r="AZ6" t="s">
        <v>47</v>
      </c>
      <c r="BA6">
        <v>70</v>
      </c>
    </row>
    <row r="7" spans="4:57" x14ac:dyDescent="0.25">
      <c r="D7" s="49" t="s">
        <v>85</v>
      </c>
      <c r="E7">
        <v>40.2612285601206</v>
      </c>
      <c r="F7" s="49">
        <v>40.522219142166399</v>
      </c>
      <c r="G7" s="51">
        <v>42.882222165847644</v>
      </c>
      <c r="H7">
        <v>42.750419076233889</v>
      </c>
      <c r="I7">
        <v>42.030332790556116</v>
      </c>
      <c r="J7">
        <v>41.519444412523725</v>
      </c>
      <c r="K7">
        <v>41.54719901717764</v>
      </c>
      <c r="L7">
        <v>41.466821057542013</v>
      </c>
      <c r="M7">
        <v>42.41119170877068</v>
      </c>
      <c r="N7">
        <v>44.966467413380492</v>
      </c>
      <c r="O7">
        <v>47.232281471755272</v>
      </c>
      <c r="P7" s="49">
        <v>48.453395496959729</v>
      </c>
      <c r="Q7">
        <v>0.99405293508995995</v>
      </c>
      <c r="R7">
        <v>0.90257177033492797</v>
      </c>
      <c r="S7" s="60"/>
      <c r="T7" t="s">
        <v>85</v>
      </c>
      <c r="U7">
        <v>63.502243170995897</v>
      </c>
      <c r="V7">
        <v>60.651041799415701</v>
      </c>
      <c r="W7">
        <v>59.697707908212784</v>
      </c>
      <c r="X7">
        <v>60.176292820662169</v>
      </c>
      <c r="Y7">
        <v>59.19550439393209</v>
      </c>
      <c r="Z7">
        <v>59.157921748427036</v>
      </c>
      <c r="AA7">
        <v>59.245176902660504</v>
      </c>
      <c r="AB7">
        <v>59.509976330568783</v>
      </c>
      <c r="AC7">
        <v>60.298211690412607</v>
      </c>
      <c r="AD7">
        <v>62.787861991555033</v>
      </c>
      <c r="AE7">
        <v>64.820944298356252</v>
      </c>
      <c r="AF7">
        <v>66.173083600704246</v>
      </c>
      <c r="AG7">
        <v>0.99834550745823403</v>
      </c>
      <c r="AH7">
        <v>0.98095947495245805</v>
      </c>
      <c r="AJ7" t="s">
        <v>85</v>
      </c>
      <c r="AK7">
        <v>7</v>
      </c>
      <c r="AM7" t="s">
        <v>85</v>
      </c>
      <c r="AN7">
        <v>60</v>
      </c>
      <c r="AO7">
        <v>72</v>
      </c>
      <c r="AQ7" t="s">
        <v>85</v>
      </c>
      <c r="AR7">
        <v>1236</v>
      </c>
      <c r="AS7">
        <v>149.5</v>
      </c>
      <c r="AU7" t="s">
        <v>83</v>
      </c>
      <c r="AV7" t="s">
        <v>133</v>
      </c>
      <c r="AZ7" t="s">
        <v>85</v>
      </c>
      <c r="BA7">
        <v>120</v>
      </c>
    </row>
    <row r="8" spans="4:57" x14ac:dyDescent="0.25">
      <c r="D8" s="49" t="s">
        <v>3</v>
      </c>
      <c r="E8">
        <v>22.2857034613486</v>
      </c>
      <c r="F8" s="49">
        <v>20.488</v>
      </c>
      <c r="G8" s="51">
        <v>21.06797958949193</v>
      </c>
      <c r="H8">
        <v>21.003224904180261</v>
      </c>
      <c r="I8">
        <v>20.649447455085873</v>
      </c>
      <c r="J8">
        <v>20.398448664042174</v>
      </c>
      <c r="K8">
        <v>20.412084464959896</v>
      </c>
      <c r="L8">
        <v>20.372594878657697</v>
      </c>
      <c r="M8">
        <v>20.83656294281381</v>
      </c>
      <c r="N8">
        <v>22.091966549978533</v>
      </c>
      <c r="O8">
        <v>23.205158029440661</v>
      </c>
      <c r="P8" s="49">
        <v>23.805089750794856</v>
      </c>
      <c r="Q8">
        <v>0.99999968739155998</v>
      </c>
      <c r="R8">
        <v>1</v>
      </c>
      <c r="S8" s="60"/>
      <c r="T8" t="s">
        <v>3</v>
      </c>
      <c r="U8">
        <v>43.725982396614498</v>
      </c>
      <c r="V8">
        <v>38.571844802849199</v>
      </c>
      <c r="W8">
        <v>37.241315659038378</v>
      </c>
      <c r="X8">
        <v>37.539872042837644</v>
      </c>
      <c r="Y8">
        <v>36.928025245457313</v>
      </c>
      <c r="Z8">
        <v>36.904580004197676</v>
      </c>
      <c r="AA8">
        <v>36.959012525236552</v>
      </c>
      <c r="AB8">
        <v>37.124202771673275</v>
      </c>
      <c r="AC8">
        <v>37.615928884419404</v>
      </c>
      <c r="AD8">
        <v>39.169051374281523</v>
      </c>
      <c r="AE8">
        <v>40.437352329232823</v>
      </c>
      <c r="AF8">
        <v>41.280859531404751</v>
      </c>
      <c r="AG8">
        <v>0.99998712195581496</v>
      </c>
      <c r="AH8">
        <v>0.93981272342964794</v>
      </c>
      <c r="AJ8" t="s">
        <v>3</v>
      </c>
      <c r="AK8">
        <v>10</v>
      </c>
      <c r="AM8" t="s">
        <v>3</v>
      </c>
      <c r="AN8">
        <v>60</v>
      </c>
      <c r="AO8">
        <v>72</v>
      </c>
      <c r="AQ8" t="s">
        <v>3</v>
      </c>
      <c r="AR8">
        <v>0</v>
      </c>
      <c r="AS8">
        <v>0</v>
      </c>
      <c r="AU8" t="s">
        <v>83</v>
      </c>
      <c r="AV8" t="s">
        <v>134</v>
      </c>
      <c r="AZ8" t="s">
        <v>3</v>
      </c>
      <c r="BA8">
        <v>120</v>
      </c>
    </row>
    <row r="9" spans="4:57" x14ac:dyDescent="0.25">
      <c r="D9" s="49" t="s">
        <v>4</v>
      </c>
      <c r="E9">
        <v>59.311538081490298</v>
      </c>
      <c r="F9" s="49">
        <v>48.0642</v>
      </c>
      <c r="G9" s="51">
        <v>49.424813773196895</v>
      </c>
      <c r="H9">
        <v>49.272901329534406</v>
      </c>
      <c r="I9">
        <v>48.442950623327725</v>
      </c>
      <c r="J9">
        <v>47.854115398196789</v>
      </c>
      <c r="K9">
        <v>47.886104555872976</v>
      </c>
      <c r="L9">
        <v>47.793463235395322</v>
      </c>
      <c r="M9">
        <v>48.88191763939826</v>
      </c>
      <c r="N9">
        <v>51.827054795562191</v>
      </c>
      <c r="O9">
        <v>54.438566798059448</v>
      </c>
      <c r="P9" s="49">
        <v>55.845987641553791</v>
      </c>
      <c r="Q9">
        <v>0.996245766319661</v>
      </c>
      <c r="R9">
        <v>0.98172028245554899</v>
      </c>
      <c r="S9" s="60"/>
      <c r="T9" t="s">
        <v>4</v>
      </c>
      <c r="U9">
        <v>100.110323453736</v>
      </c>
      <c r="V9">
        <v>88.740621286609297</v>
      </c>
      <c r="W9">
        <v>85.679528837824193</v>
      </c>
      <c r="X9">
        <v>86.366404954920711</v>
      </c>
      <c r="Y9">
        <v>84.958754758014848</v>
      </c>
      <c r="Z9">
        <v>84.904815277385154</v>
      </c>
      <c r="AA9">
        <v>85.030045889503285</v>
      </c>
      <c r="AB9">
        <v>85.410092142779718</v>
      </c>
      <c r="AC9">
        <v>86.541385731950186</v>
      </c>
      <c r="AD9">
        <v>90.114589331338024</v>
      </c>
      <c r="AE9">
        <v>93.032516002879134</v>
      </c>
      <c r="AF9">
        <v>94.973137551136972</v>
      </c>
      <c r="AG9">
        <v>0.99089094860280802</v>
      </c>
      <c r="AH9">
        <v>1</v>
      </c>
      <c r="AJ9" t="s">
        <v>4</v>
      </c>
      <c r="AK9">
        <v>26</v>
      </c>
      <c r="AM9" t="s">
        <v>4</v>
      </c>
      <c r="AN9">
        <v>120</v>
      </c>
      <c r="AO9">
        <v>72</v>
      </c>
      <c r="AQ9" t="s">
        <v>4</v>
      </c>
      <c r="AR9">
        <v>0</v>
      </c>
      <c r="AS9">
        <v>1921</v>
      </c>
      <c r="AU9" t="s">
        <v>51</v>
      </c>
      <c r="AV9" t="s">
        <v>130</v>
      </c>
      <c r="AW9" t="s">
        <v>84</v>
      </c>
      <c r="AX9">
        <v>4.5999999999999996</v>
      </c>
      <c r="AZ9" t="s">
        <v>4</v>
      </c>
      <c r="BA9">
        <v>180</v>
      </c>
    </row>
    <row r="10" spans="4:57" x14ac:dyDescent="0.25">
      <c r="D10" s="49" t="s">
        <v>58</v>
      </c>
      <c r="E10">
        <v>6.4485999999999999</v>
      </c>
      <c r="F10" s="49">
        <v>6.7457256886696602</v>
      </c>
      <c r="G10" s="51">
        <v>6.9366854317260733</v>
      </c>
      <c r="H10">
        <v>6.9153647882192084</v>
      </c>
      <c r="I10">
        <v>6.7988826705684842</v>
      </c>
      <c r="J10">
        <v>6.7162406853786898</v>
      </c>
      <c r="K10">
        <v>6.7207303072322766</v>
      </c>
      <c r="L10">
        <v>6.7077282613149745</v>
      </c>
      <c r="M10">
        <v>6.8604909169719548</v>
      </c>
      <c r="N10">
        <v>7.2738357218577239</v>
      </c>
      <c r="O10">
        <v>7.6403568249139449</v>
      </c>
      <c r="P10" s="49">
        <v>7.8378858577227497</v>
      </c>
      <c r="Q10">
        <v>0.984258547589002</v>
      </c>
      <c r="R10">
        <v>0.55411512844909605</v>
      </c>
      <c r="S10" s="60"/>
      <c r="T10" t="s">
        <v>58</v>
      </c>
      <c r="U10">
        <v>6.0741029626370899</v>
      </c>
      <c r="V10">
        <v>2.79472269601471</v>
      </c>
      <c r="W10">
        <v>2.698319217909809</v>
      </c>
      <c r="X10">
        <v>2.7199511182274794</v>
      </c>
      <c r="Y10">
        <v>2.6756197635862198</v>
      </c>
      <c r="Z10">
        <v>2.6739210388247581</v>
      </c>
      <c r="AA10">
        <v>2.6778649466862099</v>
      </c>
      <c r="AB10">
        <v>2.6898338046248602</v>
      </c>
      <c r="AC10">
        <v>2.7254618160549278</v>
      </c>
      <c r="AD10">
        <v>2.8379932932060523</v>
      </c>
      <c r="AE10">
        <v>2.9298880284020652</v>
      </c>
      <c r="AF10">
        <v>2.9910043357555471</v>
      </c>
      <c r="AG10">
        <v>0.96014931006408499</v>
      </c>
      <c r="AH10">
        <v>0.65717522658610195</v>
      </c>
      <c r="AJ10" t="s">
        <v>58</v>
      </c>
      <c r="AK10">
        <v>4</v>
      </c>
      <c r="AM10" t="s">
        <v>58</v>
      </c>
      <c r="AN10">
        <v>0</v>
      </c>
      <c r="AO10">
        <v>0</v>
      </c>
      <c r="AQ10" t="s">
        <v>58</v>
      </c>
      <c r="AR10">
        <v>8726.5</v>
      </c>
      <c r="AS10">
        <v>8726.5</v>
      </c>
      <c r="AU10" t="s">
        <v>51</v>
      </c>
      <c r="AV10" t="s">
        <v>131</v>
      </c>
      <c r="AW10" t="s">
        <v>52</v>
      </c>
      <c r="AX10">
        <v>4.5999999999999996</v>
      </c>
      <c r="AZ10" t="s">
        <v>58</v>
      </c>
      <c r="BA10">
        <v>25</v>
      </c>
    </row>
    <row r="11" spans="4:57" x14ac:dyDescent="0.25">
      <c r="D11" s="49" t="s">
        <v>46</v>
      </c>
      <c r="E11">
        <v>0.30421352634565002</v>
      </c>
      <c r="F11" s="49">
        <v>0.26450165911031998</v>
      </c>
      <c r="G11" s="51">
        <v>0.27198924031252308</v>
      </c>
      <c r="H11">
        <v>0.2711532523341893</v>
      </c>
      <c r="I11">
        <v>0.2665859581990232</v>
      </c>
      <c r="J11">
        <v>0.26334554446094516</v>
      </c>
      <c r="K11">
        <v>0.26352158370177087</v>
      </c>
      <c r="L11">
        <v>0.26301177009895399</v>
      </c>
      <c r="M11">
        <v>0.26900163356749629</v>
      </c>
      <c r="N11">
        <v>0.2852089908960862</v>
      </c>
      <c r="O11">
        <v>0.29958037869505166</v>
      </c>
      <c r="P11" s="49">
        <v>0.30732554345740498</v>
      </c>
      <c r="Q11">
        <v>0.98939855409106303</v>
      </c>
      <c r="R11">
        <v>0.54945054945054905</v>
      </c>
      <c r="S11" s="60"/>
      <c r="T11" t="s">
        <v>46</v>
      </c>
      <c r="U11">
        <v>0.37076960751125199</v>
      </c>
      <c r="V11">
        <v>0.34159823972277797</v>
      </c>
      <c r="W11">
        <v>0.3298148672719986</v>
      </c>
      <c r="X11">
        <v>0.33245892891035439</v>
      </c>
      <c r="Y11">
        <v>0.32704031878077866</v>
      </c>
      <c r="Z11">
        <v>0.32683268408803573</v>
      </c>
      <c r="AA11">
        <v>0.32731474693635404</v>
      </c>
      <c r="AB11">
        <v>0.32877769737833001</v>
      </c>
      <c r="AC11">
        <v>0.33313250009513956</v>
      </c>
      <c r="AD11">
        <v>0.3468871937407898</v>
      </c>
      <c r="AE11">
        <v>0.35811946369999276</v>
      </c>
      <c r="AF11">
        <v>0.36558969430286331</v>
      </c>
      <c r="AG11">
        <v>0.993096566693632</v>
      </c>
      <c r="AH11">
        <v>0.90391676866585002</v>
      </c>
      <c r="AJ11" t="s">
        <v>46</v>
      </c>
      <c r="AK11">
        <v>1.5</v>
      </c>
      <c r="AM11" t="s">
        <v>46</v>
      </c>
      <c r="AN11">
        <v>0</v>
      </c>
      <c r="AO11">
        <v>0</v>
      </c>
      <c r="AQ11" t="s">
        <v>46</v>
      </c>
      <c r="AR11">
        <v>8763</v>
      </c>
      <c r="AS11">
        <v>8763</v>
      </c>
      <c r="AU11" t="s">
        <v>51</v>
      </c>
      <c r="AV11" t="s">
        <v>132</v>
      </c>
      <c r="AZ11" t="s">
        <v>46</v>
      </c>
      <c r="BA11">
        <v>6</v>
      </c>
    </row>
    <row r="12" spans="4:57" x14ac:dyDescent="0.25">
      <c r="D12" s="49" t="s">
        <v>54</v>
      </c>
      <c r="E12">
        <v>32.906029875649999</v>
      </c>
      <c r="F12" s="49">
        <v>34.383400000000002</v>
      </c>
      <c r="G12" s="51">
        <v>35.831812572612371</v>
      </c>
      <c r="H12">
        <v>36.726324359733482</v>
      </c>
      <c r="I12">
        <v>36.107707675587342</v>
      </c>
      <c r="J12">
        <v>35.668810170283898</v>
      </c>
      <c r="K12">
        <v>35.69265378714244</v>
      </c>
      <c r="L12">
        <v>35.623602136170611</v>
      </c>
      <c r="M12">
        <v>36.434898577288259</v>
      </c>
      <c r="N12">
        <v>38.630102422862215</v>
      </c>
      <c r="O12">
        <v>40.576633564424228</v>
      </c>
      <c r="P12" s="49">
        <v>41.62567660865512</v>
      </c>
      <c r="Q12">
        <v>0.99234707733485905</v>
      </c>
      <c r="R12">
        <v>0.85600027920449895</v>
      </c>
      <c r="S12" s="60"/>
      <c r="T12" t="s">
        <v>54</v>
      </c>
      <c r="U12">
        <v>54.919014216795702</v>
      </c>
      <c r="V12">
        <v>52.767889798684898</v>
      </c>
      <c r="W12">
        <v>51.393733917082969</v>
      </c>
      <c r="X12">
        <v>52.759528015850528</v>
      </c>
      <c r="Y12">
        <v>51.899622361112016</v>
      </c>
      <c r="Z12">
        <v>51.866671799595331</v>
      </c>
      <c r="AA12">
        <v>51.943172702833543</v>
      </c>
      <c r="AB12">
        <v>52.175335439693114</v>
      </c>
      <c r="AC12">
        <v>52.866420310519274</v>
      </c>
      <c r="AD12">
        <v>55.049219693064373</v>
      </c>
      <c r="AE12">
        <v>56.83172336513136</v>
      </c>
      <c r="AF12">
        <v>58.017210673499861</v>
      </c>
      <c r="AG12">
        <v>0.99696960154248204</v>
      </c>
      <c r="AH12">
        <v>0.93495160338696504</v>
      </c>
      <c r="AJ12" t="s">
        <v>54</v>
      </c>
      <c r="AK12">
        <v>4</v>
      </c>
      <c r="AM12" t="s">
        <v>54</v>
      </c>
      <c r="AN12">
        <v>60</v>
      </c>
      <c r="AO12">
        <v>72</v>
      </c>
      <c r="AQ12" t="s">
        <v>54</v>
      </c>
      <c r="AR12">
        <v>323</v>
      </c>
      <c r="AS12">
        <v>16.5</v>
      </c>
      <c r="AU12" t="s">
        <v>51</v>
      </c>
      <c r="AV12" t="s">
        <v>133</v>
      </c>
      <c r="AZ12" t="s">
        <v>54</v>
      </c>
      <c r="BA12">
        <v>110</v>
      </c>
    </row>
    <row r="13" spans="4:57" x14ac:dyDescent="0.25">
      <c r="D13" s="49" t="s">
        <v>64</v>
      </c>
      <c r="E13">
        <v>11.321400000000001</v>
      </c>
      <c r="F13" s="49">
        <v>9.9713999999999992</v>
      </c>
      <c r="G13" s="51">
        <v>10.253672963620646</v>
      </c>
      <c r="H13">
        <v>10.222157204682889</v>
      </c>
      <c r="I13">
        <v>10.049975612731513</v>
      </c>
      <c r="J13">
        <v>9.927815843841767</v>
      </c>
      <c r="K13">
        <v>9.9344523152040765</v>
      </c>
      <c r="L13">
        <v>9.915232944799266</v>
      </c>
      <c r="M13">
        <v>10.141043719639477</v>
      </c>
      <c r="N13">
        <v>10.752041939499021</v>
      </c>
      <c r="O13">
        <v>11.293826277565628</v>
      </c>
      <c r="P13" s="49">
        <v>11.585809837030252</v>
      </c>
      <c r="Q13">
        <v>0.99699632762801504</v>
      </c>
      <c r="R13">
        <v>1</v>
      </c>
      <c r="S13" s="60"/>
      <c r="T13" t="s">
        <v>64</v>
      </c>
      <c r="U13">
        <v>17.297796398240301</v>
      </c>
      <c r="V13">
        <v>17.432362215970599</v>
      </c>
      <c r="W13">
        <v>16.831035883450923</v>
      </c>
      <c r="X13">
        <v>16.965967024309776</v>
      </c>
      <c r="Y13">
        <v>16.689445767752517</v>
      </c>
      <c r="Z13">
        <v>16.678849802224608</v>
      </c>
      <c r="AA13">
        <v>16.703450321798616</v>
      </c>
      <c r="AB13">
        <v>16.778107269765432</v>
      </c>
      <c r="AC13">
        <v>17.000340552934937</v>
      </c>
      <c r="AD13">
        <v>17.702266891885845</v>
      </c>
      <c r="AE13">
        <v>18.275469489754315</v>
      </c>
      <c r="AF13">
        <v>18.656688566912759</v>
      </c>
      <c r="AG13">
        <v>0.99914349258023305</v>
      </c>
      <c r="AH13">
        <v>0.93363394612093797</v>
      </c>
      <c r="AJ13" t="s">
        <v>64</v>
      </c>
      <c r="AK13">
        <v>14</v>
      </c>
      <c r="AM13" t="s">
        <v>64</v>
      </c>
      <c r="AN13">
        <v>25</v>
      </c>
      <c r="AO13">
        <v>30</v>
      </c>
      <c r="AQ13" t="s">
        <v>64</v>
      </c>
      <c r="AR13">
        <v>0</v>
      </c>
      <c r="AS13">
        <v>0</v>
      </c>
      <c r="AU13" t="s">
        <v>51</v>
      </c>
      <c r="AV13" t="s">
        <v>134</v>
      </c>
      <c r="AZ13" t="s">
        <v>64</v>
      </c>
      <c r="BA13">
        <v>50</v>
      </c>
    </row>
    <row r="14" spans="4:57" x14ac:dyDescent="0.25">
      <c r="D14" s="49" t="s">
        <v>86</v>
      </c>
      <c r="E14">
        <v>7.0399941445355196</v>
      </c>
      <c r="F14" s="49">
        <v>7.3232999999999997</v>
      </c>
      <c r="G14" s="51">
        <v>7.5306098656641076</v>
      </c>
      <c r="H14">
        <v>7.5074637319788797</v>
      </c>
      <c r="I14">
        <v>7.381008324279108</v>
      </c>
      <c r="J14">
        <v>7.2912904676581434</v>
      </c>
      <c r="K14">
        <v>7.2961644944475212</v>
      </c>
      <c r="L14">
        <v>7.2820492031859585</v>
      </c>
      <c r="M14">
        <v>7.4478915169420326</v>
      </c>
      <c r="N14">
        <v>7.8966272274237497</v>
      </c>
      <c r="O14">
        <v>8.2945301540903351</v>
      </c>
      <c r="P14" s="49">
        <v>8.5089717772352582</v>
      </c>
      <c r="Q14">
        <v>0.96751477471337999</v>
      </c>
      <c r="R14">
        <v>0.49384840167683902</v>
      </c>
      <c r="S14" s="60"/>
      <c r="T14" t="s">
        <v>86</v>
      </c>
      <c r="U14">
        <v>9.5637662659041496</v>
      </c>
      <c r="V14">
        <v>9.0795671178073807</v>
      </c>
      <c r="W14">
        <v>8.766369013719375</v>
      </c>
      <c r="X14">
        <v>8.8366472889486456</v>
      </c>
      <c r="Y14">
        <v>8.6926224415236693</v>
      </c>
      <c r="Z14">
        <v>8.6871035807406773</v>
      </c>
      <c r="AA14">
        <v>8.6999166502396879</v>
      </c>
      <c r="AB14">
        <v>8.7388013843610537</v>
      </c>
      <c r="AC14">
        <v>8.8545505860670399</v>
      </c>
      <c r="AD14">
        <v>9.220145749092211</v>
      </c>
      <c r="AE14">
        <v>9.5186957330226889</v>
      </c>
      <c r="AF14">
        <v>9.7172519673853301</v>
      </c>
      <c r="AG14">
        <v>0.97441874651423299</v>
      </c>
      <c r="AH14">
        <v>0.81405474047030502</v>
      </c>
      <c r="AJ14" t="s">
        <v>86</v>
      </c>
      <c r="AK14">
        <v>11.5</v>
      </c>
      <c r="AM14" t="s">
        <v>86</v>
      </c>
      <c r="AN14" s="82">
        <v>30</v>
      </c>
      <c r="AO14">
        <v>30</v>
      </c>
      <c r="AQ14" t="s">
        <v>86</v>
      </c>
      <c r="AR14">
        <v>0</v>
      </c>
      <c r="AS14">
        <v>0</v>
      </c>
      <c r="AU14" t="s">
        <v>47</v>
      </c>
      <c r="AV14" t="s">
        <v>130</v>
      </c>
      <c r="AZ14" t="s">
        <v>86</v>
      </c>
      <c r="BA14">
        <v>76</v>
      </c>
    </row>
    <row r="15" spans="4:57" x14ac:dyDescent="0.25">
      <c r="D15" s="49" t="s">
        <v>66</v>
      </c>
      <c r="E15">
        <v>13.311912596730901</v>
      </c>
      <c r="F15" s="49">
        <v>11.8566</v>
      </c>
      <c r="G15" s="51">
        <v>12.542070160929088</v>
      </c>
      <c r="H15">
        <v>14.297529143577766</v>
      </c>
      <c r="I15">
        <v>14.056702155729775</v>
      </c>
      <c r="J15">
        <v>13.885839702638782</v>
      </c>
      <c r="K15">
        <v>13.895122003899976</v>
      </c>
      <c r="L15">
        <v>13.868240250569269</v>
      </c>
      <c r="M15">
        <v>14.184077316030635</v>
      </c>
      <c r="N15">
        <v>15.038668443930135</v>
      </c>
      <c r="O15">
        <v>15.796451484039585</v>
      </c>
      <c r="P15" s="49">
        <v>16.204843114817731</v>
      </c>
      <c r="Q15">
        <v>0.99765392914933004</v>
      </c>
      <c r="R15">
        <v>0.81510719767892903</v>
      </c>
      <c r="S15" s="60"/>
      <c r="T15" t="s">
        <v>66</v>
      </c>
      <c r="U15">
        <v>19.482776076970101</v>
      </c>
      <c r="V15">
        <v>20.586082643187201</v>
      </c>
      <c r="W15">
        <v>20.204434127237391</v>
      </c>
      <c r="X15">
        <v>22.069588664568801</v>
      </c>
      <c r="Y15">
        <v>21.709885596627895</v>
      </c>
      <c r="Z15">
        <v>21.696102203063013</v>
      </c>
      <c r="AA15">
        <v>21.728102934123914</v>
      </c>
      <c r="AB15">
        <v>21.825217830682352</v>
      </c>
      <c r="AC15">
        <v>22.114302274858158</v>
      </c>
      <c r="AD15">
        <v>23.027378762115063</v>
      </c>
      <c r="AE15">
        <v>23.773009443719783</v>
      </c>
      <c r="AF15">
        <v>24.26890503351542</v>
      </c>
      <c r="AG15">
        <v>0.99894938727286597</v>
      </c>
      <c r="AH15">
        <v>0.97224209166515396</v>
      </c>
      <c r="AJ15" t="s">
        <v>66</v>
      </c>
      <c r="AK15">
        <v>3</v>
      </c>
      <c r="AM15" t="s">
        <v>66</v>
      </c>
      <c r="AN15" s="82">
        <v>48</v>
      </c>
      <c r="AO15" s="82">
        <v>48</v>
      </c>
      <c r="AQ15" t="s">
        <v>66</v>
      </c>
      <c r="AR15">
        <v>0</v>
      </c>
      <c r="AS15">
        <v>0</v>
      </c>
      <c r="AU15" t="s">
        <v>47</v>
      </c>
      <c r="AV15" t="s">
        <v>131</v>
      </c>
      <c r="AZ15" t="s">
        <v>66</v>
      </c>
      <c r="BA15">
        <v>96</v>
      </c>
    </row>
    <row r="16" spans="4:57" x14ac:dyDescent="0.25">
      <c r="D16" s="49" t="s">
        <v>67</v>
      </c>
      <c r="E16">
        <v>34.422561884305701</v>
      </c>
      <c r="F16" s="49">
        <v>33.558199999999999</v>
      </c>
      <c r="G16" s="51">
        <v>35.345319935762078</v>
      </c>
      <c r="H16">
        <v>35.236682320087624</v>
      </c>
      <c r="I16">
        <v>36.054189242364721</v>
      </c>
      <c r="J16">
        <v>35.615942265946693</v>
      </c>
      <c r="K16">
        <v>35.639750542067794</v>
      </c>
      <c r="L16">
        <v>35.570801238666867</v>
      </c>
      <c r="M16">
        <v>36.38089518543628</v>
      </c>
      <c r="N16">
        <v>38.572845324863195</v>
      </c>
      <c r="O16">
        <v>40.516491340128866</v>
      </c>
      <c r="P16" s="49">
        <v>41.563979504703184</v>
      </c>
      <c r="Q16">
        <v>0.99985628450635999</v>
      </c>
      <c r="R16">
        <v>0.97116651071869098</v>
      </c>
      <c r="S16" s="60"/>
      <c r="T16" t="s">
        <v>67</v>
      </c>
      <c r="U16">
        <v>57.216520261483097</v>
      </c>
      <c r="V16">
        <v>58.183195541157303</v>
      </c>
      <c r="W16">
        <v>56.962193991704545</v>
      </c>
      <c r="X16">
        <v>57.418848821172368</v>
      </c>
      <c r="Y16">
        <v>57.823338912129323</v>
      </c>
      <c r="Z16">
        <v>57.786627441038696</v>
      </c>
      <c r="AA16">
        <v>57.871860000617808</v>
      </c>
      <c r="AB16">
        <v>58.130521316547878</v>
      </c>
      <c r="AC16">
        <v>58.900485198457901</v>
      </c>
      <c r="AD16">
        <v>61.332424829846531</v>
      </c>
      <c r="AE16">
        <v>63.318379818591772</v>
      </c>
      <c r="AF16">
        <v>64.63917621920649</v>
      </c>
      <c r="AG16">
        <v>0.99901652906236105</v>
      </c>
      <c r="AH16">
        <v>1</v>
      </c>
      <c r="AJ16" t="s">
        <v>67</v>
      </c>
      <c r="AK16">
        <v>4</v>
      </c>
      <c r="AM16" t="s">
        <v>67</v>
      </c>
      <c r="AN16">
        <v>50</v>
      </c>
      <c r="AO16">
        <v>60</v>
      </c>
      <c r="AQ16" t="s">
        <v>67</v>
      </c>
      <c r="AR16">
        <v>1451</v>
      </c>
      <c r="AS16">
        <v>464</v>
      </c>
      <c r="AU16" t="s">
        <v>47</v>
      </c>
      <c r="AV16" t="s">
        <v>132</v>
      </c>
      <c r="AZ16" t="s">
        <v>67</v>
      </c>
      <c r="BA16">
        <v>100</v>
      </c>
    </row>
    <row r="17" spans="4:53" x14ac:dyDescent="0.25">
      <c r="D17" s="49" t="s">
        <v>65</v>
      </c>
      <c r="E17">
        <v>0.57437506465489196</v>
      </c>
      <c r="F17" s="49">
        <v>0.64019999999999999</v>
      </c>
      <c r="G17" s="51">
        <v>0.65832294675872383</v>
      </c>
      <c r="H17">
        <v>0.65629952087349674</v>
      </c>
      <c r="I17">
        <v>0.64524483896651574</v>
      </c>
      <c r="J17">
        <v>0.63740173929713972</v>
      </c>
      <c r="K17">
        <v>0.63782782479828815</v>
      </c>
      <c r="L17">
        <v>0.63659387159882164</v>
      </c>
      <c r="M17">
        <v>0.65109174131147018</v>
      </c>
      <c r="N17">
        <v>0.69032004028193372</v>
      </c>
      <c r="O17">
        <v>0.72510455732369739</v>
      </c>
      <c r="P17" s="49">
        <v>0.74385095951087787</v>
      </c>
      <c r="Q17">
        <v>0.59605351793801198</v>
      </c>
      <c r="R17">
        <v>0.90315526398000601</v>
      </c>
      <c r="S17" s="60"/>
      <c r="T17" t="s">
        <v>65</v>
      </c>
      <c r="U17">
        <v>0.621037443096912</v>
      </c>
      <c r="V17">
        <v>0.62763887474069402</v>
      </c>
      <c r="W17">
        <v>0.60598857984555754</v>
      </c>
      <c r="X17">
        <v>0.61084667241883739</v>
      </c>
      <c r="Y17">
        <v>0.60089073597389131</v>
      </c>
      <c r="Z17">
        <v>0.60050923633555564</v>
      </c>
      <c r="AA17">
        <v>0.60139495923599673</v>
      </c>
      <c r="AB17">
        <v>0.6040829255731428</v>
      </c>
      <c r="AC17">
        <v>0.61208426503880931</v>
      </c>
      <c r="AD17">
        <v>0.63735658625792602</v>
      </c>
      <c r="AE17">
        <v>0.65799430758722532</v>
      </c>
      <c r="AF17">
        <v>0.67171980902260786</v>
      </c>
      <c r="AG17">
        <v>0.56162884198401997</v>
      </c>
      <c r="AH17">
        <v>0.83072999681224102</v>
      </c>
      <c r="AJ17" t="s">
        <v>65</v>
      </c>
      <c r="AK17">
        <v>4</v>
      </c>
      <c r="AM17" t="s">
        <v>65</v>
      </c>
      <c r="AN17">
        <v>0</v>
      </c>
      <c r="AO17">
        <v>0</v>
      </c>
      <c r="AQ17" t="s">
        <v>65</v>
      </c>
      <c r="AR17">
        <v>8747.5</v>
      </c>
      <c r="AS17">
        <v>8747.5</v>
      </c>
      <c r="AU17" t="s">
        <v>47</v>
      </c>
      <c r="AV17" t="s">
        <v>133</v>
      </c>
      <c r="AZ17" t="s">
        <v>65</v>
      </c>
      <c r="BA17">
        <v>25</v>
      </c>
    </row>
    <row r="18" spans="4:53" x14ac:dyDescent="0.25">
      <c r="D18" s="49" t="s">
        <v>62</v>
      </c>
      <c r="E18">
        <v>6.5139682016507399</v>
      </c>
      <c r="F18" s="49">
        <v>6.4871999999999996</v>
      </c>
      <c r="G18" s="51">
        <v>6.6708413311671242</v>
      </c>
      <c r="H18">
        <v>6.6503377878952641</v>
      </c>
      <c r="I18">
        <v>6.5383197740449566</v>
      </c>
      <c r="J18">
        <v>7.1803176500041923</v>
      </c>
      <c r="K18">
        <v>7.1851174945224709</v>
      </c>
      <c r="L18">
        <v>7.1712170367873256</v>
      </c>
      <c r="M18">
        <v>7.3345352447043313</v>
      </c>
      <c r="N18">
        <v>7.7764412360307098</v>
      </c>
      <c r="O18">
        <v>8.1682881141664065</v>
      </c>
      <c r="P18" s="49">
        <v>8.3794659541376593</v>
      </c>
      <c r="Q18">
        <v>0.97121084409810499</v>
      </c>
      <c r="R18">
        <v>0.96802935010482105</v>
      </c>
      <c r="S18" s="60"/>
      <c r="T18" t="s">
        <v>62</v>
      </c>
      <c r="U18">
        <v>9.0396758852568109</v>
      </c>
      <c r="V18">
        <v>8.6601800218975296</v>
      </c>
      <c r="W18">
        <v>8.361448603458042</v>
      </c>
      <c r="X18">
        <v>8.4284807105196524</v>
      </c>
      <c r="Y18">
        <v>8.2911084007891169</v>
      </c>
      <c r="Z18">
        <v>8.9791619533201619</v>
      </c>
      <c r="AA18">
        <v>8.9924057951923615</v>
      </c>
      <c r="AB18">
        <v>9.0325978248996623</v>
      </c>
      <c r="AC18">
        <v>9.152238487454877</v>
      </c>
      <c r="AD18">
        <v>9.5301248735952839</v>
      </c>
      <c r="AE18">
        <v>9.8387120375397874</v>
      </c>
      <c r="AF18">
        <v>10.043943685650461</v>
      </c>
      <c r="AG18">
        <v>0.98708168142152697</v>
      </c>
      <c r="AH18">
        <v>0.92768438946076104</v>
      </c>
      <c r="AJ18" t="s">
        <v>62</v>
      </c>
      <c r="AK18">
        <v>11</v>
      </c>
      <c r="AM18" t="s">
        <v>62</v>
      </c>
      <c r="AN18">
        <v>25</v>
      </c>
      <c r="AO18">
        <v>37.5</v>
      </c>
      <c r="AQ18" t="s">
        <v>62</v>
      </c>
      <c r="AR18">
        <v>0</v>
      </c>
      <c r="AS18">
        <v>0</v>
      </c>
      <c r="AU18" t="s">
        <v>47</v>
      </c>
      <c r="AV18" t="s">
        <v>134</v>
      </c>
      <c r="AZ18" t="s">
        <v>62</v>
      </c>
      <c r="BA18">
        <v>50</v>
      </c>
    </row>
    <row r="19" spans="4:53" x14ac:dyDescent="0.25">
      <c r="D19" s="49" t="s">
        <v>7</v>
      </c>
      <c r="E19">
        <v>17.794128195770401</v>
      </c>
      <c r="F19" s="49">
        <v>15.623200000000001</v>
      </c>
      <c r="G19" s="51">
        <v>16.065465576071375</v>
      </c>
      <c r="H19">
        <v>16.651596178523452</v>
      </c>
      <c r="I19">
        <v>16.371117383183055</v>
      </c>
      <c r="J19">
        <v>16.172122679806556</v>
      </c>
      <c r="K19">
        <v>16.182933298246752</v>
      </c>
      <c r="L19">
        <v>16.151625503974152</v>
      </c>
      <c r="M19">
        <v>16.519464675306416</v>
      </c>
      <c r="N19">
        <v>17.514762968922653</v>
      </c>
      <c r="O19">
        <v>18.397313866222582</v>
      </c>
      <c r="P19" s="49">
        <v>18.87294657521139</v>
      </c>
      <c r="Q19">
        <v>0.99885278237923303</v>
      </c>
      <c r="R19">
        <v>1</v>
      </c>
      <c r="S19" s="60"/>
      <c r="T19" t="s">
        <v>7</v>
      </c>
      <c r="U19">
        <v>29.910772541971301</v>
      </c>
      <c r="V19">
        <v>26.651364785124098</v>
      </c>
      <c r="W19">
        <v>25.732030546635158</v>
      </c>
      <c r="X19">
        <v>26.541653543149206</v>
      </c>
      <c r="Y19">
        <v>26.109062145420864</v>
      </c>
      <c r="Z19">
        <v>26.092485757785909</v>
      </c>
      <c r="AA19">
        <v>26.130970947965711</v>
      </c>
      <c r="AB19">
        <v>26.247764694215768</v>
      </c>
      <c r="AC19">
        <v>26.595427683256712</v>
      </c>
      <c r="AD19">
        <v>27.693525167152067</v>
      </c>
      <c r="AE19">
        <v>28.590246511762651</v>
      </c>
      <c r="AF19">
        <v>29.186627764624966</v>
      </c>
      <c r="AG19">
        <v>0.99999972564731998</v>
      </c>
      <c r="AH19">
        <v>0.88817115229910204</v>
      </c>
      <c r="AJ19" t="s">
        <v>7</v>
      </c>
      <c r="AK19">
        <v>14.5</v>
      </c>
      <c r="AM19" t="s">
        <v>7</v>
      </c>
      <c r="AN19">
        <v>35</v>
      </c>
      <c r="AO19">
        <v>42</v>
      </c>
      <c r="AQ19" t="s">
        <v>7</v>
      </c>
      <c r="AR19">
        <v>8.5</v>
      </c>
      <c r="AS19">
        <v>0</v>
      </c>
      <c r="AU19" t="s">
        <v>85</v>
      </c>
      <c r="AV19" t="s">
        <v>130</v>
      </c>
      <c r="AW19" t="s">
        <v>113</v>
      </c>
      <c r="AX19">
        <v>8.8000000000000007</v>
      </c>
      <c r="AZ19" t="s">
        <v>7</v>
      </c>
      <c r="BA19">
        <v>70</v>
      </c>
    </row>
    <row r="20" spans="4:53" x14ac:dyDescent="0.25">
      <c r="D20" s="49" t="s">
        <v>8</v>
      </c>
      <c r="E20">
        <v>6.8356759647014096</v>
      </c>
      <c r="F20" s="49">
        <v>6.3554000000000004</v>
      </c>
      <c r="G20" s="51">
        <v>6.5353103027653754</v>
      </c>
      <c r="H20">
        <v>6.5152233285839145</v>
      </c>
      <c r="I20">
        <v>6.4054811770818407</v>
      </c>
      <c r="J20">
        <v>6.327621077677354</v>
      </c>
      <c r="K20">
        <v>6.3318509180303666</v>
      </c>
      <c r="L20">
        <v>6.3196012051845534</v>
      </c>
      <c r="M20">
        <v>6.4635246059526992</v>
      </c>
      <c r="N20">
        <v>6.8529521774567348</v>
      </c>
      <c r="O20">
        <v>7.1982653914636465</v>
      </c>
      <c r="P20" s="49">
        <v>7.384364867346819</v>
      </c>
      <c r="Q20">
        <v>0.99999797183705796</v>
      </c>
      <c r="R20">
        <v>1</v>
      </c>
      <c r="S20" s="60"/>
      <c r="T20" t="s">
        <v>8</v>
      </c>
      <c r="U20">
        <v>12.034935732862399</v>
      </c>
      <c r="V20">
        <v>10.7331998491384</v>
      </c>
      <c r="W20">
        <v>10.362959968764059</v>
      </c>
      <c r="X20">
        <v>10.446037803125687</v>
      </c>
      <c r="Y20">
        <v>10.275782167521417</v>
      </c>
      <c r="Z20">
        <v>10.269258174146529</v>
      </c>
      <c r="AA20">
        <v>10.284404847311603</v>
      </c>
      <c r="AB20">
        <v>10.330371534598564</v>
      </c>
      <c r="AC20">
        <v>10.467201770904875</v>
      </c>
      <c r="AD20">
        <v>10.899381620198735</v>
      </c>
      <c r="AE20">
        <v>11.25230556479938</v>
      </c>
      <c r="AF20">
        <v>11.48702421570586</v>
      </c>
      <c r="AG20">
        <v>0.99609266573145006</v>
      </c>
      <c r="AH20">
        <v>1</v>
      </c>
      <c r="AJ20" t="s">
        <v>8</v>
      </c>
      <c r="AK20">
        <v>17.5</v>
      </c>
      <c r="AM20" t="s">
        <v>8</v>
      </c>
      <c r="AN20">
        <v>60</v>
      </c>
      <c r="AO20">
        <v>72</v>
      </c>
      <c r="AQ20" t="s">
        <v>8</v>
      </c>
      <c r="AR20">
        <v>0</v>
      </c>
      <c r="AS20">
        <v>0</v>
      </c>
      <c r="AU20" t="s">
        <v>85</v>
      </c>
      <c r="AV20" t="s">
        <v>131</v>
      </c>
      <c r="AW20" t="s">
        <v>56</v>
      </c>
      <c r="AX20">
        <v>8.8000000000000007</v>
      </c>
      <c r="AZ20" t="s">
        <v>8</v>
      </c>
      <c r="BA20">
        <v>120</v>
      </c>
    </row>
    <row r="21" spans="4:53" x14ac:dyDescent="0.25">
      <c r="D21" s="49" t="s">
        <v>63</v>
      </c>
      <c r="E21">
        <v>15.079000000000001</v>
      </c>
      <c r="F21" s="49">
        <v>14.828799999999999</v>
      </c>
      <c r="G21" s="51">
        <v>15.248577495932151</v>
      </c>
      <c r="H21">
        <v>15.201709364462525</v>
      </c>
      <c r="I21">
        <v>14.945652402478395</v>
      </c>
      <c r="J21">
        <v>17.551745988318363</v>
      </c>
      <c r="K21">
        <v>17.563478846929179</v>
      </c>
      <c r="L21">
        <v>17.529500224369425</v>
      </c>
      <c r="M21">
        <v>17.92871928964643</v>
      </c>
      <c r="N21">
        <v>19.008925220434474</v>
      </c>
      <c r="O21">
        <v>19.96676541728834</v>
      </c>
      <c r="P21" s="49">
        <v>20.482973750430119</v>
      </c>
      <c r="Q21">
        <v>0.97774641076612101</v>
      </c>
      <c r="R21">
        <v>0.98792889512300397</v>
      </c>
      <c r="S21" s="60"/>
      <c r="T21" t="s">
        <v>63</v>
      </c>
      <c r="U21">
        <v>20.9079884782062</v>
      </c>
      <c r="V21">
        <v>20.172894312832199</v>
      </c>
      <c r="W21">
        <v>19.477033797592956</v>
      </c>
      <c r="X21">
        <v>19.633177389054236</v>
      </c>
      <c r="Y21">
        <v>19.313184377512133</v>
      </c>
      <c r="Z21">
        <v>21.979892857840923</v>
      </c>
      <c r="AA21">
        <v>22.012312166779829</v>
      </c>
      <c r="AB21">
        <v>22.110697351421585</v>
      </c>
      <c r="AC21">
        <v>22.403563095248867</v>
      </c>
      <c r="AD21">
        <v>23.32858286023168</v>
      </c>
      <c r="AE21">
        <v>24.083966584911817</v>
      </c>
      <c r="AF21">
        <v>24.586348617885701</v>
      </c>
      <c r="AG21">
        <v>0.98921763200472301</v>
      </c>
      <c r="AH21">
        <v>0.93680638079316803</v>
      </c>
      <c r="AJ21" t="s">
        <v>63</v>
      </c>
      <c r="AK21">
        <v>9</v>
      </c>
      <c r="AM21" t="s">
        <v>63</v>
      </c>
      <c r="AN21">
        <v>20</v>
      </c>
      <c r="AO21">
        <v>24</v>
      </c>
      <c r="AQ21" t="s">
        <v>63</v>
      </c>
      <c r="AR21">
        <v>1492.5</v>
      </c>
      <c r="AS21">
        <v>261.5</v>
      </c>
      <c r="AU21" t="s">
        <v>85</v>
      </c>
      <c r="AV21" t="s">
        <v>132</v>
      </c>
      <c r="AZ21" t="s">
        <v>63</v>
      </c>
      <c r="BA21">
        <v>40</v>
      </c>
    </row>
    <row r="22" spans="4:53" x14ac:dyDescent="0.25">
      <c r="D22" s="49" t="s">
        <v>0</v>
      </c>
      <c r="E22">
        <v>23.6179249734911</v>
      </c>
      <c r="F22" s="49">
        <v>21.9786</v>
      </c>
      <c r="G22" s="51">
        <v>22.60077587883675</v>
      </c>
      <c r="H22">
        <v>24.25355802020886</v>
      </c>
      <c r="I22">
        <v>23.845032094928477</v>
      </c>
      <c r="J22">
        <v>23.555190236387553</v>
      </c>
      <c r="K22">
        <v>23.570936232072444</v>
      </c>
      <c r="L22">
        <v>23.525335474239114</v>
      </c>
      <c r="M22">
        <v>24.061104453282642</v>
      </c>
      <c r="N22">
        <v>25.510786793211739</v>
      </c>
      <c r="O22">
        <v>26.796249109494575</v>
      </c>
      <c r="P22" s="49">
        <v>27.489022665860755</v>
      </c>
      <c r="Q22">
        <v>0.99999658970838401</v>
      </c>
      <c r="R22">
        <v>1</v>
      </c>
      <c r="S22" s="60"/>
      <c r="T22" t="s">
        <v>0</v>
      </c>
      <c r="U22">
        <v>38.091334210876298</v>
      </c>
      <c r="V22">
        <v>36.810761506634698</v>
      </c>
      <c r="W22">
        <v>35.540980627841236</v>
      </c>
      <c r="X22">
        <v>37.460958094586999</v>
      </c>
      <c r="Y22">
        <v>36.850397482904121</v>
      </c>
      <c r="Z22">
        <v>36.827001526750024</v>
      </c>
      <c r="AA22">
        <v>36.881319623180751</v>
      </c>
      <c r="AB22">
        <v>37.046162617113687</v>
      </c>
      <c r="AC22">
        <v>37.536855054279613</v>
      </c>
      <c r="AD22">
        <v>39.08671266812798</v>
      </c>
      <c r="AE22">
        <v>40.352347480908868</v>
      </c>
      <c r="AF22">
        <v>41.194081515510454</v>
      </c>
      <c r="AG22">
        <v>0.99787030884794103</v>
      </c>
      <c r="AH22">
        <v>1</v>
      </c>
      <c r="AJ22" t="s">
        <v>0</v>
      </c>
      <c r="AK22">
        <v>9.5</v>
      </c>
      <c r="AM22" t="s">
        <v>0</v>
      </c>
      <c r="AN22">
        <v>60</v>
      </c>
      <c r="AO22">
        <v>78</v>
      </c>
      <c r="AQ22" t="s">
        <v>0</v>
      </c>
      <c r="AR22">
        <v>0</v>
      </c>
      <c r="AS22">
        <v>0</v>
      </c>
      <c r="AU22" t="s">
        <v>85</v>
      </c>
      <c r="AV22" t="s">
        <v>133</v>
      </c>
      <c r="AZ22" t="s">
        <v>0</v>
      </c>
      <c r="BA22">
        <v>120</v>
      </c>
    </row>
    <row r="23" spans="4:53" x14ac:dyDescent="0.25">
      <c r="D23" s="49" t="s">
        <v>48</v>
      </c>
      <c r="E23">
        <v>7.7741400000000001</v>
      </c>
      <c r="F23" s="49">
        <v>7.8437346070074803</v>
      </c>
      <c r="G23" s="51">
        <v>8.0657770697884175</v>
      </c>
      <c r="H23">
        <v>8.0409860425458834</v>
      </c>
      <c r="I23">
        <v>7.9055440071768643</v>
      </c>
      <c r="J23">
        <v>7.8094502984875582</v>
      </c>
      <c r="K23">
        <v>7.8146707008476044</v>
      </c>
      <c r="L23">
        <v>7.7995522981389467</v>
      </c>
      <c r="M23">
        <v>7.9771802931295541</v>
      </c>
      <c r="N23">
        <v>8.4578056699003454</v>
      </c>
      <c r="O23">
        <v>8.8839858012788575</v>
      </c>
      <c r="P23" s="49">
        <v>9.1136668440662181</v>
      </c>
      <c r="Q23">
        <v>0.94206681559545102</v>
      </c>
      <c r="R23">
        <v>0.87690278998750704</v>
      </c>
      <c r="S23" s="60"/>
      <c r="T23" t="s">
        <v>48</v>
      </c>
      <c r="U23">
        <v>5.4732200000000004</v>
      </c>
      <c r="V23">
        <v>5.3120845733637703</v>
      </c>
      <c r="W23">
        <v>5.1288451308280507</v>
      </c>
      <c r="X23">
        <v>5.1699620846259728</v>
      </c>
      <c r="Y23">
        <v>5.0856990178673405</v>
      </c>
      <c r="Z23">
        <v>5.0824701574109454</v>
      </c>
      <c r="AA23">
        <v>5.0899665620236325</v>
      </c>
      <c r="AB23">
        <v>5.1127164347417207</v>
      </c>
      <c r="AC23">
        <v>5.1804365739051423</v>
      </c>
      <c r="AD23">
        <v>5.3943313995509063</v>
      </c>
      <c r="AE23">
        <v>5.5690008241432629</v>
      </c>
      <c r="AF23">
        <v>5.6851679823147521</v>
      </c>
      <c r="AG23">
        <v>0.99972848358562705</v>
      </c>
      <c r="AH23">
        <v>0.55343662480455103</v>
      </c>
      <c r="AJ23" t="s">
        <v>48</v>
      </c>
      <c r="AK23">
        <v>5</v>
      </c>
      <c r="AM23" t="s">
        <v>48</v>
      </c>
      <c r="AN23">
        <v>0</v>
      </c>
      <c r="AO23">
        <v>0</v>
      </c>
      <c r="AQ23" t="s">
        <v>48</v>
      </c>
      <c r="AR23">
        <v>8662.5</v>
      </c>
      <c r="AS23">
        <v>8662.5</v>
      </c>
      <c r="AU23" t="s">
        <v>85</v>
      </c>
      <c r="AV23" t="s">
        <v>134</v>
      </c>
      <c r="AZ23" t="s">
        <v>48</v>
      </c>
      <c r="BA23">
        <v>25</v>
      </c>
    </row>
    <row r="24" spans="4:53" x14ac:dyDescent="0.25">
      <c r="D24" s="49" t="s">
        <v>2</v>
      </c>
      <c r="E24">
        <v>26.732020720645998</v>
      </c>
      <c r="F24" s="49">
        <v>24.904399999999999</v>
      </c>
      <c r="G24" s="51">
        <v>25.609400180034303</v>
      </c>
      <c r="H24">
        <v>25.530686953517517</v>
      </c>
      <c r="I24">
        <v>25.100649121458442</v>
      </c>
      <c r="J24">
        <v>24.795544948690544</v>
      </c>
      <c r="K24">
        <v>24.812120087326594</v>
      </c>
      <c r="L24">
        <v>24.764118112848632</v>
      </c>
      <c r="M24">
        <v>25.328099285094311</v>
      </c>
      <c r="N24">
        <v>26.854118105587922</v>
      </c>
      <c r="O24">
        <v>28.207269505486238</v>
      </c>
      <c r="P24" s="49">
        <v>28.936522705471269</v>
      </c>
      <c r="Q24">
        <v>0.99963658535942401</v>
      </c>
      <c r="R24">
        <v>1</v>
      </c>
      <c r="S24" s="60"/>
      <c r="T24" t="s">
        <v>2</v>
      </c>
      <c r="U24">
        <v>44.518530077158097</v>
      </c>
      <c r="V24">
        <v>44.523004160217397</v>
      </c>
      <c r="W24">
        <v>42.98719079925511</v>
      </c>
      <c r="X24">
        <v>43.331810746418547</v>
      </c>
      <c r="Y24">
        <v>42.625563543454376</v>
      </c>
      <c r="Z24">
        <v>42.598500990976639</v>
      </c>
      <c r="AA24">
        <v>42.661331777864127</v>
      </c>
      <c r="AB24">
        <v>42.852008839511598</v>
      </c>
      <c r="AC24">
        <v>43.419602219485647</v>
      </c>
      <c r="AD24">
        <v>45.212352331151301</v>
      </c>
      <c r="AE24">
        <v>46.676336462123778</v>
      </c>
      <c r="AF24">
        <v>47.649986409732712</v>
      </c>
      <c r="AG24">
        <v>0.99853991236197204</v>
      </c>
      <c r="AH24">
        <v>0.94961712451666702</v>
      </c>
      <c r="AJ24" t="s">
        <v>2</v>
      </c>
      <c r="AK24">
        <v>87.5</v>
      </c>
      <c r="AM24" t="s">
        <v>2</v>
      </c>
      <c r="AN24">
        <v>60</v>
      </c>
      <c r="AO24">
        <v>72</v>
      </c>
      <c r="AQ24" t="s">
        <v>2</v>
      </c>
      <c r="AR24">
        <v>0</v>
      </c>
      <c r="AS24">
        <v>0</v>
      </c>
      <c r="AU24" t="s">
        <v>3</v>
      </c>
      <c r="AV24" t="s">
        <v>130</v>
      </c>
      <c r="AZ24" t="s">
        <v>2</v>
      </c>
      <c r="BA24">
        <v>120</v>
      </c>
    </row>
    <row r="25" spans="4:53" x14ac:dyDescent="0.25">
      <c r="D25" s="49" t="s">
        <v>68</v>
      </c>
      <c r="E25">
        <v>20.446294359673001</v>
      </c>
      <c r="F25" s="49">
        <v>19.378</v>
      </c>
      <c r="G25" s="51">
        <v>20.466419258573694</v>
      </c>
      <c r="H25">
        <v>20.403513533185265</v>
      </c>
      <c r="I25">
        <v>20.059837597548519</v>
      </c>
      <c r="J25">
        <v>19.81600565015772</v>
      </c>
      <c r="K25">
        <v>19.82925210396802</v>
      </c>
      <c r="L25">
        <v>19.790890075650339</v>
      </c>
      <c r="M25">
        <v>20.241610320715697</v>
      </c>
      <c r="N25">
        <v>21.461168012701226</v>
      </c>
      <c r="O25">
        <v>22.542574202457899</v>
      </c>
      <c r="P25" s="49">
        <v>23.125375893697285</v>
      </c>
      <c r="Q25">
        <v>0.995980034997759</v>
      </c>
      <c r="R25">
        <v>0.82864072659717203</v>
      </c>
      <c r="S25" s="60"/>
      <c r="T25" t="s">
        <v>68</v>
      </c>
      <c r="U25">
        <v>36.991757356565699</v>
      </c>
      <c r="V25">
        <v>38.8338898076844</v>
      </c>
      <c r="W25">
        <v>38.001211681973011</v>
      </c>
      <c r="X25">
        <v>38.305860004380143</v>
      </c>
      <c r="Y25">
        <v>37.681528687058801</v>
      </c>
      <c r="Z25">
        <v>37.657605053849935</v>
      </c>
      <c r="AA25">
        <v>37.713148251445851</v>
      </c>
      <c r="AB25">
        <v>37.881709147094966</v>
      </c>
      <c r="AC25">
        <v>38.383468759217706</v>
      </c>
      <c r="AD25">
        <v>39.968282170366869</v>
      </c>
      <c r="AE25">
        <v>41.262462362785925</v>
      </c>
      <c r="AF25">
        <v>42.12318103444823</v>
      </c>
      <c r="AG25">
        <v>0.99440268827408396</v>
      </c>
      <c r="AH25">
        <v>0.99928339409663103</v>
      </c>
      <c r="AJ25" t="s">
        <v>68</v>
      </c>
      <c r="AK25">
        <v>1.5</v>
      </c>
      <c r="AM25" t="s">
        <v>68</v>
      </c>
      <c r="AN25">
        <v>50</v>
      </c>
      <c r="AO25" s="82">
        <v>60</v>
      </c>
      <c r="AQ25" t="s">
        <v>68</v>
      </c>
      <c r="AR25">
        <v>15.5</v>
      </c>
      <c r="AS25">
        <v>0</v>
      </c>
      <c r="AU25" t="s">
        <v>3</v>
      </c>
      <c r="AV25" t="s">
        <v>131</v>
      </c>
      <c r="AZ25" t="s">
        <v>68</v>
      </c>
      <c r="BA25">
        <v>100</v>
      </c>
    </row>
    <row r="26" spans="4:53" x14ac:dyDescent="0.25">
      <c r="D26" s="49" t="s">
        <v>49</v>
      </c>
      <c r="E26">
        <v>12.6494620838454</v>
      </c>
      <c r="F26" s="49">
        <v>12.2682</v>
      </c>
      <c r="G26" s="51">
        <v>12.615491370548853</v>
      </c>
      <c r="H26">
        <v>12.576716310497085</v>
      </c>
      <c r="I26">
        <v>12.364874622632005</v>
      </c>
      <c r="J26">
        <v>12.21457672296965</v>
      </c>
      <c r="K26">
        <v>12.222741830975256</v>
      </c>
      <c r="L26">
        <v>12.19909549445277</v>
      </c>
      <c r="M26">
        <v>12.476919245169288</v>
      </c>
      <c r="N26">
        <v>13.228654042778537</v>
      </c>
      <c r="O26">
        <v>13.895232318273328</v>
      </c>
      <c r="P26" s="49">
        <v>14.254471011357939</v>
      </c>
      <c r="Q26">
        <v>0.99580706636135896</v>
      </c>
      <c r="R26">
        <v>0.99574509708025605</v>
      </c>
      <c r="S26" s="60"/>
      <c r="T26" t="s">
        <v>49</v>
      </c>
      <c r="U26">
        <v>19.3861732549985</v>
      </c>
      <c r="V26">
        <v>17.281200542283699</v>
      </c>
      <c r="W26">
        <v>16.685088505665494</v>
      </c>
      <c r="X26">
        <v>16.818849614784988</v>
      </c>
      <c r="Y26">
        <v>16.544726163839687</v>
      </c>
      <c r="Z26">
        <v>16.534222079369762</v>
      </c>
      <c r="AA26">
        <v>16.558609279849875</v>
      </c>
      <c r="AB26">
        <v>16.632618853177085</v>
      </c>
      <c r="AC26">
        <v>16.852925079381123</v>
      </c>
      <c r="AD26">
        <v>17.548764787106371</v>
      </c>
      <c r="AE26">
        <v>18.116996959109311</v>
      </c>
      <c r="AF26">
        <v>18.494910361854235</v>
      </c>
      <c r="AG26">
        <v>0.99999171753862404</v>
      </c>
      <c r="AH26">
        <v>0.90269683599556405</v>
      </c>
      <c r="AJ26" t="s">
        <v>49</v>
      </c>
      <c r="AK26">
        <v>19</v>
      </c>
      <c r="AM26" t="s">
        <v>49</v>
      </c>
      <c r="AN26" s="82">
        <v>30</v>
      </c>
      <c r="AO26">
        <v>37</v>
      </c>
      <c r="AQ26" t="s">
        <v>49</v>
      </c>
      <c r="AR26">
        <v>0</v>
      </c>
      <c r="AS26">
        <v>0</v>
      </c>
      <c r="AU26" t="s">
        <v>3</v>
      </c>
      <c r="AV26" t="s">
        <v>132</v>
      </c>
      <c r="AZ26" t="s">
        <v>49</v>
      </c>
      <c r="BA26">
        <v>60</v>
      </c>
    </row>
    <row r="27" spans="4:53" x14ac:dyDescent="0.25">
      <c r="D27" s="49" t="s">
        <v>249</v>
      </c>
      <c r="E27">
        <v>4.0509114505576802</v>
      </c>
      <c r="F27" s="49">
        <v>3.67719317281867</v>
      </c>
      <c r="G27" s="51">
        <v>3.7812881057967007</v>
      </c>
      <c r="H27">
        <v>3.7696659129649901</v>
      </c>
      <c r="I27">
        <v>3.7061698166887753</v>
      </c>
      <c r="J27">
        <v>3.6611204687381882</v>
      </c>
      <c r="K27">
        <v>3.6635678269010432</v>
      </c>
      <c r="L27">
        <v>3.6564802225888657</v>
      </c>
      <c r="M27">
        <v>3.7397533677431394</v>
      </c>
      <c r="N27">
        <v>3.9650736319660038</v>
      </c>
      <c r="O27">
        <v>4.164869615386448</v>
      </c>
      <c r="P27" s="49">
        <v>4.2725455637426073</v>
      </c>
      <c r="Q27">
        <v>0.99725645594440504</v>
      </c>
      <c r="R27">
        <v>0.851162536840956</v>
      </c>
      <c r="S27" s="60"/>
      <c r="T27" t="s">
        <v>249</v>
      </c>
      <c r="U27">
        <v>4.1193999999999997</v>
      </c>
      <c r="V27">
        <v>3.9207999999999998</v>
      </c>
      <c r="W27">
        <v>3.7855526792219147</v>
      </c>
      <c r="X27">
        <v>3.8159007187202407</v>
      </c>
      <c r="Y27">
        <v>3.7537069363012154</v>
      </c>
      <c r="Z27">
        <v>3.7513237445612133</v>
      </c>
      <c r="AA27">
        <v>3.756856770777099</v>
      </c>
      <c r="AB27">
        <v>3.7736482393091211</v>
      </c>
      <c r="AC27">
        <v>3.8236318414082522</v>
      </c>
      <c r="AD27">
        <v>3.9815056140882037</v>
      </c>
      <c r="AE27">
        <v>4.1104274846803444</v>
      </c>
      <c r="AF27">
        <v>4.1961693789345542</v>
      </c>
      <c r="AG27">
        <v>0.99990516986577904</v>
      </c>
      <c r="AH27">
        <v>0.88726790450928295</v>
      </c>
      <c r="AJ27" t="s">
        <v>249</v>
      </c>
      <c r="AK27">
        <v>1.5</v>
      </c>
      <c r="AM27" t="s">
        <v>249</v>
      </c>
      <c r="AN27">
        <v>0</v>
      </c>
      <c r="AO27">
        <v>0</v>
      </c>
      <c r="AQ27" t="s">
        <v>249</v>
      </c>
      <c r="AR27">
        <v>8779.5</v>
      </c>
      <c r="AS27">
        <v>8779.5</v>
      </c>
      <c r="AU27" t="s">
        <v>3</v>
      </c>
      <c r="AV27" t="s">
        <v>133</v>
      </c>
      <c r="AZ27" t="s">
        <v>249</v>
      </c>
      <c r="BA27">
        <v>22.5</v>
      </c>
    </row>
    <row r="28" spans="4:53" x14ac:dyDescent="0.25">
      <c r="D28" s="49" t="s">
        <v>5</v>
      </c>
      <c r="E28">
        <v>23.0692459426261</v>
      </c>
      <c r="F28" s="49">
        <v>19.684200000000001</v>
      </c>
      <c r="G28" s="51">
        <v>20.241425411727697</v>
      </c>
      <c r="H28">
        <v>20.17921122895671</v>
      </c>
      <c r="I28">
        <v>19.839313432028568</v>
      </c>
      <c r="J28">
        <v>19.598162006674098</v>
      </c>
      <c r="K28">
        <v>19.61126283801072</v>
      </c>
      <c r="L28">
        <v>19.573322535653741</v>
      </c>
      <c r="M28">
        <v>20.019087869920714</v>
      </c>
      <c r="N28">
        <v>21.225238576878535</v>
      </c>
      <c r="O28">
        <v>22.294756524947086</v>
      </c>
      <c r="P28" s="49">
        <v>22.871151292102503</v>
      </c>
      <c r="Q28">
        <v>0.99697874751973303</v>
      </c>
      <c r="R28">
        <v>0.94551975696243595</v>
      </c>
      <c r="S28" s="60"/>
      <c r="T28" t="s">
        <v>5</v>
      </c>
      <c r="U28">
        <v>37.007970178282903</v>
      </c>
      <c r="V28">
        <v>34.9903268085056</v>
      </c>
      <c r="W28">
        <v>33.783341511117314</v>
      </c>
      <c r="X28">
        <v>34.05417598878612</v>
      </c>
      <c r="Y28">
        <v>33.499141105012711</v>
      </c>
      <c r="Z28">
        <v>33.4778728286839</v>
      </c>
      <c r="AA28">
        <v>33.52725111768968</v>
      </c>
      <c r="AB28">
        <v>33.677102926384386</v>
      </c>
      <c r="AC28">
        <v>34.123170711661601</v>
      </c>
      <c r="AD28">
        <v>35.532080857693849</v>
      </c>
      <c r="AE28">
        <v>36.68261605071131</v>
      </c>
      <c r="AF28">
        <v>37.447800936738432</v>
      </c>
      <c r="AG28">
        <v>0.997712155493788</v>
      </c>
      <c r="AH28">
        <v>0.95665237076946896</v>
      </c>
      <c r="AJ28" t="s">
        <v>5</v>
      </c>
      <c r="AK28">
        <v>2.5</v>
      </c>
      <c r="AM28" t="s">
        <v>5</v>
      </c>
      <c r="AN28">
        <v>45</v>
      </c>
      <c r="AO28">
        <v>50</v>
      </c>
      <c r="AQ28" t="s">
        <v>5</v>
      </c>
      <c r="AR28">
        <v>35.5</v>
      </c>
      <c r="AS28">
        <v>0</v>
      </c>
      <c r="AU28" t="s">
        <v>3</v>
      </c>
      <c r="AV28" t="s">
        <v>134</v>
      </c>
      <c r="AZ28" t="s">
        <v>5</v>
      </c>
      <c r="BA28">
        <v>90</v>
      </c>
    </row>
    <row r="29" spans="4:53" x14ac:dyDescent="0.25">
      <c r="D29" s="49" t="s">
        <v>69</v>
      </c>
      <c r="E29">
        <v>17.124342909672801</v>
      </c>
      <c r="F29" s="49">
        <v>15.928800000000001</v>
      </c>
      <c r="G29" s="51">
        <v>16.379716579710028</v>
      </c>
      <c r="H29">
        <v>16.329371771461663</v>
      </c>
      <c r="I29">
        <v>16.054320510668287</v>
      </c>
      <c r="J29">
        <v>15.859176546260981</v>
      </c>
      <c r="K29">
        <v>15.869777968833134</v>
      </c>
      <c r="L29">
        <v>15.839076010501891</v>
      </c>
      <c r="M29">
        <v>16.199797139959617</v>
      </c>
      <c r="N29">
        <v>17.175835453987606</v>
      </c>
      <c r="O29">
        <v>18.041308142295708</v>
      </c>
      <c r="P29" s="49">
        <v>18.507736900744881</v>
      </c>
      <c r="Q29">
        <v>0.99997430081494398</v>
      </c>
      <c r="R29">
        <v>0.942933554316709</v>
      </c>
      <c r="S29" s="60"/>
      <c r="T29" t="s">
        <v>69</v>
      </c>
      <c r="U29">
        <v>29.8043319083075</v>
      </c>
      <c r="V29">
        <v>29.8795469231294</v>
      </c>
      <c r="W29">
        <v>28.848857097732459</v>
      </c>
      <c r="X29">
        <v>29.080132773669821</v>
      </c>
      <c r="Y29">
        <v>28.606167756296795</v>
      </c>
      <c r="Z29">
        <v>28.588005980786132</v>
      </c>
      <c r="AA29">
        <v>28.630171946008652</v>
      </c>
      <c r="AB29">
        <v>28.758136002300944</v>
      </c>
      <c r="AC29">
        <v>29.139049944432145</v>
      </c>
      <c r="AD29">
        <v>30.342170939821372</v>
      </c>
      <c r="AE29">
        <v>31.324655912728808</v>
      </c>
      <c r="AF29">
        <v>31.978075865964541</v>
      </c>
      <c r="AG29">
        <v>0.999857013604455</v>
      </c>
      <c r="AH29">
        <v>0.96266335207976705</v>
      </c>
      <c r="AJ29" t="s">
        <v>69</v>
      </c>
      <c r="AK29">
        <v>25.5</v>
      </c>
      <c r="AM29" t="s">
        <v>69</v>
      </c>
      <c r="AN29">
        <v>50</v>
      </c>
      <c r="AO29">
        <v>60</v>
      </c>
      <c r="AQ29" t="s">
        <v>69</v>
      </c>
      <c r="AR29">
        <v>0</v>
      </c>
      <c r="AS29">
        <v>0</v>
      </c>
      <c r="AU29" t="s">
        <v>4</v>
      </c>
      <c r="AV29" t="s">
        <v>130</v>
      </c>
      <c r="AZ29" t="s">
        <v>69</v>
      </c>
      <c r="BA29">
        <v>100</v>
      </c>
    </row>
    <row r="30" spans="4:53" x14ac:dyDescent="0.25">
      <c r="D30" s="49" t="s">
        <v>52</v>
      </c>
      <c r="E30">
        <v>11.885</v>
      </c>
      <c r="F30" s="49">
        <v>13.52</v>
      </c>
      <c r="G30" s="51">
        <v>15.702267099352877</v>
      </c>
      <c r="H30">
        <v>15.654004504433452</v>
      </c>
      <c r="I30">
        <v>17.930186949725577</v>
      </c>
      <c r="J30">
        <v>17.712241396588748</v>
      </c>
      <c r="K30">
        <v>17.724081541958054</v>
      </c>
      <c r="L30">
        <v>17.689792214531455</v>
      </c>
      <c r="M30">
        <v>18.092661789957909</v>
      </c>
      <c r="N30">
        <v>19.182745261817555</v>
      </c>
      <c r="O30">
        <v>20.149344071834701</v>
      </c>
      <c r="P30" s="49">
        <v>20.670272679941451</v>
      </c>
      <c r="Q30">
        <v>0.955767085685992</v>
      </c>
      <c r="R30">
        <v>0.86399408284023604</v>
      </c>
      <c r="S30" s="60"/>
      <c r="T30" t="s">
        <v>52</v>
      </c>
      <c r="U30">
        <v>9.5356000000000005</v>
      </c>
      <c r="V30">
        <v>7.1212</v>
      </c>
      <c r="W30">
        <v>8.5651894837567468</v>
      </c>
      <c r="X30">
        <v>8.6338549418259021</v>
      </c>
      <c r="Y30">
        <v>10.905740270555603</v>
      </c>
      <c r="Z30">
        <v>10.898816322955952</v>
      </c>
      <c r="AA30">
        <v>10.914891564802105</v>
      </c>
      <c r="AB30">
        <v>10.963676245566736</v>
      </c>
      <c r="AC30">
        <v>11.108894876517466</v>
      </c>
      <c r="AD30">
        <v>11.567569565191173</v>
      </c>
      <c r="AE30">
        <v>11.942129556083131</v>
      </c>
      <c r="AF30">
        <v>12.191237663058381</v>
      </c>
      <c r="AG30">
        <v>0.99542407587046899</v>
      </c>
      <c r="AH30">
        <v>0.67137561085210296</v>
      </c>
      <c r="AJ30" t="s">
        <v>52</v>
      </c>
      <c r="AK30">
        <v>16</v>
      </c>
      <c r="AM30" t="s">
        <v>52</v>
      </c>
      <c r="AN30">
        <v>25</v>
      </c>
      <c r="AO30">
        <v>30</v>
      </c>
      <c r="AQ30" t="s">
        <v>52</v>
      </c>
      <c r="AR30">
        <v>0</v>
      </c>
      <c r="AS30">
        <v>0</v>
      </c>
      <c r="AU30" t="s">
        <v>4</v>
      </c>
      <c r="AV30" t="s">
        <v>131</v>
      </c>
      <c r="AZ30" t="s">
        <v>52</v>
      </c>
      <c r="BA30">
        <v>50</v>
      </c>
    </row>
    <row r="31" spans="4:53" x14ac:dyDescent="0.25">
      <c r="D31" s="49" t="s">
        <v>60</v>
      </c>
      <c r="E31">
        <v>10.8116</v>
      </c>
      <c r="F31" s="49">
        <v>10.7522</v>
      </c>
      <c r="G31" s="51">
        <v>11.056576051451344</v>
      </c>
      <c r="H31">
        <v>11.022592484123731</v>
      </c>
      <c r="I31">
        <v>10.836928393526666</v>
      </c>
      <c r="J31">
        <v>10.705203032287889</v>
      </c>
      <c r="K31">
        <v>10.71235916556725</v>
      </c>
      <c r="L31">
        <v>10.691634842556779</v>
      </c>
      <c r="M31">
        <v>10.935127492860341</v>
      </c>
      <c r="N31">
        <v>11.593969286347091</v>
      </c>
      <c r="O31">
        <v>12.178177477750483</v>
      </c>
      <c r="P31" s="49">
        <v>12.493024503050393</v>
      </c>
      <c r="Q31">
        <v>0.943876693859936</v>
      </c>
      <c r="R31">
        <v>0.695950596157065</v>
      </c>
      <c r="S31" s="60"/>
      <c r="T31" t="s">
        <v>60</v>
      </c>
      <c r="U31">
        <v>7.1189768939673499</v>
      </c>
      <c r="V31">
        <v>7.1437676553647202</v>
      </c>
      <c r="W31">
        <v>6.8973446203593074</v>
      </c>
      <c r="X31">
        <v>6.9526392905724963</v>
      </c>
      <c r="Y31">
        <v>6.8393211077501581</v>
      </c>
      <c r="Z31">
        <v>6.8349788898179105</v>
      </c>
      <c r="AA31">
        <v>6.8450601624452636</v>
      </c>
      <c r="AB31">
        <v>6.8756545181341888</v>
      </c>
      <c r="AC31">
        <v>6.9667255342468168</v>
      </c>
      <c r="AD31">
        <v>7.2543743688982758</v>
      </c>
      <c r="AE31">
        <v>7.4892723206441572</v>
      </c>
      <c r="AF31">
        <v>7.6454955839789172</v>
      </c>
      <c r="AG31">
        <v>0.99897036545892004</v>
      </c>
      <c r="AH31">
        <v>0.96774101295507198</v>
      </c>
      <c r="AJ31" t="s">
        <v>60</v>
      </c>
      <c r="AK31">
        <v>3.5</v>
      </c>
      <c r="AM31" s="82" t="s">
        <v>60</v>
      </c>
      <c r="AN31" s="82">
        <v>25</v>
      </c>
      <c r="AO31" s="82">
        <v>37.5</v>
      </c>
      <c r="AQ31" t="s">
        <v>60</v>
      </c>
      <c r="AR31">
        <v>0</v>
      </c>
      <c r="AS31">
        <v>0</v>
      </c>
      <c r="AU31" t="s">
        <v>4</v>
      </c>
      <c r="AV31" t="s">
        <v>132</v>
      </c>
      <c r="AZ31" t="s">
        <v>60</v>
      </c>
      <c r="BA31">
        <v>50</v>
      </c>
    </row>
    <row r="32" spans="4:53" x14ac:dyDescent="0.25">
      <c r="D32" s="49" t="s">
        <v>73</v>
      </c>
      <c r="E32">
        <v>4.8695892562114098</v>
      </c>
      <c r="F32" s="49">
        <v>3.9577905973456899</v>
      </c>
      <c r="G32" s="51">
        <v>4.0698287546057239</v>
      </c>
      <c r="H32">
        <v>4.0573197012739879</v>
      </c>
      <c r="I32">
        <v>3.9889783765190723</v>
      </c>
      <c r="J32">
        <v>3.9404914253702099</v>
      </c>
      <c r="K32">
        <v>3.943125535320398</v>
      </c>
      <c r="L32">
        <v>3.9354970936296558</v>
      </c>
      <c r="M32">
        <v>4.0251246044548097</v>
      </c>
      <c r="N32">
        <v>4.2676384951376676</v>
      </c>
      <c r="O32">
        <v>4.4826804109157115</v>
      </c>
      <c r="P32" s="49">
        <v>4.598572841891162</v>
      </c>
      <c r="Q32">
        <v>0.99986841259786297</v>
      </c>
      <c r="R32">
        <v>0.761308209683216</v>
      </c>
      <c r="S32" s="60"/>
      <c r="T32" t="s">
        <v>73</v>
      </c>
      <c r="U32">
        <v>6.35092092960301</v>
      </c>
      <c r="V32">
        <v>5.8481170294493596</v>
      </c>
      <c r="W32">
        <v>5.6463872396539809</v>
      </c>
      <c r="X32">
        <v>5.6916532278708143</v>
      </c>
      <c r="Y32">
        <v>5.5988873336424509</v>
      </c>
      <c r="Z32">
        <v>5.5953326549546452</v>
      </c>
      <c r="AA32">
        <v>5.6035855076473382</v>
      </c>
      <c r="AB32">
        <v>5.6286310272024247</v>
      </c>
      <c r="AC32">
        <v>5.7031846781484425</v>
      </c>
      <c r="AD32">
        <v>5.9386632280650522</v>
      </c>
      <c r="AE32">
        <v>6.1309582155365794</v>
      </c>
      <c r="AF32">
        <v>6.2588475829935506</v>
      </c>
      <c r="AG32">
        <v>0.99993544013679903</v>
      </c>
      <c r="AH32">
        <v>0.89679887106357603</v>
      </c>
      <c r="AJ32" t="s">
        <v>73</v>
      </c>
      <c r="AK32">
        <v>22.5</v>
      </c>
      <c r="AM32" s="82" t="s">
        <v>73</v>
      </c>
      <c r="AN32" s="82">
        <v>25</v>
      </c>
      <c r="AO32" s="82">
        <v>30</v>
      </c>
      <c r="AQ32" t="s">
        <v>73</v>
      </c>
      <c r="AR32">
        <v>0</v>
      </c>
      <c r="AS32">
        <v>0</v>
      </c>
      <c r="AU32" t="s">
        <v>4</v>
      </c>
      <c r="AV32" t="s">
        <v>133</v>
      </c>
      <c r="AZ32" t="s">
        <v>73</v>
      </c>
      <c r="BA32">
        <v>50</v>
      </c>
    </row>
    <row r="33" spans="4:53" x14ac:dyDescent="0.25">
      <c r="D33" s="49" t="s">
        <v>55</v>
      </c>
      <c r="E33">
        <v>43.273200000000003</v>
      </c>
      <c r="F33" s="49">
        <v>45.649548790807103</v>
      </c>
      <c r="G33" s="51">
        <v>47.150554571012641</v>
      </c>
      <c r="H33">
        <v>47.304155299459076</v>
      </c>
      <c r="I33">
        <v>46.507366069721471</v>
      </c>
      <c r="J33">
        <v>45.942058320760289</v>
      </c>
      <c r="K33">
        <v>45.972769320960843</v>
      </c>
      <c r="L33">
        <v>45.883829573294811</v>
      </c>
      <c r="M33">
        <v>46.928793737653301</v>
      </c>
      <c r="N33">
        <v>49.756255114072772</v>
      </c>
      <c r="O33">
        <v>52.26342164981893</v>
      </c>
      <c r="P33" s="49">
        <v>53.61460764365944</v>
      </c>
      <c r="Q33">
        <v>0.94401109341325895</v>
      </c>
      <c r="R33">
        <v>0.95826567139083396</v>
      </c>
      <c r="S33" s="60"/>
      <c r="T33" t="s">
        <v>55</v>
      </c>
      <c r="U33">
        <v>48.657019104714202</v>
      </c>
      <c r="V33">
        <v>46.226293358881399</v>
      </c>
      <c r="W33">
        <v>44.827722880303448</v>
      </c>
      <c r="X33">
        <v>45.470507087104615</v>
      </c>
      <c r="Y33">
        <v>44.729402159928583</v>
      </c>
      <c r="Z33">
        <v>44.701003900935085</v>
      </c>
      <c r="AA33">
        <v>44.766935780799855</v>
      </c>
      <c r="AB33">
        <v>44.967023950060266</v>
      </c>
      <c r="AC33">
        <v>45.562631619394438</v>
      </c>
      <c r="AD33">
        <v>47.443865180921478</v>
      </c>
      <c r="AE33">
        <v>48.980106100839528</v>
      </c>
      <c r="AF33">
        <v>50.001811773427193</v>
      </c>
      <c r="AG33">
        <v>0.98001251461703498</v>
      </c>
      <c r="AH33">
        <v>0.83589969780075801</v>
      </c>
      <c r="AJ33" t="s">
        <v>55</v>
      </c>
      <c r="AK33">
        <v>11.5</v>
      </c>
      <c r="AM33" s="82" t="s">
        <v>55</v>
      </c>
      <c r="AN33">
        <v>50</v>
      </c>
      <c r="AO33">
        <v>60</v>
      </c>
      <c r="AQ33" t="s">
        <v>55</v>
      </c>
      <c r="AR33">
        <v>3424.5</v>
      </c>
      <c r="AS33">
        <v>868</v>
      </c>
      <c r="AU33" t="s">
        <v>4</v>
      </c>
      <c r="AV33" t="s">
        <v>134</v>
      </c>
      <c r="AZ33" t="s">
        <v>55</v>
      </c>
      <c r="BA33">
        <v>100</v>
      </c>
    </row>
    <row r="34" spans="4:53" x14ac:dyDescent="0.25">
      <c r="D34" s="49" t="s">
        <v>6</v>
      </c>
      <c r="E34">
        <v>47.768143105599698</v>
      </c>
      <c r="F34" s="49">
        <v>46.447200000000002</v>
      </c>
      <c r="G34" s="51">
        <v>47.762039320043421</v>
      </c>
      <c r="H34">
        <v>47.88218603741165</v>
      </c>
      <c r="I34">
        <v>48.75422431290351</v>
      </c>
      <c r="J34">
        <v>48.588132983762897</v>
      </c>
      <c r="K34">
        <v>48.620612811971526</v>
      </c>
      <c r="L34">
        <v>48.526550498590439</v>
      </c>
      <c r="M34">
        <v>49.631700325065971</v>
      </c>
      <c r="N34">
        <v>52.622011912865304</v>
      </c>
      <c r="O34">
        <v>55.273580987127424</v>
      </c>
      <c r="P34" s="49">
        <v>56.702589768060818</v>
      </c>
      <c r="Q34">
        <v>0.97261743012728497</v>
      </c>
      <c r="R34">
        <v>0.81235897965862303</v>
      </c>
      <c r="S34" s="60"/>
      <c r="T34" t="s">
        <v>6</v>
      </c>
      <c r="U34">
        <v>70.427128343594504</v>
      </c>
      <c r="V34">
        <v>67.444612283560005</v>
      </c>
      <c r="W34">
        <v>65.118121997835601</v>
      </c>
      <c r="X34">
        <v>65.893594428126747</v>
      </c>
      <c r="Y34">
        <v>66.414085878175797</v>
      </c>
      <c r="Z34">
        <v>66.781802671505645</v>
      </c>
      <c r="AA34">
        <v>66.88030269178816</v>
      </c>
      <c r="AB34">
        <v>67.179227715173866</v>
      </c>
      <c r="AC34">
        <v>68.069045624661072</v>
      </c>
      <c r="AD34">
        <v>70.879545558025768</v>
      </c>
      <c r="AE34">
        <v>73.174638039555319</v>
      </c>
      <c r="AF34">
        <v>74.701032094738508</v>
      </c>
      <c r="AG34">
        <v>0.982641745269211</v>
      </c>
      <c r="AH34">
        <v>0.93133998466970602</v>
      </c>
      <c r="AJ34" t="s">
        <v>6</v>
      </c>
      <c r="AK34">
        <v>188</v>
      </c>
      <c r="AM34" s="82" t="s">
        <v>6</v>
      </c>
      <c r="AN34">
        <v>100</v>
      </c>
      <c r="AO34">
        <v>60</v>
      </c>
      <c r="AQ34" t="s">
        <v>6</v>
      </c>
      <c r="AR34">
        <v>0</v>
      </c>
      <c r="AS34">
        <v>1251</v>
      </c>
      <c r="AU34" t="s">
        <v>58</v>
      </c>
      <c r="AV34" t="s">
        <v>130</v>
      </c>
      <c r="AW34" t="s">
        <v>59</v>
      </c>
      <c r="AX34">
        <v>5.3</v>
      </c>
      <c r="AZ34" t="s">
        <v>6</v>
      </c>
      <c r="BA34">
        <v>150</v>
      </c>
    </row>
    <row r="35" spans="4:53" x14ac:dyDescent="0.25">
      <c r="D35" s="49" t="s">
        <v>9</v>
      </c>
      <c r="E35">
        <v>15.940412233114399</v>
      </c>
      <c r="F35" s="49">
        <v>15.082599999999999</v>
      </c>
      <c r="G35" s="51">
        <v>16.351746595092973</v>
      </c>
      <c r="H35">
        <v>16.301487755579501</v>
      </c>
      <c r="I35">
        <v>16.512301227360545</v>
      </c>
      <c r="J35">
        <v>16.311590401832081</v>
      </c>
      <c r="K35">
        <v>16.322494250601864</v>
      </c>
      <c r="L35">
        <v>16.290916459196836</v>
      </c>
      <c r="M35">
        <v>16.66192786044061</v>
      </c>
      <c r="N35">
        <v>17.665809565677876</v>
      </c>
      <c r="O35">
        <v>18.55597154568197</v>
      </c>
      <c r="P35" s="49">
        <v>19.03570609162545</v>
      </c>
      <c r="Q35">
        <v>0.99956072657241701</v>
      </c>
      <c r="R35">
        <v>1</v>
      </c>
      <c r="S35" s="60"/>
      <c r="T35" t="s">
        <v>9</v>
      </c>
      <c r="U35">
        <v>26.689814050027898</v>
      </c>
      <c r="V35">
        <v>26.370420575642001</v>
      </c>
      <c r="W35">
        <v>26.251526195320604</v>
      </c>
      <c r="X35">
        <v>26.461979574622323</v>
      </c>
      <c r="Y35">
        <v>26.491762362099834</v>
      </c>
      <c r="Z35">
        <v>26.474943001848533</v>
      </c>
      <c r="AA35">
        <v>26.513992298488336</v>
      </c>
      <c r="AB35">
        <v>26.632497978769106</v>
      </c>
      <c r="AC35">
        <v>26.98525692646594</v>
      </c>
      <c r="AD35">
        <v>28.099450053425024</v>
      </c>
      <c r="AE35">
        <v>29.009315319137475</v>
      </c>
      <c r="AF35">
        <v>29.614438181844772</v>
      </c>
      <c r="AG35">
        <v>0.99999098661035002</v>
      </c>
      <c r="AH35">
        <v>0.94399125540890905</v>
      </c>
      <c r="AJ35" t="s">
        <v>9</v>
      </c>
      <c r="AK35">
        <v>24.5</v>
      </c>
      <c r="AM35" s="82" t="s">
        <v>9</v>
      </c>
      <c r="AN35">
        <v>35</v>
      </c>
      <c r="AO35">
        <v>42</v>
      </c>
      <c r="AQ35" t="s">
        <v>9</v>
      </c>
      <c r="AR35">
        <v>0</v>
      </c>
      <c r="AS35">
        <v>0</v>
      </c>
      <c r="AU35" t="s">
        <v>58</v>
      </c>
      <c r="AV35" t="s">
        <v>131</v>
      </c>
      <c r="AZ35" t="s">
        <v>9</v>
      </c>
      <c r="BA35">
        <v>70</v>
      </c>
    </row>
    <row r="36" spans="4:53" x14ac:dyDescent="0.25">
      <c r="D36" s="49" t="s">
        <v>75</v>
      </c>
      <c r="E36">
        <v>1.98861052559055</v>
      </c>
      <c r="F36" s="49">
        <v>2.54244013563744</v>
      </c>
      <c r="G36" s="51">
        <v>2.6144121868954842</v>
      </c>
      <c r="H36">
        <v>2.6063765118219306</v>
      </c>
      <c r="I36">
        <v>2.5624748139665519</v>
      </c>
      <c r="J36">
        <v>2.5313273422589195</v>
      </c>
      <c r="K36">
        <v>2.533019464844569</v>
      </c>
      <c r="L36">
        <v>2.5281190397589364</v>
      </c>
      <c r="M36">
        <v>2.5856947439743068</v>
      </c>
      <c r="N36">
        <v>2.7414829379063455</v>
      </c>
      <c r="O36">
        <v>2.8796234443508077</v>
      </c>
      <c r="P36" s="49">
        <v>2.9540714376645991</v>
      </c>
      <c r="Q36">
        <v>0.98966528009368604</v>
      </c>
      <c r="R36">
        <v>0.28607375739688801</v>
      </c>
      <c r="S36" s="60"/>
      <c r="T36" t="s">
        <v>75</v>
      </c>
      <c r="U36">
        <v>2.4197629969949399</v>
      </c>
      <c r="V36">
        <v>2.7883258889999998</v>
      </c>
      <c r="W36">
        <v>2.6921430676514428</v>
      </c>
      <c r="X36">
        <v>2.7137254549738201</v>
      </c>
      <c r="Y36">
        <v>2.6694955698346132</v>
      </c>
      <c r="Z36">
        <v>2.6678007332637352</v>
      </c>
      <c r="AA36">
        <v>2.6717356139621309</v>
      </c>
      <c r="AB36">
        <v>2.6836770765264459</v>
      </c>
      <c r="AC36">
        <v>2.7192235394315882</v>
      </c>
      <c r="AD36">
        <v>2.8314974446442007</v>
      </c>
      <c r="AE36">
        <v>2.9231818430910415</v>
      </c>
      <c r="AF36">
        <v>2.9841582620669937</v>
      </c>
      <c r="AG36">
        <v>0.97591128775370095</v>
      </c>
      <c r="AH36">
        <v>0.11432409936642</v>
      </c>
      <c r="AJ36" s="82" t="s">
        <v>75</v>
      </c>
      <c r="AK36" s="82">
        <v>3</v>
      </c>
      <c r="AM36" s="82" t="s">
        <v>75</v>
      </c>
      <c r="AN36" s="82">
        <v>10</v>
      </c>
      <c r="AO36" s="82">
        <v>10</v>
      </c>
      <c r="AQ36" s="2" t="s">
        <v>75</v>
      </c>
      <c r="AR36" s="2"/>
      <c r="AS36" s="2"/>
      <c r="AU36" t="s">
        <v>58</v>
      </c>
      <c r="AV36" t="s">
        <v>132</v>
      </c>
      <c r="AZ36" t="s">
        <v>75</v>
      </c>
      <c r="BA36">
        <v>16</v>
      </c>
    </row>
    <row r="37" spans="4:53" x14ac:dyDescent="0.25">
      <c r="D37" s="49" t="s">
        <v>74</v>
      </c>
      <c r="E37">
        <v>22.273639131439001</v>
      </c>
      <c r="F37" s="49">
        <v>20.671675090000001</v>
      </c>
      <c r="G37" s="51">
        <v>21.256854201324128</v>
      </c>
      <c r="H37">
        <v>21.191518989721335</v>
      </c>
      <c r="I37">
        <v>20.834569922860336</v>
      </c>
      <c r="J37">
        <v>20.581320925572257</v>
      </c>
      <c r="K37">
        <v>20.595078971558351</v>
      </c>
      <c r="L37">
        <v>20.555235360787286</v>
      </c>
      <c r="M37">
        <v>21.023362902488351</v>
      </c>
      <c r="N37">
        <v>22.290021213408068</v>
      </c>
      <c r="O37">
        <v>23.413192463720328</v>
      </c>
      <c r="P37" s="49">
        <v>24.018502577934417</v>
      </c>
      <c r="Q37">
        <v>0.90631362441529995</v>
      </c>
      <c r="R37">
        <v>0.99644923501939497</v>
      </c>
      <c r="S37" s="60"/>
      <c r="T37" t="s">
        <v>74</v>
      </c>
      <c r="U37">
        <v>18.556104287566502</v>
      </c>
      <c r="V37">
        <v>23.3305994810169</v>
      </c>
      <c r="W37">
        <v>22.525814469806402</v>
      </c>
      <c r="X37">
        <v>22.706399542895955</v>
      </c>
      <c r="Y37">
        <v>22.336317358691765</v>
      </c>
      <c r="Z37">
        <v>22.322136249741437</v>
      </c>
      <c r="AA37">
        <v>22.355060351598404</v>
      </c>
      <c r="AB37">
        <v>22.454977467242841</v>
      </c>
      <c r="AC37">
        <v>22.752403350020167</v>
      </c>
      <c r="AD37">
        <v>23.691826365464223</v>
      </c>
      <c r="AE37">
        <v>24.458971980422582</v>
      </c>
      <c r="AF37">
        <v>24.969176477869194</v>
      </c>
      <c r="AG37">
        <v>0.94726254427501899</v>
      </c>
      <c r="AH37">
        <v>0.944675940830768</v>
      </c>
      <c r="AJ37" s="82" t="s">
        <v>74</v>
      </c>
      <c r="AK37" s="82">
        <v>320</v>
      </c>
      <c r="AM37" s="82" t="s">
        <v>74</v>
      </c>
      <c r="AN37" s="82">
        <v>66</v>
      </c>
      <c r="AO37" s="82">
        <v>72</v>
      </c>
      <c r="AQ37" t="s">
        <v>74</v>
      </c>
      <c r="AR37">
        <v>0</v>
      </c>
      <c r="AS37">
        <v>0</v>
      </c>
      <c r="AU37" t="s">
        <v>58</v>
      </c>
      <c r="AV37" t="s">
        <v>133</v>
      </c>
      <c r="AZ37" t="s">
        <v>74</v>
      </c>
      <c r="BA37">
        <v>102</v>
      </c>
    </row>
    <row r="38" spans="4:53" x14ac:dyDescent="0.25">
      <c r="D38" s="49" t="s">
        <v>77</v>
      </c>
      <c r="E38">
        <v>0.92476416696138197</v>
      </c>
      <c r="F38" s="49">
        <v>0.95467626240790604</v>
      </c>
      <c r="G38" s="51">
        <v>0.98170148433142357</v>
      </c>
      <c r="H38">
        <v>0.97868411997439775</v>
      </c>
      <c r="I38">
        <v>0.96219920525233438</v>
      </c>
      <c r="J38">
        <v>0.95050345224069344</v>
      </c>
      <c r="K38">
        <v>0.9511388376104255</v>
      </c>
      <c r="L38">
        <v>0.94929874728169561</v>
      </c>
      <c r="M38">
        <v>0.97091819756308906</v>
      </c>
      <c r="N38">
        <v>1.0294160511115771</v>
      </c>
      <c r="O38">
        <v>1.081287267480048</v>
      </c>
      <c r="P38" s="49">
        <v>1.1092421958987497</v>
      </c>
      <c r="Q38">
        <v>0.997898720559244</v>
      </c>
      <c r="R38">
        <v>0.46945749679623999</v>
      </c>
      <c r="S38" s="60"/>
      <c r="T38" t="s">
        <v>77</v>
      </c>
      <c r="U38">
        <v>1.2171420808295501</v>
      </c>
      <c r="V38">
        <v>1.5583321311648299</v>
      </c>
      <c r="W38">
        <v>1.5045777326690009</v>
      </c>
      <c r="X38">
        <v>1.5166396396951436</v>
      </c>
      <c r="Y38">
        <v>1.4919205595323601</v>
      </c>
      <c r="Z38">
        <v>1.4909733537929264</v>
      </c>
      <c r="AA38">
        <v>1.4931724694159605</v>
      </c>
      <c r="AB38">
        <v>1.4998462821436929</v>
      </c>
      <c r="AC38">
        <v>1.5197123944632283</v>
      </c>
      <c r="AD38">
        <v>1.5824597349639884</v>
      </c>
      <c r="AE38">
        <v>1.6337000668742128</v>
      </c>
      <c r="AF38">
        <v>1.6677784051733537</v>
      </c>
      <c r="AG38">
        <v>0.99963967338627802</v>
      </c>
      <c r="AH38">
        <v>0.66680725432306998</v>
      </c>
      <c r="AJ38" t="s">
        <v>77</v>
      </c>
      <c r="AK38">
        <v>5.5</v>
      </c>
      <c r="AM38" s="82" t="s">
        <v>77</v>
      </c>
      <c r="AN38">
        <v>22.5</v>
      </c>
      <c r="AO38">
        <v>27</v>
      </c>
      <c r="AQ38" t="s">
        <v>77</v>
      </c>
      <c r="AR38">
        <v>0</v>
      </c>
      <c r="AS38">
        <v>0</v>
      </c>
      <c r="AU38" t="s">
        <v>58</v>
      </c>
      <c r="AV38" t="s">
        <v>134</v>
      </c>
      <c r="AZ38" t="s">
        <v>77</v>
      </c>
      <c r="BA38">
        <v>45</v>
      </c>
    </row>
    <row r="39" spans="4:53" x14ac:dyDescent="0.25">
      <c r="D39" s="49" t="s">
        <v>59</v>
      </c>
      <c r="E39">
        <v>11.0298</v>
      </c>
      <c r="F39" s="49">
        <v>10.547000000000001</v>
      </c>
      <c r="G39" s="51">
        <v>10.845567196913871</v>
      </c>
      <c r="H39">
        <v>10.812232187836257</v>
      </c>
      <c r="I39">
        <v>10.630111397344333</v>
      </c>
      <c r="J39">
        <v>10.500899944340727</v>
      </c>
      <c r="K39">
        <v>10.507919506634716</v>
      </c>
      <c r="L39">
        <v>10.487590696271122</v>
      </c>
      <c r="M39">
        <v>10.72643641926285</v>
      </c>
      <c r="N39">
        <v>11.372704568655974</v>
      </c>
      <c r="O39">
        <v>11.945763458439608</v>
      </c>
      <c r="P39" s="49">
        <v>12.254601796253093</v>
      </c>
      <c r="Q39">
        <v>0.98819381967480502</v>
      </c>
      <c r="R39">
        <v>0.89771499004456201</v>
      </c>
      <c r="S39" s="60"/>
      <c r="T39" t="s">
        <v>59</v>
      </c>
      <c r="U39">
        <v>12.7525354820615</v>
      </c>
      <c r="V39">
        <v>13.2833857989125</v>
      </c>
      <c r="W39">
        <v>12.825177693381848</v>
      </c>
      <c r="X39">
        <v>12.927994648313723</v>
      </c>
      <c r="Y39">
        <v>12.717286627969525</v>
      </c>
      <c r="Z39">
        <v>12.70921254734434</v>
      </c>
      <c r="AA39">
        <v>12.727958038535194</v>
      </c>
      <c r="AB39">
        <v>12.784846315070888</v>
      </c>
      <c r="AC39">
        <v>12.954187130797804</v>
      </c>
      <c r="AD39">
        <v>13.489052012974302</v>
      </c>
      <c r="AE39">
        <v>13.925829952423618</v>
      </c>
      <c r="AF39">
        <v>14.216317266366749</v>
      </c>
      <c r="AG39">
        <v>0.99963694349855803</v>
      </c>
      <c r="AH39">
        <v>0.96516686091367199</v>
      </c>
      <c r="AJ39" t="s">
        <v>59</v>
      </c>
      <c r="AK39">
        <v>8.5</v>
      </c>
      <c r="AM39" t="s">
        <v>59</v>
      </c>
      <c r="AN39">
        <v>31.5</v>
      </c>
      <c r="AO39">
        <v>36</v>
      </c>
      <c r="AQ39" t="s">
        <v>59</v>
      </c>
      <c r="AR39">
        <v>0</v>
      </c>
      <c r="AS39">
        <v>0</v>
      </c>
      <c r="AU39" t="s">
        <v>46</v>
      </c>
      <c r="AV39" t="s">
        <v>130</v>
      </c>
      <c r="AZ39" t="s">
        <v>59</v>
      </c>
      <c r="BA39">
        <v>63</v>
      </c>
    </row>
    <row r="40" spans="4:53" x14ac:dyDescent="0.25">
      <c r="D40" s="49" t="s">
        <v>88</v>
      </c>
      <c r="E40">
        <v>1.6022000000000001</v>
      </c>
      <c r="F40" s="49">
        <v>4.3937999999999997</v>
      </c>
      <c r="G40" s="51">
        <v>4.5181808239120285</v>
      </c>
      <c r="H40">
        <v>4.5042937126116369</v>
      </c>
      <c r="I40">
        <v>4.4284235761497603</v>
      </c>
      <c r="J40">
        <v>4.3745950673598442</v>
      </c>
      <c r="K40">
        <v>4.3775193636343612</v>
      </c>
      <c r="L40">
        <v>4.3690505358183414</v>
      </c>
      <c r="M40">
        <v>4.4685518478199588</v>
      </c>
      <c r="N40">
        <v>4.7377822445966258</v>
      </c>
      <c r="O40">
        <v>4.9765142205074371</v>
      </c>
      <c r="P40" s="49">
        <v>5.1051739236158937</v>
      </c>
      <c r="Q40">
        <v>0.99302725638824896</v>
      </c>
      <c r="R40">
        <v>0</v>
      </c>
      <c r="S40" s="60"/>
      <c r="T40" t="s">
        <v>88</v>
      </c>
      <c r="U40">
        <v>2.0661999999999998</v>
      </c>
      <c r="V40">
        <v>2.1805026793637601</v>
      </c>
      <c r="W40">
        <v>2.1052866149551228</v>
      </c>
      <c r="X40">
        <v>2.1221642882461698</v>
      </c>
      <c r="Y40">
        <v>2.0875760130971055</v>
      </c>
      <c r="Z40">
        <v>2.0862506315488214</v>
      </c>
      <c r="AA40">
        <v>2.0893277531792869</v>
      </c>
      <c r="AB40">
        <v>2.0986661132396129</v>
      </c>
      <c r="AC40">
        <v>2.1264638530634774</v>
      </c>
      <c r="AD40">
        <v>2.2142633287648392</v>
      </c>
      <c r="AE40">
        <v>2.2859615751060836</v>
      </c>
      <c r="AF40">
        <v>2.3336458309097536</v>
      </c>
      <c r="AG40">
        <v>0.99597905336359505</v>
      </c>
      <c r="AH40">
        <v>0.84738084001887604</v>
      </c>
      <c r="AJ40" t="s">
        <v>88</v>
      </c>
      <c r="AK40">
        <v>2</v>
      </c>
      <c r="AM40" t="s">
        <v>88</v>
      </c>
      <c r="AN40">
        <v>0</v>
      </c>
      <c r="AO40">
        <v>0</v>
      </c>
      <c r="AQ40" t="s">
        <v>88</v>
      </c>
      <c r="AR40">
        <v>0</v>
      </c>
      <c r="AS40">
        <v>0</v>
      </c>
      <c r="AU40" t="s">
        <v>46</v>
      </c>
      <c r="AV40" t="s">
        <v>131</v>
      </c>
      <c r="AZ40" t="s">
        <v>88</v>
      </c>
      <c r="BA40">
        <v>25</v>
      </c>
    </row>
    <row r="41" spans="4:53" x14ac:dyDescent="0.25">
      <c r="D41" s="49" t="s">
        <v>61</v>
      </c>
      <c r="E41">
        <v>22.225274419686102</v>
      </c>
      <c r="F41" s="49">
        <v>22.395551902769999</v>
      </c>
      <c r="G41" s="51">
        <v>23.029530963635565</v>
      </c>
      <c r="H41">
        <v>22.958747240683348</v>
      </c>
      <c r="I41">
        <v>22.572031054465906</v>
      </c>
      <c r="J41">
        <v>22.297662816846241</v>
      </c>
      <c r="K41">
        <v>22.312568190098329</v>
      </c>
      <c r="L41">
        <v>22.269401893746814</v>
      </c>
      <c r="M41">
        <v>22.776568081858681</v>
      </c>
      <c r="N41">
        <v>24.148857062880854</v>
      </c>
      <c r="O41">
        <v>25.365693140390391</v>
      </c>
      <c r="P41" s="49">
        <v>26.02148199258221</v>
      </c>
      <c r="Q41">
        <v>0.94285400081496695</v>
      </c>
      <c r="R41">
        <v>0.96080555329885098</v>
      </c>
      <c r="S41" s="60"/>
      <c r="T41" t="s">
        <v>61</v>
      </c>
      <c r="U41">
        <v>22.429824781718501</v>
      </c>
      <c r="V41">
        <v>22.1401192368827</v>
      </c>
      <c r="W41">
        <v>21.376399636674648</v>
      </c>
      <c r="X41">
        <v>21.547770074620619</v>
      </c>
      <c r="Y41">
        <v>21.196571911350379</v>
      </c>
      <c r="Z41">
        <v>21.183114415612774</v>
      </c>
      <c r="AA41">
        <v>21.214358513796949</v>
      </c>
      <c r="AB41">
        <v>21.309177202702614</v>
      </c>
      <c r="AC41">
        <v>21.591426465700895</v>
      </c>
      <c r="AD41">
        <v>22.482913955884186</v>
      </c>
      <c r="AE41">
        <v>23.21091476876726</v>
      </c>
      <c r="AF41">
        <v>23.69508528559658</v>
      </c>
      <c r="AG41">
        <v>0.98096188945848095</v>
      </c>
      <c r="AH41">
        <v>0.98390205083461901</v>
      </c>
      <c r="AJ41" t="s">
        <v>61</v>
      </c>
      <c r="AK41">
        <v>0.5</v>
      </c>
      <c r="AM41" t="s">
        <v>61</v>
      </c>
      <c r="AN41">
        <v>35</v>
      </c>
      <c r="AO41">
        <v>42</v>
      </c>
      <c r="AQ41" t="s">
        <v>61</v>
      </c>
      <c r="AR41">
        <v>8784</v>
      </c>
      <c r="AS41">
        <v>8784</v>
      </c>
      <c r="AU41" t="s">
        <v>46</v>
      </c>
      <c r="AV41" t="s">
        <v>132</v>
      </c>
      <c r="AZ41" t="s">
        <v>61</v>
      </c>
      <c r="BA41">
        <v>70</v>
      </c>
    </row>
    <row r="42" spans="4:53" x14ac:dyDescent="0.25">
      <c r="D42" s="49" t="s">
        <v>81</v>
      </c>
      <c r="E42">
        <v>24.572673123794502</v>
      </c>
      <c r="F42" s="49">
        <v>24.837800000000001</v>
      </c>
      <c r="G42" s="51">
        <v>25.540914850052843</v>
      </c>
      <c r="H42">
        <v>25.462412120511935</v>
      </c>
      <c r="I42">
        <v>25.033524306908038</v>
      </c>
      <c r="J42">
        <v>24.729236051725241</v>
      </c>
      <c r="K42">
        <v>24.745766864690598</v>
      </c>
      <c r="L42">
        <v>24.697893258352412</v>
      </c>
      <c r="M42">
        <v>25.260366217347759</v>
      </c>
      <c r="N42">
        <v>26.782304118267124</v>
      </c>
      <c r="O42">
        <v>28.131836885183588</v>
      </c>
      <c r="P42" s="49">
        <v>28.859139897124781</v>
      </c>
      <c r="Q42">
        <v>1</v>
      </c>
      <c r="R42">
        <v>1</v>
      </c>
      <c r="S42" s="60"/>
      <c r="T42" t="s">
        <v>81</v>
      </c>
      <c r="U42">
        <v>37.401430970039399</v>
      </c>
      <c r="V42">
        <v>34.420958712805103</v>
      </c>
      <c r="W42">
        <v>33.233613669824081</v>
      </c>
      <c r="X42">
        <v>33.50004108631726</v>
      </c>
      <c r="Y42">
        <v>32.954037817382748</v>
      </c>
      <c r="Z42">
        <v>32.933115621788147</v>
      </c>
      <c r="AA42">
        <v>32.981690419516639</v>
      </c>
      <c r="AB42">
        <v>33.129103816034721</v>
      </c>
      <c r="AC42">
        <v>33.567913116221284</v>
      </c>
      <c r="AD42">
        <v>34.953897254981584</v>
      </c>
      <c r="AE42">
        <v>36.085710758559856</v>
      </c>
      <c r="AF42">
        <v>36.838444435891482</v>
      </c>
      <c r="AG42">
        <v>1</v>
      </c>
      <c r="AH42">
        <v>0.91947863237248295</v>
      </c>
      <c r="AJ42" t="s">
        <v>81</v>
      </c>
      <c r="AK42">
        <v>4</v>
      </c>
      <c r="AM42" t="s">
        <v>81</v>
      </c>
      <c r="AN42">
        <v>60</v>
      </c>
      <c r="AO42">
        <v>78</v>
      </c>
      <c r="AQ42" t="s">
        <v>81</v>
      </c>
      <c r="AR42">
        <v>632</v>
      </c>
      <c r="AS42">
        <v>88.5</v>
      </c>
      <c r="AU42" t="s">
        <v>46</v>
      </c>
      <c r="AV42" t="s">
        <v>133</v>
      </c>
      <c r="AZ42" t="s">
        <v>81</v>
      </c>
      <c r="BA42">
        <v>120</v>
      </c>
    </row>
    <row r="43" spans="4:53" x14ac:dyDescent="0.25">
      <c r="D43" s="49" t="s">
        <v>71</v>
      </c>
      <c r="E43">
        <v>15.269729963748301</v>
      </c>
      <c r="F43" s="49">
        <v>12.951000000000001</v>
      </c>
      <c r="G43" s="51">
        <v>13.317620249097519</v>
      </c>
      <c r="H43">
        <v>13.276687120950729</v>
      </c>
      <c r="I43">
        <v>13.053055153788419</v>
      </c>
      <c r="J43">
        <v>12.894392261226582</v>
      </c>
      <c r="K43">
        <v>12.903011807189362</v>
      </c>
      <c r="L43">
        <v>12.878049408116745</v>
      </c>
      <c r="M43">
        <v>13.171335741525853</v>
      </c>
      <c r="N43">
        <v>13.964909156031434</v>
      </c>
      <c r="O43">
        <v>14.668586569664487</v>
      </c>
      <c r="P43" s="49">
        <v>15.04781908251387</v>
      </c>
      <c r="Q43">
        <v>0.99760260864184902</v>
      </c>
      <c r="R43">
        <v>0.96618021774380303</v>
      </c>
      <c r="S43" s="60"/>
      <c r="T43" t="s">
        <v>71</v>
      </c>
      <c r="U43">
        <v>30.924066202397501</v>
      </c>
      <c r="V43">
        <v>32.151504969839799</v>
      </c>
      <c r="W43">
        <v>31.042444342887613</v>
      </c>
      <c r="X43">
        <v>31.29130558109291</v>
      </c>
      <c r="Y43">
        <v>30.781301575650545</v>
      </c>
      <c r="Z43">
        <v>30.761758828998648</v>
      </c>
      <c r="AA43">
        <v>30.80713097750872</v>
      </c>
      <c r="AB43">
        <v>30.944825066459504</v>
      </c>
      <c r="AC43">
        <v>31.354702650447646</v>
      </c>
      <c r="AD43">
        <v>32.649305636299211</v>
      </c>
      <c r="AE43">
        <v>33.706496047201135</v>
      </c>
      <c r="AF43">
        <v>34.409600245129546</v>
      </c>
      <c r="AG43">
        <v>0.99979590104399396</v>
      </c>
      <c r="AH43">
        <v>0.93577511807439095</v>
      </c>
      <c r="AJ43" t="s">
        <v>71</v>
      </c>
      <c r="AK43">
        <v>2</v>
      </c>
      <c r="AM43" t="s">
        <v>71</v>
      </c>
      <c r="AN43">
        <v>60</v>
      </c>
      <c r="AO43">
        <v>78</v>
      </c>
      <c r="AQ43" t="s">
        <v>71</v>
      </c>
      <c r="AR43">
        <v>0</v>
      </c>
      <c r="AS43">
        <v>0</v>
      </c>
      <c r="AU43" t="s">
        <v>46</v>
      </c>
      <c r="AV43" t="s">
        <v>134</v>
      </c>
      <c r="AZ43" t="s">
        <v>71</v>
      </c>
      <c r="BA43">
        <v>120</v>
      </c>
    </row>
    <row r="44" spans="4:53" x14ac:dyDescent="0.25">
      <c r="D44" s="49" t="s">
        <v>84</v>
      </c>
      <c r="E44">
        <v>11.7755145732571</v>
      </c>
      <c r="F44" s="49">
        <v>10.349399999999999</v>
      </c>
      <c r="G44" s="51">
        <v>10.642373485137044</v>
      </c>
      <c r="H44">
        <v>10.609663013633501</v>
      </c>
      <c r="I44">
        <v>10.430954289909494</v>
      </c>
      <c r="J44">
        <v>10.304163637428644</v>
      </c>
      <c r="K44">
        <v>10.311051686921903</v>
      </c>
      <c r="L44">
        <v>10.291103740588635</v>
      </c>
      <c r="M44">
        <v>10.525474644687487</v>
      </c>
      <c r="N44">
        <v>11.159634840508971</v>
      </c>
      <c r="O44">
        <v>11.721957365769875</v>
      </c>
      <c r="P44" s="49">
        <v>12.025009560077912</v>
      </c>
      <c r="Q44">
        <v>0.99999601981948505</v>
      </c>
      <c r="R44">
        <v>0.785166289833227</v>
      </c>
      <c r="S44" s="60"/>
      <c r="T44" t="s">
        <v>84</v>
      </c>
      <c r="U44">
        <v>16.994000686042799</v>
      </c>
      <c r="V44">
        <v>15.0282811287888</v>
      </c>
      <c r="W44">
        <v>14.509883159351812</v>
      </c>
      <c r="X44">
        <v>14.626206070310909</v>
      </c>
      <c r="Y44">
        <v>14.387819606666797</v>
      </c>
      <c r="Z44">
        <v>14.378684921028009</v>
      </c>
      <c r="AA44">
        <v>14.399892805507015</v>
      </c>
      <c r="AB44">
        <v>14.464253882242488</v>
      </c>
      <c r="AC44">
        <v>14.655839177124976</v>
      </c>
      <c r="AD44">
        <v>15.260963498359626</v>
      </c>
      <c r="AE44">
        <v>15.755116251600805</v>
      </c>
      <c r="AF44">
        <v>16.083761755418177</v>
      </c>
      <c r="AG44">
        <v>0.99922137183722404</v>
      </c>
      <c r="AH44">
        <v>0.98603620808188797</v>
      </c>
      <c r="AJ44" t="s">
        <v>84</v>
      </c>
      <c r="AK44">
        <v>2</v>
      </c>
      <c r="AM44" t="s">
        <v>84</v>
      </c>
      <c r="AN44">
        <v>10</v>
      </c>
      <c r="AO44">
        <v>12</v>
      </c>
      <c r="AQ44" t="s">
        <v>84</v>
      </c>
      <c r="AR44">
        <v>0</v>
      </c>
      <c r="AS44">
        <v>0</v>
      </c>
      <c r="AU44" t="s">
        <v>54</v>
      </c>
      <c r="AV44" t="s">
        <v>130</v>
      </c>
      <c r="AW44" t="s">
        <v>55</v>
      </c>
      <c r="AX44">
        <v>5.0999999999999996</v>
      </c>
      <c r="AZ44" t="s">
        <v>84</v>
      </c>
      <c r="BA44">
        <v>20</v>
      </c>
    </row>
    <row r="45" spans="4:53" x14ac:dyDescent="0.25">
      <c r="D45" s="49" t="s">
        <v>70</v>
      </c>
      <c r="E45">
        <v>39.390613909215702</v>
      </c>
      <c r="F45" s="49">
        <v>38.1556</v>
      </c>
      <c r="G45" s="51">
        <v>39.235718568177383</v>
      </c>
      <c r="H45">
        <v>39.470337055019463</v>
      </c>
      <c r="I45">
        <v>39.652119617470419</v>
      </c>
      <c r="J45">
        <v>39.170138968450487</v>
      </c>
      <c r="K45">
        <v>39.196323127142662</v>
      </c>
      <c r="L45">
        <v>39.120493214351768</v>
      </c>
      <c r="M45">
        <v>40.011428297172749</v>
      </c>
      <c r="N45">
        <v>42.422118176782043</v>
      </c>
      <c r="O45">
        <v>44.55972509322811</v>
      </c>
      <c r="P45" s="49">
        <v>45.71174450823635</v>
      </c>
      <c r="Q45">
        <v>0.99993849581329197</v>
      </c>
      <c r="R45">
        <v>0.953909779953663</v>
      </c>
      <c r="S45" s="60"/>
      <c r="T45" t="s">
        <v>70</v>
      </c>
      <c r="U45">
        <v>71.903096181119295</v>
      </c>
      <c r="V45">
        <v>70.877101948322903</v>
      </c>
      <c r="W45">
        <v>68.432208522739884</v>
      </c>
      <c r="X45">
        <v>69.318045772406066</v>
      </c>
      <c r="Y45">
        <v>68.992461356934669</v>
      </c>
      <c r="Z45">
        <v>68.948658719483632</v>
      </c>
      <c r="AA45">
        <v>69.050354750597492</v>
      </c>
      <c r="AB45">
        <v>69.358978935564693</v>
      </c>
      <c r="AC45">
        <v>70.277668592169249</v>
      </c>
      <c r="AD45">
        <v>73.179360265421664</v>
      </c>
      <c r="AE45">
        <v>75.548921162377695</v>
      </c>
      <c r="AF45">
        <v>77.124841825974556</v>
      </c>
      <c r="AG45">
        <v>0.99979998745448995</v>
      </c>
      <c r="AH45">
        <v>0.99922254504199604</v>
      </c>
      <c r="AJ45" t="s">
        <v>70</v>
      </c>
      <c r="AK45">
        <v>2</v>
      </c>
      <c r="AM45" t="s">
        <v>70</v>
      </c>
      <c r="AN45">
        <v>100</v>
      </c>
      <c r="AO45">
        <v>130</v>
      </c>
      <c r="AQ45" t="s">
        <v>70</v>
      </c>
      <c r="AR45">
        <v>8783.5</v>
      </c>
      <c r="AS45">
        <v>8767</v>
      </c>
      <c r="AU45" t="s">
        <v>54</v>
      </c>
      <c r="AV45" t="s">
        <v>131</v>
      </c>
      <c r="AW45" t="s">
        <v>56</v>
      </c>
      <c r="AX45">
        <v>6.3</v>
      </c>
      <c r="AZ45" t="s">
        <v>70</v>
      </c>
      <c r="BA45">
        <v>150</v>
      </c>
    </row>
    <row r="46" spans="4:53" x14ac:dyDescent="0.25">
      <c r="D46" s="49" t="s">
        <v>53</v>
      </c>
      <c r="E46">
        <v>5.7626994872283799</v>
      </c>
      <c r="F46" s="49">
        <v>5.2283999999999997</v>
      </c>
      <c r="G46" s="51">
        <v>5.3764068960220417</v>
      </c>
      <c r="H46">
        <v>5.3598819352311633</v>
      </c>
      <c r="I46">
        <v>5.2696003062363808</v>
      </c>
      <c r="J46">
        <v>5.205547100501664</v>
      </c>
      <c r="K46">
        <v>5.2090268653161038</v>
      </c>
      <c r="L46">
        <v>5.1989493881088391</v>
      </c>
      <c r="M46">
        <v>5.3173509220132624</v>
      </c>
      <c r="N46">
        <v>5.6377214911122495</v>
      </c>
      <c r="O46">
        <v>5.9218004803361755</v>
      </c>
      <c r="P46" s="49">
        <v>6.0748990264084251</v>
      </c>
      <c r="Q46">
        <v>0.99961247240456896</v>
      </c>
      <c r="R46">
        <v>0.91289878356667398</v>
      </c>
      <c r="S46" s="60"/>
      <c r="T46" t="s">
        <v>53</v>
      </c>
      <c r="U46">
        <v>6.7857062150257503</v>
      </c>
      <c r="V46">
        <v>7.1020959811373103</v>
      </c>
      <c r="W46">
        <v>6.8571104033578703</v>
      </c>
      <c r="X46">
        <v>6.9120825236793504</v>
      </c>
      <c r="Y46">
        <v>6.7994253587717068</v>
      </c>
      <c r="Z46">
        <v>6.7951084702594269</v>
      </c>
      <c r="AA46">
        <v>6.8051309358917891</v>
      </c>
      <c r="AB46">
        <v>6.835546825806774</v>
      </c>
      <c r="AC46">
        <v>6.9260865981978688</v>
      </c>
      <c r="AD46">
        <v>7.2120574935450605</v>
      </c>
      <c r="AE46">
        <v>7.4455852172272543</v>
      </c>
      <c r="AF46">
        <v>7.6008971848353761</v>
      </c>
      <c r="AG46">
        <v>0.99845970859174504</v>
      </c>
      <c r="AH46">
        <v>0.87447924471751803</v>
      </c>
      <c r="AJ46" t="s">
        <v>53</v>
      </c>
      <c r="AK46">
        <v>12</v>
      </c>
      <c r="AM46" t="s">
        <v>53</v>
      </c>
      <c r="AN46">
        <v>25</v>
      </c>
      <c r="AO46">
        <v>30</v>
      </c>
      <c r="AQ46" t="s">
        <v>53</v>
      </c>
      <c r="AR46">
        <v>0</v>
      </c>
      <c r="AS46">
        <v>0</v>
      </c>
      <c r="AU46" t="s">
        <v>54</v>
      </c>
      <c r="AV46" t="s">
        <v>132</v>
      </c>
      <c r="AZ46" t="s">
        <v>53</v>
      </c>
      <c r="BA46">
        <v>50</v>
      </c>
    </row>
    <row r="47" spans="4:53" x14ac:dyDescent="0.25">
      <c r="D47" s="49" t="s">
        <v>78</v>
      </c>
      <c r="E47">
        <v>0.85487368131464903</v>
      </c>
      <c r="F47" s="49">
        <v>0.62360000000000004</v>
      </c>
      <c r="G47" s="51">
        <v>0.64125302967625775</v>
      </c>
      <c r="H47">
        <v>0.6392820700042372</v>
      </c>
      <c r="I47">
        <v>0.62851402933383205</v>
      </c>
      <c r="J47">
        <v>0.62087429650999126</v>
      </c>
      <c r="K47">
        <v>0.62128933387099738</v>
      </c>
      <c r="L47">
        <v>0.62008737633399746</v>
      </c>
      <c r="M47">
        <v>0.63420932502629312</v>
      </c>
      <c r="N47">
        <v>0.67242045785662896</v>
      </c>
      <c r="O47">
        <v>0.70630303334435762</v>
      </c>
      <c r="P47" s="49">
        <v>0.72456335262571614</v>
      </c>
      <c r="Q47">
        <v>0.99884482637384298</v>
      </c>
      <c r="R47">
        <v>0.59685695958948004</v>
      </c>
      <c r="S47" s="60"/>
      <c r="T47" t="s">
        <v>78</v>
      </c>
      <c r="U47">
        <v>1.1415999999999999</v>
      </c>
      <c r="V47">
        <v>1.0411844599356499</v>
      </c>
      <c r="W47">
        <v>1.0052689812981079</v>
      </c>
      <c r="X47">
        <v>1.0133280271854703</v>
      </c>
      <c r="Y47">
        <v>0.99681221414749133</v>
      </c>
      <c r="Z47">
        <v>0.99617934784348783</v>
      </c>
      <c r="AA47">
        <v>0.99764866556242182</v>
      </c>
      <c r="AB47">
        <v>1.0021077086391001</v>
      </c>
      <c r="AC47">
        <v>1.0153810584037457</v>
      </c>
      <c r="AD47">
        <v>1.0573050837928955</v>
      </c>
      <c r="AE47">
        <v>1.0915408132885014</v>
      </c>
      <c r="AF47">
        <v>1.1143099236391771</v>
      </c>
      <c r="AG47">
        <v>0.99845555107697903</v>
      </c>
      <c r="AH47">
        <v>0.75048809058961297</v>
      </c>
      <c r="AJ47" t="s">
        <v>78</v>
      </c>
      <c r="AK47">
        <v>8</v>
      </c>
      <c r="AM47" t="s">
        <v>78</v>
      </c>
      <c r="AN47">
        <v>0</v>
      </c>
      <c r="AO47">
        <v>0</v>
      </c>
      <c r="AQ47" t="s">
        <v>78</v>
      </c>
      <c r="AR47">
        <v>0</v>
      </c>
      <c r="AS47">
        <v>0</v>
      </c>
      <c r="AU47" t="s">
        <v>54</v>
      </c>
      <c r="AV47" t="s">
        <v>133</v>
      </c>
      <c r="AZ47" t="s">
        <v>78</v>
      </c>
      <c r="BA47">
        <v>13</v>
      </c>
    </row>
    <row r="48" spans="4:53" x14ac:dyDescent="0.25">
      <c r="D48" s="49" t="s">
        <v>56</v>
      </c>
      <c r="E48">
        <v>20.562200000000001</v>
      </c>
      <c r="F48" s="49">
        <v>21.836600000000001</v>
      </c>
      <c r="G48" s="51">
        <v>22.454756106203607</v>
      </c>
      <c r="H48">
        <v>22.385739015161199</v>
      </c>
      <c r="I48">
        <v>22.008674555726678</v>
      </c>
      <c r="J48">
        <v>21.74115404613546</v>
      </c>
      <c r="K48">
        <v>21.755687408607152</v>
      </c>
      <c r="L48">
        <v>21.713598463846967</v>
      </c>
      <c r="M48">
        <v>22.20810671403007</v>
      </c>
      <c r="N48">
        <v>23.546145878819857</v>
      </c>
      <c r="O48">
        <v>24.732611959473058</v>
      </c>
      <c r="P48" s="49">
        <v>25.372033524609868</v>
      </c>
      <c r="Q48">
        <v>0.99451393446053005</v>
      </c>
      <c r="R48">
        <v>0.72802542520355695</v>
      </c>
      <c r="S48" s="60"/>
      <c r="T48" t="s">
        <v>56</v>
      </c>
      <c r="U48">
        <v>32.809497422287201</v>
      </c>
      <c r="V48">
        <v>28.597287135045399</v>
      </c>
      <c r="W48">
        <v>27.610828640213605</v>
      </c>
      <c r="X48">
        <v>27.832179282816984</v>
      </c>
      <c r="Y48">
        <v>27.378554141557188</v>
      </c>
      <c r="Z48">
        <v>27.361171765897449</v>
      </c>
      <c r="AA48">
        <v>27.401528208312623</v>
      </c>
      <c r="AB48">
        <v>27.524000776928549</v>
      </c>
      <c r="AC48">
        <v>27.888568064541463</v>
      </c>
      <c r="AD48">
        <v>29.04005796670976</v>
      </c>
      <c r="AE48">
        <v>29.980380286468641</v>
      </c>
      <c r="AF48">
        <v>30.605759180951996</v>
      </c>
      <c r="AG48">
        <v>0.99998345379804998</v>
      </c>
      <c r="AH48">
        <v>1</v>
      </c>
      <c r="AJ48" t="s">
        <v>56</v>
      </c>
      <c r="AK48">
        <v>5</v>
      </c>
      <c r="AM48" t="s">
        <v>56</v>
      </c>
      <c r="AN48">
        <v>45</v>
      </c>
      <c r="AO48">
        <v>54</v>
      </c>
      <c r="AQ48" t="s">
        <v>56</v>
      </c>
      <c r="AR48">
        <v>8784</v>
      </c>
      <c r="AS48">
        <v>8784</v>
      </c>
      <c r="AU48" t="s">
        <v>54</v>
      </c>
      <c r="AV48" t="s">
        <v>134</v>
      </c>
      <c r="AZ48" t="s">
        <v>56</v>
      </c>
      <c r="BA48">
        <v>90</v>
      </c>
    </row>
    <row r="49" spans="4:60" x14ac:dyDescent="0.25">
      <c r="D49" s="49" t="s">
        <v>45</v>
      </c>
      <c r="E49">
        <v>0.44600000000000001</v>
      </c>
      <c r="F49" s="49">
        <v>0.49299999999999999</v>
      </c>
      <c r="G49" s="51">
        <v>0.50695597118408442</v>
      </c>
      <c r="H49">
        <v>0.5053977878641579</v>
      </c>
      <c r="I49">
        <v>0.49688488848874146</v>
      </c>
      <c r="J49">
        <v>0.4908451381966415</v>
      </c>
      <c r="K49">
        <v>0.49117325464785383</v>
      </c>
      <c r="L49">
        <v>0.49022302202158557</v>
      </c>
      <c r="M49">
        <v>0.50138742340917652</v>
      </c>
      <c r="N49">
        <v>0.53159603226959273</v>
      </c>
      <c r="O49">
        <v>0.55838260974786447</v>
      </c>
      <c r="P49" s="49">
        <v>0.57281868640872036</v>
      </c>
      <c r="Q49">
        <v>0.96847939353102996</v>
      </c>
      <c r="R49">
        <v>0.53711967545638895</v>
      </c>
      <c r="S49" s="60"/>
      <c r="T49" t="s">
        <v>45</v>
      </c>
      <c r="U49">
        <v>0.68765603913077</v>
      </c>
      <c r="V49">
        <v>0.69699999999999995</v>
      </c>
      <c r="W49">
        <v>0.67295710503409367</v>
      </c>
      <c r="X49">
        <v>0.67835207124770647</v>
      </c>
      <c r="Y49">
        <v>0.66729589231839093</v>
      </c>
      <c r="Z49">
        <v>0.66687223269719587</v>
      </c>
      <c r="AA49">
        <v>0.66785583789829572</v>
      </c>
      <c r="AB49">
        <v>0.67084085462111243</v>
      </c>
      <c r="AC49">
        <v>0.67972643171331149</v>
      </c>
      <c r="AD49">
        <v>0.70779162747895275</v>
      </c>
      <c r="AE49">
        <v>0.73071004815910023</v>
      </c>
      <c r="AF49">
        <v>0.74595237122969404</v>
      </c>
      <c r="AG49">
        <v>0.99898678105679894</v>
      </c>
      <c r="AH49">
        <v>0.45078909612625501</v>
      </c>
      <c r="AJ49" t="s">
        <v>45</v>
      </c>
      <c r="AK49">
        <v>2</v>
      </c>
      <c r="AM49" t="s">
        <v>45</v>
      </c>
      <c r="AN49">
        <v>0</v>
      </c>
      <c r="AO49">
        <v>0</v>
      </c>
      <c r="AQ49" t="s">
        <v>45</v>
      </c>
      <c r="AR49">
        <v>0</v>
      </c>
      <c r="AS49">
        <v>0</v>
      </c>
      <c r="AU49" t="s">
        <v>64</v>
      </c>
      <c r="AV49" t="s">
        <v>130</v>
      </c>
      <c r="AW49" t="s">
        <v>115</v>
      </c>
      <c r="AX49">
        <v>8</v>
      </c>
      <c r="AZ49" t="s">
        <v>45</v>
      </c>
      <c r="BA49">
        <v>4</v>
      </c>
    </row>
    <row r="50" spans="4:60" x14ac:dyDescent="0.25">
      <c r="D50" s="49" t="s">
        <v>57</v>
      </c>
      <c r="E50">
        <v>7.89749113710839</v>
      </c>
      <c r="F50" s="49">
        <v>8.1275999999999993</v>
      </c>
      <c r="G50" s="51">
        <v>8.3576781975573304</v>
      </c>
      <c r="H50">
        <v>8.3319899810237921</v>
      </c>
      <c r="I50">
        <v>8.1916462873855878</v>
      </c>
      <c r="J50">
        <v>8.0920749395679987</v>
      </c>
      <c r="K50">
        <v>8.0974842687137869</v>
      </c>
      <c r="L50">
        <v>8.0818187297822277</v>
      </c>
      <c r="M50">
        <v>8.2658750963497418</v>
      </c>
      <c r="N50">
        <v>8.7638943445727016</v>
      </c>
      <c r="O50">
        <v>9.2054979695471459</v>
      </c>
      <c r="P50" s="49">
        <v>9.4434911879422216</v>
      </c>
      <c r="Q50">
        <v>0.99568601570966997</v>
      </c>
      <c r="R50">
        <v>0.75764063192086195</v>
      </c>
      <c r="S50" s="60"/>
      <c r="T50" t="s">
        <v>57</v>
      </c>
      <c r="U50">
        <v>11.6091241724619</v>
      </c>
      <c r="V50">
        <v>18.603318806905101</v>
      </c>
      <c r="W50">
        <v>17.961600528437828</v>
      </c>
      <c r="X50">
        <v>18.105595186148477</v>
      </c>
      <c r="Y50">
        <v>17.810499603066347</v>
      </c>
      <c r="Z50">
        <v>17.799191891446974</v>
      </c>
      <c r="AA50">
        <v>17.825444862947961</v>
      </c>
      <c r="AB50">
        <v>17.905116624409228</v>
      </c>
      <c r="AC50">
        <v>18.142277633633778</v>
      </c>
      <c r="AD50">
        <v>18.891353364202544</v>
      </c>
      <c r="AE50">
        <v>19.503058796718395</v>
      </c>
      <c r="AF50">
        <v>19.909884902084396</v>
      </c>
      <c r="AG50">
        <v>0.99969594794721295</v>
      </c>
      <c r="AH50">
        <v>0.99275812619502801</v>
      </c>
      <c r="AJ50" t="s">
        <v>57</v>
      </c>
      <c r="AK50">
        <v>1.5</v>
      </c>
      <c r="AM50" t="s">
        <v>57</v>
      </c>
      <c r="AN50">
        <v>25</v>
      </c>
      <c r="AO50">
        <v>28</v>
      </c>
      <c r="AQ50" t="s">
        <v>57</v>
      </c>
      <c r="AR50">
        <v>0</v>
      </c>
      <c r="AS50">
        <v>0</v>
      </c>
      <c r="AU50" t="s">
        <v>64</v>
      </c>
      <c r="AV50" t="s">
        <v>131</v>
      </c>
      <c r="AW50" t="s">
        <v>63</v>
      </c>
      <c r="AX50">
        <v>3</v>
      </c>
      <c r="AZ50" t="s">
        <v>57</v>
      </c>
      <c r="BA50">
        <v>50</v>
      </c>
    </row>
    <row r="51" spans="4:60" x14ac:dyDescent="0.25">
      <c r="D51" s="65"/>
      <c r="E51" s="60"/>
      <c r="F51" s="65"/>
      <c r="G51" s="66"/>
      <c r="H51" s="60"/>
      <c r="I51" s="60"/>
      <c r="J51" s="60"/>
      <c r="K51" s="60"/>
      <c r="L51" s="60"/>
      <c r="M51" s="60"/>
      <c r="N51" s="60"/>
      <c r="O51" s="60"/>
      <c r="P51" s="65"/>
      <c r="Q51" s="60"/>
      <c r="R51" s="60"/>
      <c r="S51" s="60"/>
      <c r="T51" s="60"/>
      <c r="U51" s="60"/>
      <c r="V51" s="60"/>
      <c r="W51" s="60"/>
      <c r="X51" s="60"/>
      <c r="Y51" s="60"/>
      <c r="Z51" s="60"/>
      <c r="AA51" s="60"/>
      <c r="AB51" s="60"/>
      <c r="AC51" s="60"/>
      <c r="AD51" s="60"/>
      <c r="AE51" s="60"/>
      <c r="AF51" s="60"/>
      <c r="AG51" s="60"/>
      <c r="AH51" s="60"/>
      <c r="AJ51" s="60"/>
      <c r="AK51" s="60"/>
      <c r="AM51" s="60"/>
      <c r="AN51" s="60"/>
      <c r="AO51" s="60"/>
      <c r="AQ51" s="60"/>
      <c r="AR51" s="60"/>
      <c r="AS51" s="60"/>
      <c r="AU51" t="s">
        <v>64</v>
      </c>
      <c r="AV51" t="s">
        <v>132</v>
      </c>
      <c r="AZ51" s="60"/>
      <c r="BA51" s="60"/>
      <c r="BC51" s="60"/>
      <c r="BD51" s="60"/>
      <c r="BE51" s="60"/>
      <c r="BF51" s="60"/>
      <c r="BG51" s="60"/>
      <c r="BH51" s="60"/>
    </row>
    <row r="52" spans="4:60" x14ac:dyDescent="0.25">
      <c r="D52" s="49" t="s">
        <v>11</v>
      </c>
      <c r="E52">
        <v>9.1215680476143906</v>
      </c>
      <c r="F52" s="49">
        <v>6.0707359690000002</v>
      </c>
      <c r="G52" s="51">
        <v>6.2425879289382333</v>
      </c>
      <c r="H52">
        <v>6.2234006682352447</v>
      </c>
      <c r="I52">
        <v>6.1185739655195883</v>
      </c>
      <c r="J52">
        <v>6.0442012893694272</v>
      </c>
      <c r="K52">
        <v>6.0482416714026837</v>
      </c>
      <c r="L52">
        <v>6.0365406341142362</v>
      </c>
      <c r="M52">
        <v>6.1740175774732666</v>
      </c>
      <c r="N52">
        <v>6.546002340926373</v>
      </c>
      <c r="O52">
        <v>6.8758486682767765</v>
      </c>
      <c r="P52" s="49">
        <v>7.0536125827520291</v>
      </c>
      <c r="Q52">
        <v>0.99999144701977005</v>
      </c>
      <c r="R52">
        <v>0</v>
      </c>
      <c r="S52" s="60"/>
      <c r="T52" t="s">
        <v>11</v>
      </c>
      <c r="U52">
        <v>11.3971644827798</v>
      </c>
      <c r="V52">
        <v>9.9120086482384</v>
      </c>
      <c r="W52">
        <v>9.5700956169173796</v>
      </c>
      <c r="X52">
        <v>9.6468172119909585</v>
      </c>
      <c r="Y52">
        <v>9.4895877411676484</v>
      </c>
      <c r="Z52">
        <v>9.4835628949277719</v>
      </c>
      <c r="AA52">
        <v>9.4975507044826557</v>
      </c>
      <c r="AB52">
        <v>9.5400005058767654</v>
      </c>
      <c r="AC52">
        <v>9.6663619362676787</v>
      </c>
      <c r="AD52">
        <v>10.06547594364722</v>
      </c>
      <c r="AE52">
        <v>10.391397871890531</v>
      </c>
      <c r="AF52">
        <v>10.608158328267818</v>
      </c>
      <c r="AG52">
        <v>0.99999180789427999</v>
      </c>
      <c r="AH52">
        <v>0</v>
      </c>
      <c r="AJ52" t="s">
        <v>11</v>
      </c>
      <c r="AK52">
        <v>0</v>
      </c>
      <c r="AM52" s="82" t="s">
        <v>11</v>
      </c>
      <c r="AN52" s="82">
        <v>22.5</v>
      </c>
      <c r="AO52" s="82">
        <v>22.9</v>
      </c>
      <c r="AU52" t="s">
        <v>64</v>
      </c>
      <c r="AV52" t="s">
        <v>133</v>
      </c>
      <c r="AZ52" t="s">
        <v>11</v>
      </c>
      <c r="BA52">
        <v>45</v>
      </c>
      <c r="BC52" s="1" t="s">
        <v>228</v>
      </c>
      <c r="BD52" s="1" t="s">
        <v>1</v>
      </c>
      <c r="BE52" s="1" t="s">
        <v>87</v>
      </c>
      <c r="BF52" s="1" t="s">
        <v>229</v>
      </c>
      <c r="BG52" s="1" t="s">
        <v>230</v>
      </c>
    </row>
    <row r="53" spans="4:60" x14ac:dyDescent="0.25">
      <c r="D53" s="83" t="s">
        <v>194</v>
      </c>
      <c r="E53" s="82">
        <v>12.20848697784653</v>
      </c>
      <c r="F53" s="83">
        <v>10.421929935000001</v>
      </c>
      <c r="G53" s="84">
        <v>10.716956616248289</v>
      </c>
      <c r="H53" s="82">
        <v>12.406264945306354</v>
      </c>
      <c r="I53" s="82">
        <v>12.197294333166404</v>
      </c>
      <c r="J53" s="82">
        <v>12.049033410529713</v>
      </c>
      <c r="K53" s="82">
        <v>12.05708785739197</v>
      </c>
      <c r="L53" s="82">
        <v>12.033761998030812</v>
      </c>
      <c r="M53" s="82">
        <v>12.30782042269378</v>
      </c>
      <c r="N53" s="82">
        <v>13.049367010650325</v>
      </c>
      <c r="O53" s="82">
        <v>13.706911196939359</v>
      </c>
      <c r="P53" s="83">
        <v>14.061281152894669</v>
      </c>
      <c r="Q53" s="82">
        <v>0.99996374897828899</v>
      </c>
      <c r="R53" s="82">
        <v>0</v>
      </c>
      <c r="S53" s="85"/>
      <c r="T53" s="82" t="s">
        <v>194</v>
      </c>
      <c r="U53" s="82">
        <v>16.241465823252689</v>
      </c>
      <c r="V53" s="82">
        <v>15.371214037363909</v>
      </c>
      <c r="W53" s="82">
        <v>14.840986656303933</v>
      </c>
      <c r="X53" s="82">
        <v>16.595016297752906</v>
      </c>
      <c r="Y53" s="82">
        <v>16.324541013163021</v>
      </c>
      <c r="Z53" s="82">
        <v>16.314176722086998</v>
      </c>
      <c r="AA53" s="82">
        <v>16.338239366006967</v>
      </c>
      <c r="AB53" s="82">
        <v>16.411263984437177</v>
      </c>
      <c r="AC53" s="82">
        <v>16.628638269723528</v>
      </c>
      <c r="AD53" s="82">
        <v>17.31521740889206</v>
      </c>
      <c r="AE53" s="82">
        <v>17.875887274624546</v>
      </c>
      <c r="AF53" s="82">
        <v>18.248771224557611</v>
      </c>
      <c r="AG53" s="82">
        <v>0.99994496910253305</v>
      </c>
      <c r="AH53" s="82">
        <v>0</v>
      </c>
      <c r="AI53" s="67"/>
      <c r="AJ53" s="82" t="s">
        <v>194</v>
      </c>
      <c r="AK53">
        <v>0</v>
      </c>
      <c r="AL53" s="67"/>
      <c r="AM53" s="82" t="s">
        <v>194</v>
      </c>
      <c r="AN53" s="82">
        <v>20</v>
      </c>
      <c r="AO53" s="82">
        <v>26</v>
      </c>
      <c r="AP53" s="67"/>
      <c r="AU53" t="s">
        <v>64</v>
      </c>
      <c r="AV53" t="s">
        <v>134</v>
      </c>
      <c r="AZ53" t="s">
        <v>194</v>
      </c>
      <c r="BA53">
        <v>40</v>
      </c>
      <c r="BC53" t="s">
        <v>11</v>
      </c>
      <c r="BD53" s="95">
        <v>27.207054085291922</v>
      </c>
      <c r="BE53" s="95">
        <v>42.868257487329714</v>
      </c>
      <c r="BF53" s="95">
        <v>13.603527042645961</v>
      </c>
      <c r="BG53" s="95">
        <v>21.434128743664857</v>
      </c>
    </row>
    <row r="54" spans="4:60" x14ac:dyDescent="0.25">
      <c r="D54" s="49" t="s">
        <v>14</v>
      </c>
      <c r="E54">
        <v>14.5935527843</v>
      </c>
      <c r="F54" s="49">
        <v>14.77197848</v>
      </c>
      <c r="G54" s="51">
        <v>15.190147457685182</v>
      </c>
      <c r="H54">
        <v>15.143458917178391</v>
      </c>
      <c r="I54">
        <v>14.888383123312147</v>
      </c>
      <c r="J54">
        <v>14.70741139645723</v>
      </c>
      <c r="K54">
        <v>14.717242895759954</v>
      </c>
      <c r="L54">
        <v>14.68877065254245</v>
      </c>
      <c r="M54">
        <v>15.023294581628811</v>
      </c>
      <c r="N54">
        <v>15.928448577565538</v>
      </c>
      <c r="O54">
        <v>16.731066723735683</v>
      </c>
      <c r="P54" s="49">
        <v>17.163621315560825</v>
      </c>
      <c r="Q54">
        <v>0.99914012693742305</v>
      </c>
      <c r="R54">
        <v>0</v>
      </c>
      <c r="S54" s="60"/>
      <c r="T54" t="s">
        <v>14</v>
      </c>
      <c r="U54">
        <v>23.509775086212699</v>
      </c>
      <c r="V54">
        <v>22.094364280270199</v>
      </c>
      <c r="W54">
        <v>21.332222989410791</v>
      </c>
      <c r="X54">
        <v>21.503239271768482</v>
      </c>
      <c r="Y54">
        <v>21.152766897576019</v>
      </c>
      <c r="Z54">
        <v>21.139337213212283</v>
      </c>
      <c r="AA54">
        <v>21.170516742080387</v>
      </c>
      <c r="AB54">
        <v>21.265139477886141</v>
      </c>
      <c r="AC54">
        <v>21.546805442183803</v>
      </c>
      <c r="AD54">
        <v>22.436450576822505</v>
      </c>
      <c r="AE54">
        <v>23.162946897103215</v>
      </c>
      <c r="AF54">
        <v>23.646116823070599</v>
      </c>
      <c r="AG54">
        <v>0.99962041906122401</v>
      </c>
      <c r="AH54">
        <v>0</v>
      </c>
      <c r="AI54" s="67"/>
      <c r="AJ54" t="s">
        <v>14</v>
      </c>
      <c r="AK54">
        <v>0</v>
      </c>
      <c r="AL54" s="67"/>
      <c r="AM54" s="82" t="s">
        <v>14</v>
      </c>
      <c r="AN54" s="82">
        <v>22.5</v>
      </c>
      <c r="AO54" s="82">
        <v>30</v>
      </c>
      <c r="AP54" s="67"/>
      <c r="AU54" t="s">
        <v>86</v>
      </c>
      <c r="AV54" t="s">
        <v>130</v>
      </c>
      <c r="AZ54" t="s">
        <v>14</v>
      </c>
      <c r="BA54">
        <v>50</v>
      </c>
      <c r="BC54" t="s">
        <v>194</v>
      </c>
      <c r="BD54" s="95">
        <v>17.718879761429612</v>
      </c>
      <c r="BE54" s="95">
        <v>17.718879761429612</v>
      </c>
      <c r="BF54" s="95">
        <v>0</v>
      </c>
      <c r="BG54" s="95">
        <v>0</v>
      </c>
    </row>
    <row r="55" spans="4:60" x14ac:dyDescent="0.25">
      <c r="D55" s="49" t="s">
        <v>15</v>
      </c>
      <c r="E55">
        <v>14.4353773199629</v>
      </c>
      <c r="F55" s="49">
        <v>11.34078588</v>
      </c>
      <c r="G55" s="51">
        <v>11.661823772385702</v>
      </c>
      <c r="H55">
        <v>11.625979911547827</v>
      </c>
      <c r="I55">
        <v>11.430152388151104</v>
      </c>
      <c r="J55">
        <v>11.291216252590509</v>
      </c>
      <c r="K55">
        <v>11.298764119561918</v>
      </c>
      <c r="L55">
        <v>11.276905326964151</v>
      </c>
      <c r="M55">
        <v>11.533727001639697</v>
      </c>
      <c r="N55">
        <v>12.22863443534893</v>
      </c>
      <c r="O55">
        <v>12.84482275104692</v>
      </c>
      <c r="P55" s="49">
        <v>13.176904808568285</v>
      </c>
      <c r="Q55">
        <v>0.97389850664147004</v>
      </c>
      <c r="R55">
        <v>0</v>
      </c>
      <c r="S55" s="60"/>
      <c r="T55" t="s">
        <v>15</v>
      </c>
      <c r="U55">
        <v>19.918650397585601</v>
      </c>
      <c r="V55">
        <v>18.490869149580298</v>
      </c>
      <c r="W55">
        <v>17.85302980267689</v>
      </c>
      <c r="X55">
        <v>17.996154069997292</v>
      </c>
      <c r="Y55">
        <v>17.702842222255082</v>
      </c>
      <c r="Z55">
        <v>17.691602861251528</v>
      </c>
      <c r="AA55">
        <v>17.717697143989522</v>
      </c>
      <c r="AB55">
        <v>17.796887321365293</v>
      </c>
      <c r="AC55">
        <v>18.032614786688626</v>
      </c>
      <c r="AD55">
        <v>18.777162652628121</v>
      </c>
      <c r="AE55">
        <v>19.385170569287578</v>
      </c>
      <c r="AF55">
        <v>19.789537572779658</v>
      </c>
      <c r="AG55">
        <v>0.98890720821323197</v>
      </c>
      <c r="AH55">
        <v>0</v>
      </c>
      <c r="AJ55" t="s">
        <v>15</v>
      </c>
      <c r="AK55">
        <v>0</v>
      </c>
      <c r="AM55" s="82" t="s">
        <v>15</v>
      </c>
      <c r="AN55" s="82">
        <v>22.5</v>
      </c>
      <c r="AO55" s="82">
        <v>22.9</v>
      </c>
      <c r="AU55" t="s">
        <v>86</v>
      </c>
      <c r="AV55" t="s">
        <v>131</v>
      </c>
      <c r="AZ55" t="s">
        <v>15</v>
      </c>
      <c r="BA55">
        <v>45</v>
      </c>
      <c r="BC55" t="s">
        <v>14</v>
      </c>
      <c r="BD55" s="95">
        <v>27.035581055342604</v>
      </c>
      <c r="BE55" s="95">
        <v>44.068568696974943</v>
      </c>
      <c r="BF55" s="95">
        <v>13.432054012696643</v>
      </c>
      <c r="BG55" s="95">
        <v>21.434128743664857</v>
      </c>
    </row>
    <row r="56" spans="4:60" x14ac:dyDescent="0.25">
      <c r="D56" s="49" t="s">
        <v>16</v>
      </c>
      <c r="E56">
        <v>23.6183291187149</v>
      </c>
      <c r="F56" s="49">
        <v>25.04634776</v>
      </c>
      <c r="G56" s="51">
        <v>25.75536623384405</v>
      </c>
      <c r="H56">
        <v>25.676204365071822</v>
      </c>
      <c r="I56">
        <v>26.922279274771864</v>
      </c>
      <c r="J56">
        <v>27.021560267221091</v>
      </c>
      <c r="K56">
        <v>27.039623435766828</v>
      </c>
      <c r="L56">
        <v>26.987312093185491</v>
      </c>
      <c r="M56">
        <v>27.601924567601763</v>
      </c>
      <c r="N56">
        <v>29.264941436648616</v>
      </c>
      <c r="O56">
        <v>30.739571745387114</v>
      </c>
      <c r="P56" s="49">
        <v>31.534293512310814</v>
      </c>
      <c r="Q56">
        <v>0.97088202977858196</v>
      </c>
      <c r="R56">
        <v>0</v>
      </c>
      <c r="S56" s="60"/>
      <c r="T56" t="s">
        <v>16</v>
      </c>
      <c r="U56">
        <v>28.711827035635299</v>
      </c>
      <c r="V56">
        <v>27.646386724603801</v>
      </c>
      <c r="W56">
        <v>26.692729375670552</v>
      </c>
      <c r="X56">
        <v>26.906719795050339</v>
      </c>
      <c r="Y56">
        <v>28.062642137269084</v>
      </c>
      <c r="Z56">
        <v>28.45470788630897</v>
      </c>
      <c r="AA56">
        <v>28.496677243106973</v>
      </c>
      <c r="AB56">
        <v>28.62404463781759</v>
      </c>
      <c r="AC56">
        <v>29.003182481864862</v>
      </c>
      <c r="AD56">
        <v>30.200693651363515</v>
      </c>
      <c r="AE56">
        <v>31.178597564128843</v>
      </c>
      <c r="AF56">
        <v>31.828970797886548</v>
      </c>
      <c r="AG56">
        <v>0.98397397105844397</v>
      </c>
      <c r="AH56">
        <v>0</v>
      </c>
      <c r="AJ56" t="s">
        <v>16</v>
      </c>
      <c r="AK56">
        <v>0</v>
      </c>
      <c r="AM56" s="82" t="s">
        <v>16</v>
      </c>
      <c r="AN56" s="82">
        <v>60</v>
      </c>
      <c r="AO56" s="82">
        <v>78</v>
      </c>
      <c r="AU56" t="s">
        <v>86</v>
      </c>
      <c r="AV56" t="s">
        <v>132</v>
      </c>
      <c r="AZ56" t="s">
        <v>16</v>
      </c>
      <c r="BA56">
        <v>90</v>
      </c>
      <c r="BC56" t="s">
        <v>15</v>
      </c>
      <c r="BD56" s="95">
        <v>26.864108025393286</v>
      </c>
      <c r="BE56" s="95">
        <v>40.866595651054659</v>
      </c>
      <c r="BF56" s="95">
        <v>13.432054012696643</v>
      </c>
      <c r="BG56" s="95">
        <v>19.432466907389809</v>
      </c>
    </row>
    <row r="57" spans="4:60" x14ac:dyDescent="0.25">
      <c r="D57" s="49" t="s">
        <v>13</v>
      </c>
      <c r="E57">
        <v>13.5374556461484</v>
      </c>
      <c r="F57" s="49">
        <v>10.574708060000001</v>
      </c>
      <c r="G57" s="51">
        <v>10.874059623824474</v>
      </c>
      <c r="H57">
        <v>10.84063704022978</v>
      </c>
      <c r="I57">
        <v>10.658037799582344</v>
      </c>
      <c r="J57">
        <v>10.528486894725841</v>
      </c>
      <c r="K57">
        <v>10.535524898136092</v>
      </c>
      <c r="L57">
        <v>10.515142681884825</v>
      </c>
      <c r="M57">
        <v>10.754615877297468</v>
      </c>
      <c r="N57">
        <v>11.402581839970148</v>
      </c>
      <c r="O57">
        <v>11.97714621473545</v>
      </c>
      <c r="P57" s="49">
        <v>12.286795902809144</v>
      </c>
      <c r="Q57">
        <v>0.99997255115248995</v>
      </c>
      <c r="R57">
        <v>0</v>
      </c>
      <c r="S57" s="60"/>
      <c r="T57" t="s">
        <v>13</v>
      </c>
      <c r="U57">
        <v>19.811988516643599</v>
      </c>
      <c r="V57">
        <v>18.366534981760001</v>
      </c>
      <c r="W57">
        <v>17.732984520563303</v>
      </c>
      <c r="X57">
        <v>17.875146408207108</v>
      </c>
      <c r="Y57">
        <v>17.583806814132686</v>
      </c>
      <c r="Z57">
        <v>17.572643027542963</v>
      </c>
      <c r="AA57">
        <v>17.598561850117196</v>
      </c>
      <c r="AB57">
        <v>17.677219546043666</v>
      </c>
      <c r="AC57">
        <v>17.91136195995615</v>
      </c>
      <c r="AD57">
        <v>18.650903423083257</v>
      </c>
      <c r="AE57">
        <v>19.254823043095623</v>
      </c>
      <c r="AF57">
        <v>19.656471048661405</v>
      </c>
      <c r="AG57">
        <v>0.99966608569016802</v>
      </c>
      <c r="AH57">
        <v>0</v>
      </c>
      <c r="AJ57" t="s">
        <v>13</v>
      </c>
      <c r="AK57">
        <v>0</v>
      </c>
      <c r="AM57" s="82" t="s">
        <v>13</v>
      </c>
      <c r="AN57" s="82">
        <v>22.5</v>
      </c>
      <c r="AO57" s="82">
        <v>22.9</v>
      </c>
      <c r="AU57" t="s">
        <v>86</v>
      </c>
      <c r="AV57" t="s">
        <v>133</v>
      </c>
      <c r="AZ57" t="s">
        <v>13</v>
      </c>
      <c r="BA57">
        <v>45</v>
      </c>
      <c r="BC57" t="s">
        <v>16</v>
      </c>
      <c r="BD57" s="95">
        <v>42.719647528040305</v>
      </c>
      <c r="BE57" s="95">
        <v>42.719647528040305</v>
      </c>
      <c r="BF57" s="95">
        <v>42.70535810887786</v>
      </c>
      <c r="BG57" s="95">
        <v>42.70535810887786</v>
      </c>
    </row>
    <row r="58" spans="4:60" x14ac:dyDescent="0.25">
      <c r="D58" s="49" t="s">
        <v>12</v>
      </c>
      <c r="E58">
        <v>14.5935527843</v>
      </c>
      <c r="F58" s="49">
        <v>11.20914142</v>
      </c>
      <c r="G58" s="51">
        <v>11.5264526870504</v>
      </c>
      <c r="H58">
        <v>11.491024903700824</v>
      </c>
      <c r="I58">
        <v>11.297470556858485</v>
      </c>
      <c r="J58">
        <v>11.160147199524541</v>
      </c>
      <c r="K58">
        <v>11.167607450445164</v>
      </c>
      <c r="L58">
        <v>11.146002395902082</v>
      </c>
      <c r="M58">
        <v>11.399842870594073</v>
      </c>
      <c r="N58">
        <v>12.08668378097515</v>
      </c>
      <c r="O58">
        <v>12.69571934915311</v>
      </c>
      <c r="P58" s="49">
        <v>13.023946580068923</v>
      </c>
      <c r="Q58">
        <v>0.99732780590554904</v>
      </c>
      <c r="R58">
        <v>0</v>
      </c>
      <c r="S58" s="60"/>
      <c r="T58" t="s">
        <v>12</v>
      </c>
      <c r="U58">
        <v>23.509775086212699</v>
      </c>
      <c r="V58">
        <v>18.2950558361178</v>
      </c>
      <c r="W58">
        <v>17.663971035740225</v>
      </c>
      <c r="X58">
        <v>17.805579655700072</v>
      </c>
      <c r="Y58">
        <v>17.515373901258268</v>
      </c>
      <c r="Z58">
        <v>17.504253562054149</v>
      </c>
      <c r="AA58">
        <v>17.530071513381003</v>
      </c>
      <c r="AB58">
        <v>17.608423088152417</v>
      </c>
      <c r="AC58">
        <v>17.841654263242681</v>
      </c>
      <c r="AD58">
        <v>18.578317568241221</v>
      </c>
      <c r="AE58">
        <v>19.179886845169392</v>
      </c>
      <c r="AF58">
        <v>19.579971711236336</v>
      </c>
      <c r="AG58">
        <v>0.99896929022722403</v>
      </c>
      <c r="AH58">
        <v>0</v>
      </c>
      <c r="AJ58" t="s">
        <v>12</v>
      </c>
      <c r="AK58">
        <v>0</v>
      </c>
      <c r="AM58" s="82" t="s">
        <v>12</v>
      </c>
      <c r="AN58" s="82">
        <v>25</v>
      </c>
      <c r="AO58" s="82">
        <v>32.5</v>
      </c>
      <c r="AU58" t="s">
        <v>86</v>
      </c>
      <c r="AV58" t="s">
        <v>134</v>
      </c>
      <c r="AZ58" t="s">
        <v>12</v>
      </c>
      <c r="BA58">
        <v>50</v>
      </c>
      <c r="BC58" t="s">
        <v>13</v>
      </c>
      <c r="BD58" s="95">
        <v>27.035581055342604</v>
      </c>
      <c r="BE58" s="95">
        <v>42.868257487329714</v>
      </c>
      <c r="BF58" s="95">
        <v>13.432054012696643</v>
      </c>
      <c r="BG58" s="95">
        <v>21.434128743664857</v>
      </c>
    </row>
    <row r="59" spans="4:60" x14ac:dyDescent="0.25">
      <c r="D59" s="49" t="s">
        <v>17</v>
      </c>
      <c r="E59">
        <v>14.566601621518201</v>
      </c>
      <c r="F59" s="49">
        <v>12.169994129999999</v>
      </c>
      <c r="G59" s="51">
        <v>12.514505463445753</v>
      </c>
      <c r="H59">
        <v>12.742989240530658</v>
      </c>
      <c r="I59">
        <v>12.528346858328918</v>
      </c>
      <c r="J59">
        <v>12.376061915980875</v>
      </c>
      <c r="K59">
        <v>12.384334972388798</v>
      </c>
      <c r="L59">
        <v>12.360376014864052</v>
      </c>
      <c r="M59">
        <v>12.641872788643514</v>
      </c>
      <c r="N59">
        <v>13.40354604270839</v>
      </c>
      <c r="O59">
        <v>14.078936946255446</v>
      </c>
      <c r="P59" s="49">
        <v>14.442925024521843</v>
      </c>
      <c r="Q59">
        <v>0.99660349446477203</v>
      </c>
      <c r="R59">
        <v>0</v>
      </c>
      <c r="S59" s="60"/>
      <c r="T59" t="s">
        <v>17</v>
      </c>
      <c r="U59">
        <v>22.880695906682998</v>
      </c>
      <c r="V59">
        <v>21.178910906855499</v>
      </c>
      <c r="W59">
        <v>20.448348022456916</v>
      </c>
      <c r="X59">
        <v>20.865711563542288</v>
      </c>
      <c r="Y59">
        <v>20.525629988926188</v>
      </c>
      <c r="Z59">
        <v>20.512598467638554</v>
      </c>
      <c r="AA59">
        <v>20.542853586312841</v>
      </c>
      <c r="AB59">
        <v>20.63467094869825</v>
      </c>
      <c r="AC59">
        <v>20.907986084805124</v>
      </c>
      <c r="AD59">
        <v>21.771255034132739</v>
      </c>
      <c r="AE59">
        <v>22.476212202648931</v>
      </c>
      <c r="AF59">
        <v>22.945057114059544</v>
      </c>
      <c r="AG59">
        <v>0.99662344098090205</v>
      </c>
      <c r="AH59">
        <v>0</v>
      </c>
      <c r="AJ59" t="s">
        <v>17</v>
      </c>
      <c r="AK59">
        <v>0</v>
      </c>
      <c r="AM59" s="82" t="s">
        <v>17</v>
      </c>
      <c r="AN59" s="82">
        <v>22.5</v>
      </c>
      <c r="AO59" s="82">
        <v>22.9</v>
      </c>
      <c r="AU59" t="s">
        <v>66</v>
      </c>
      <c r="AV59" t="s">
        <v>130</v>
      </c>
      <c r="AW59" t="s">
        <v>59</v>
      </c>
      <c r="AX59">
        <v>2.1</v>
      </c>
      <c r="AZ59" t="s">
        <v>17</v>
      </c>
      <c r="BA59">
        <v>45</v>
      </c>
      <c r="BC59" t="s">
        <v>12</v>
      </c>
      <c r="BD59" s="95">
        <v>48.012448385809279</v>
      </c>
      <c r="BE59" s="95">
        <v>48.012448385809279</v>
      </c>
      <c r="BF59" s="95">
        <v>24.006224192904639</v>
      </c>
      <c r="BG59" s="95">
        <v>24.006224192904639</v>
      </c>
    </row>
    <row r="60" spans="4:60" x14ac:dyDescent="0.25">
      <c r="D60" s="49" t="s">
        <v>20</v>
      </c>
      <c r="E60">
        <v>10.4463250103205</v>
      </c>
      <c r="F60" s="49">
        <v>9.1449692230000004</v>
      </c>
      <c r="G60" s="51">
        <v>9.4038473709828132</v>
      </c>
      <c r="H60">
        <v>9.3749436417647214</v>
      </c>
      <c r="I60">
        <v>9.2170324799256136</v>
      </c>
      <c r="J60">
        <v>9.1049973267088617</v>
      </c>
      <c r="K60">
        <v>9.1110837665626079</v>
      </c>
      <c r="L60">
        <v>9.0934572997838767</v>
      </c>
      <c r="M60">
        <v>9.3005528516758407</v>
      </c>
      <c r="N60">
        <v>9.8609114689134714</v>
      </c>
      <c r="O60">
        <v>10.357792658828885</v>
      </c>
      <c r="P60" s="49">
        <v>10.625576587357072</v>
      </c>
      <c r="Q60">
        <v>0.99978964161927097</v>
      </c>
      <c r="R60">
        <v>0</v>
      </c>
      <c r="S60" s="60"/>
      <c r="T60" t="s">
        <v>20</v>
      </c>
      <c r="U60">
        <v>15.793698579329201</v>
      </c>
      <c r="V60">
        <v>15.1159704328196</v>
      </c>
      <c r="W60">
        <v>14.594547635941513</v>
      </c>
      <c r="X60">
        <v>14.711549285541272</v>
      </c>
      <c r="Y60">
        <v>14.471771848245005</v>
      </c>
      <c r="Z60">
        <v>14.462583862150941</v>
      </c>
      <c r="AA60">
        <v>14.483915493624961</v>
      </c>
      <c r="AB60">
        <v>14.548652114175276</v>
      </c>
      <c r="AC60">
        <v>14.741355300121073</v>
      </c>
      <c r="AD60">
        <v>15.350010492925559</v>
      </c>
      <c r="AE60">
        <v>15.847046603927037</v>
      </c>
      <c r="AF60">
        <v>16.177609738593581</v>
      </c>
      <c r="AG60">
        <v>0.99919208494617895</v>
      </c>
      <c r="AH60">
        <v>0</v>
      </c>
      <c r="AJ60" t="s">
        <v>20</v>
      </c>
      <c r="AK60">
        <v>0</v>
      </c>
      <c r="AM60" s="82" t="s">
        <v>20</v>
      </c>
      <c r="AN60" s="82">
        <v>0</v>
      </c>
      <c r="AO60" s="82">
        <v>0</v>
      </c>
      <c r="AU60" t="s">
        <v>66</v>
      </c>
      <c r="AV60" t="s">
        <v>131</v>
      </c>
      <c r="AW60" t="s">
        <v>70</v>
      </c>
      <c r="AX60">
        <v>2.1</v>
      </c>
      <c r="AZ60" t="s">
        <v>20</v>
      </c>
      <c r="BA60">
        <v>25</v>
      </c>
      <c r="BC60" t="s">
        <v>17</v>
      </c>
      <c r="BD60" s="95">
        <v>34.866182756361503</v>
      </c>
      <c r="BE60" s="95">
        <v>44.068568696974943</v>
      </c>
      <c r="BF60" s="95">
        <v>13.432054012696643</v>
      </c>
      <c r="BG60" s="95">
        <v>21.434128743664857</v>
      </c>
    </row>
    <row r="61" spans="4:60" x14ac:dyDescent="0.25">
      <c r="D61" s="49" t="s">
        <v>18</v>
      </c>
      <c r="E61">
        <v>28.1627124657054</v>
      </c>
      <c r="F61" s="49">
        <v>16.694610740000002</v>
      </c>
      <c r="G61" s="51">
        <v>17.167206087701718</v>
      </c>
      <c r="H61">
        <v>17.114440846347289</v>
      </c>
      <c r="I61">
        <v>16.826165914620379</v>
      </c>
      <c r="J61">
        <v>16.621639991510012</v>
      </c>
      <c r="K61">
        <v>16.632751099888068</v>
      </c>
      <c r="L61">
        <v>16.600573079993548</v>
      </c>
      <c r="M61">
        <v>16.978636640462</v>
      </c>
      <c r="N61">
        <v>18.0016000601812</v>
      </c>
      <c r="O61">
        <v>18.908682177943057</v>
      </c>
      <c r="P61" s="49">
        <v>19.397535485175897</v>
      </c>
      <c r="Q61">
        <v>0.99999852146242196</v>
      </c>
      <c r="R61">
        <v>0</v>
      </c>
      <c r="S61" s="60"/>
      <c r="T61" t="s">
        <v>18</v>
      </c>
      <c r="U61">
        <v>38.683848548298499</v>
      </c>
      <c r="V61">
        <v>34.702689716298799</v>
      </c>
      <c r="W61">
        <v>33.505626410870669</v>
      </c>
      <c r="X61">
        <v>33.774234500599391</v>
      </c>
      <c r="Y61">
        <v>33.22376226698114</v>
      </c>
      <c r="Z61">
        <v>33.202668825977334</v>
      </c>
      <c r="AA61">
        <v>33.251641202013353</v>
      </c>
      <c r="AB61">
        <v>33.400261157723349</v>
      </c>
      <c r="AC61">
        <v>33.842662054109063</v>
      </c>
      <c r="AD61">
        <v>35.239990290095044</v>
      </c>
      <c r="AE61">
        <v>36.38106753780059</v>
      </c>
      <c r="AF61">
        <v>37.139962240920241</v>
      </c>
      <c r="AG61">
        <v>0.99986192744441305</v>
      </c>
      <c r="AH61">
        <v>0</v>
      </c>
      <c r="AJ61" t="s">
        <v>18</v>
      </c>
      <c r="AK61">
        <v>0</v>
      </c>
      <c r="AM61" s="82" t="s">
        <v>18</v>
      </c>
      <c r="AN61" s="82">
        <v>60</v>
      </c>
      <c r="AO61" s="82">
        <v>78</v>
      </c>
      <c r="AU61" t="s">
        <v>66</v>
      </c>
      <c r="AV61" t="s">
        <v>132</v>
      </c>
      <c r="AW61" t="s">
        <v>68</v>
      </c>
      <c r="AX61">
        <v>2.1</v>
      </c>
      <c r="AZ61" t="s">
        <v>18</v>
      </c>
      <c r="BA61">
        <v>90</v>
      </c>
      <c r="BC61" t="s">
        <v>20</v>
      </c>
      <c r="BD61" s="95">
        <v>20.691078947217807</v>
      </c>
      <c r="BE61" s="95">
        <v>20.691078947217807</v>
      </c>
      <c r="BF61" s="95">
        <v>0</v>
      </c>
      <c r="BG61" s="95">
        <v>0</v>
      </c>
    </row>
    <row r="62" spans="4:60" x14ac:dyDescent="0.25">
      <c r="D62" s="49" t="s">
        <v>10</v>
      </c>
      <c r="E62">
        <v>6.9771751162326296</v>
      </c>
      <c r="F62" s="49">
        <v>6.3351137399999997</v>
      </c>
      <c r="G62" s="51">
        <v>6.5144497740838476</v>
      </c>
      <c r="H62">
        <v>6.4944269169651765</v>
      </c>
      <c r="I62">
        <v>6.3850350593577962</v>
      </c>
      <c r="J62">
        <v>6.3074234872246295</v>
      </c>
      <c r="K62">
        <v>6.311639826044904</v>
      </c>
      <c r="L62">
        <v>6.2994292139417221</v>
      </c>
      <c r="M62">
        <v>6.4428932152184011</v>
      </c>
      <c r="N62">
        <v>6.8310777447476276</v>
      </c>
      <c r="O62">
        <v>7.1752887285816511</v>
      </c>
      <c r="P62" s="49">
        <v>7.3607941801148797</v>
      </c>
      <c r="Q62">
        <v>0.99940678080315004</v>
      </c>
      <c r="R62">
        <v>0</v>
      </c>
      <c r="S62" s="60"/>
      <c r="T62" t="s">
        <v>10</v>
      </c>
      <c r="U62">
        <v>12.2728721367974</v>
      </c>
      <c r="V62">
        <v>10.7108415042314</v>
      </c>
      <c r="W62">
        <v>10.341372871114176</v>
      </c>
      <c r="X62">
        <v>10.42427764591287</v>
      </c>
      <c r="Y62">
        <v>10.254376670081705</v>
      </c>
      <c r="Z62">
        <v>10.247866266847327</v>
      </c>
      <c r="AA62">
        <v>10.262981387954525</v>
      </c>
      <c r="AB62">
        <v>10.308852321965386</v>
      </c>
      <c r="AC62">
        <v>10.445397526998633</v>
      </c>
      <c r="AD62">
        <v>10.876677101792048</v>
      </c>
      <c r="AE62">
        <v>11.228865869987684</v>
      </c>
      <c r="AF62">
        <v>11.463095578115977</v>
      </c>
      <c r="AG62">
        <v>0.99991070882119604</v>
      </c>
      <c r="AH62">
        <v>0</v>
      </c>
      <c r="AJ62" t="s">
        <v>10</v>
      </c>
      <c r="AK62">
        <v>0</v>
      </c>
      <c r="AM62" s="82" t="s">
        <v>10</v>
      </c>
      <c r="AN62" s="82">
        <v>0</v>
      </c>
      <c r="AO62" s="82">
        <v>0</v>
      </c>
      <c r="AU62" t="s">
        <v>66</v>
      </c>
      <c r="AV62" t="s">
        <v>133</v>
      </c>
      <c r="AZ62" t="s">
        <v>10</v>
      </c>
      <c r="BA62">
        <v>25</v>
      </c>
      <c r="BC62" t="s">
        <v>18</v>
      </c>
      <c r="BD62" s="95">
        <v>26.864108025393286</v>
      </c>
      <c r="BE62" s="95">
        <v>44.068568696974943</v>
      </c>
      <c r="BF62" s="95">
        <v>13.432054012696643</v>
      </c>
      <c r="BG62" s="95">
        <v>21.434128743664857</v>
      </c>
    </row>
    <row r="63" spans="4:60" x14ac:dyDescent="0.25">
      <c r="D63" s="49" t="s">
        <v>76</v>
      </c>
      <c r="E63">
        <v>6.9735520865432301</v>
      </c>
      <c r="F63" s="49">
        <v>7.28513019184361</v>
      </c>
      <c r="G63" s="51">
        <v>7.4913595367313839</v>
      </c>
      <c r="H63">
        <v>7.4683340431240346</v>
      </c>
      <c r="I63">
        <v>7.3425377342802758</v>
      </c>
      <c r="J63">
        <v>7.2532874965436154</v>
      </c>
      <c r="K63">
        <v>7.2581361193938534</v>
      </c>
      <c r="L63">
        <v>7.2440943985116997</v>
      </c>
      <c r="M63">
        <v>7.4090723247238692</v>
      </c>
      <c r="N63">
        <v>7.8554691775892094</v>
      </c>
      <c r="O63">
        <v>8.2512981924433983</v>
      </c>
      <c r="P63" s="49">
        <v>8.4646221233435419</v>
      </c>
      <c r="Q63">
        <v>0.90363199360917001</v>
      </c>
      <c r="R63">
        <v>0</v>
      </c>
      <c r="S63" s="60"/>
      <c r="T63" t="s">
        <v>76</v>
      </c>
      <c r="U63">
        <v>2.6142636498240899</v>
      </c>
      <c r="V63">
        <v>8.5724218848551494</v>
      </c>
      <c r="W63">
        <v>8.2767176682396411</v>
      </c>
      <c r="X63">
        <v>8.3430705038746904</v>
      </c>
      <c r="Y63">
        <v>8.2070902596615785</v>
      </c>
      <c r="Z63">
        <v>8.201879658501662</v>
      </c>
      <c r="AA63">
        <v>8.213977045520263</v>
      </c>
      <c r="AB63">
        <v>8.2506898470716727</v>
      </c>
      <c r="AC63">
        <v>8.3599738004787536</v>
      </c>
      <c r="AD63">
        <v>8.7051484036123661</v>
      </c>
      <c r="AE63">
        <v>8.9870226805202744</v>
      </c>
      <c r="AF63">
        <v>9.1744884249483825</v>
      </c>
      <c r="AG63">
        <v>0.90625119719018998</v>
      </c>
      <c r="AH63">
        <v>0</v>
      </c>
      <c r="AJ63" t="s">
        <v>76</v>
      </c>
      <c r="AK63">
        <v>0</v>
      </c>
      <c r="AM63" s="82" t="s">
        <v>76</v>
      </c>
      <c r="AN63" s="82">
        <v>20</v>
      </c>
      <c r="AO63" s="82">
        <v>26</v>
      </c>
      <c r="AU63" t="s">
        <v>66</v>
      </c>
      <c r="AV63" t="s">
        <v>134</v>
      </c>
      <c r="AZ63" t="s">
        <v>76</v>
      </c>
      <c r="BA63">
        <v>40</v>
      </c>
      <c r="BC63" t="s">
        <v>10</v>
      </c>
      <c r="BD63" s="95">
        <v>25.835269845697376</v>
      </c>
      <c r="BE63" s="95">
        <v>25.835269845697376</v>
      </c>
      <c r="BF63" s="95">
        <v>0</v>
      </c>
      <c r="BG63" s="95">
        <v>0</v>
      </c>
    </row>
    <row r="64" spans="4:60" x14ac:dyDescent="0.25">
      <c r="D64" s="49" t="s">
        <v>19</v>
      </c>
      <c r="E64">
        <v>25.461296627123598</v>
      </c>
      <c r="F64" s="49">
        <v>18.081761469787399</v>
      </c>
      <c r="G64" s="51">
        <v>18.593624638204926</v>
      </c>
      <c r="H64">
        <v>18.536475147095164</v>
      </c>
      <c r="I64">
        <v>18.22424752859094</v>
      </c>
      <c r="J64">
        <v>18.002727601372218</v>
      </c>
      <c r="K64">
        <v>18.014761928765999</v>
      </c>
      <c r="L64">
        <v>17.979910245826865</v>
      </c>
      <c r="M64">
        <v>18.389387006158273</v>
      </c>
      <c r="N64">
        <v>19.497348182118014</v>
      </c>
      <c r="O64">
        <v>20.479799509813933</v>
      </c>
      <c r="P64" s="49">
        <v>21.009271507260511</v>
      </c>
      <c r="Q64">
        <v>1</v>
      </c>
      <c r="R64">
        <v>0</v>
      </c>
      <c r="S64" s="60"/>
      <c r="T64" t="s">
        <v>19</v>
      </c>
      <c r="U64">
        <v>38.007412662762803</v>
      </c>
      <c r="V64">
        <v>38.723129269062497</v>
      </c>
      <c r="W64">
        <v>37.387381593643155</v>
      </c>
      <c r="X64">
        <v>37.687108959628745</v>
      </c>
      <c r="Y64">
        <v>37.072862408837103</v>
      </c>
      <c r="Z64">
        <v>37.049325211882127</v>
      </c>
      <c r="AA64">
        <v>37.103971225299503</v>
      </c>
      <c r="AB64">
        <v>37.269809372254947</v>
      </c>
      <c r="AC64">
        <v>37.763464107364626</v>
      </c>
      <c r="AD64">
        <v>39.322678172779938</v>
      </c>
      <c r="AE64">
        <v>40.595953591201898</v>
      </c>
      <c r="AF64">
        <v>41.442769153071936</v>
      </c>
      <c r="AG64">
        <v>1</v>
      </c>
      <c r="AH64">
        <v>0</v>
      </c>
      <c r="AJ64" t="s">
        <v>19</v>
      </c>
      <c r="AK64">
        <v>0</v>
      </c>
      <c r="AM64" s="82" t="s">
        <v>19</v>
      </c>
      <c r="AN64" s="82">
        <v>60</v>
      </c>
      <c r="AO64" s="82">
        <v>78</v>
      </c>
      <c r="AU64" t="s">
        <v>79</v>
      </c>
      <c r="AV64" t="s">
        <v>130</v>
      </c>
      <c r="AZ64" t="s">
        <v>19</v>
      </c>
      <c r="BA64">
        <v>90</v>
      </c>
      <c r="BC64" t="s">
        <v>76</v>
      </c>
      <c r="BD64" s="95">
        <v>18.18604850524709</v>
      </c>
      <c r="BE64" s="95">
        <v>18.18604850524709</v>
      </c>
      <c r="BF64" s="95">
        <v>0</v>
      </c>
      <c r="BG64" s="95">
        <v>0</v>
      </c>
    </row>
    <row r="65" spans="4:60" x14ac:dyDescent="0.25">
      <c r="D65" s="65"/>
      <c r="E65" s="60"/>
      <c r="F65" s="65"/>
      <c r="G65" s="66"/>
      <c r="H65" s="60"/>
      <c r="I65" s="60"/>
      <c r="J65" s="60"/>
      <c r="K65" s="60"/>
      <c r="L65" s="60"/>
      <c r="M65" s="60"/>
      <c r="N65" s="60"/>
      <c r="O65" s="60"/>
      <c r="P65" s="65"/>
      <c r="Q65" s="60"/>
      <c r="R65" s="60"/>
      <c r="S65" s="60"/>
      <c r="T65" s="60"/>
      <c r="U65" s="60"/>
      <c r="V65" s="60"/>
      <c r="W65" s="60"/>
      <c r="X65" s="60"/>
      <c r="Y65" s="60"/>
      <c r="Z65" s="60"/>
      <c r="AA65" s="60"/>
      <c r="AB65" s="60"/>
      <c r="AC65" s="60"/>
      <c r="AD65" s="60"/>
      <c r="AE65" s="60"/>
      <c r="AF65" s="60"/>
      <c r="AG65" s="60"/>
      <c r="AH65" s="60"/>
      <c r="AJ65" s="60"/>
      <c r="AK65" s="60"/>
      <c r="AM65" s="60"/>
      <c r="AN65" s="60"/>
      <c r="AO65" s="60"/>
      <c r="AQ65" s="60"/>
      <c r="AR65" s="60"/>
      <c r="AS65" s="60"/>
      <c r="AU65" t="s">
        <v>79</v>
      </c>
      <c r="AV65" t="s">
        <v>131</v>
      </c>
      <c r="BC65" t="s">
        <v>19</v>
      </c>
      <c r="BD65" s="95">
        <v>40.296162038089925</v>
      </c>
      <c r="BE65" s="95">
        <v>67.903319859930249</v>
      </c>
      <c r="BF65" s="95">
        <v>26.864108025393286</v>
      </c>
      <c r="BG65" s="95">
        <v>45.268879906620178</v>
      </c>
    </row>
    <row r="66" spans="4:60" ht="15.75" thickBot="1" x14ac:dyDescent="0.3">
      <c r="D66" s="62" t="s">
        <v>1</v>
      </c>
      <c r="E66" s="188" t="s">
        <v>151</v>
      </c>
      <c r="F66" s="189"/>
      <c r="G66" s="187" t="s">
        <v>125</v>
      </c>
      <c r="H66" s="188"/>
      <c r="I66" s="188"/>
      <c r="J66" s="188"/>
      <c r="K66" s="188"/>
      <c r="L66" s="188"/>
      <c r="M66" s="188"/>
      <c r="N66" s="188"/>
      <c r="O66" s="188"/>
      <c r="P66" s="189"/>
      <c r="S66" s="60"/>
      <c r="T66" s="62" t="s">
        <v>87</v>
      </c>
      <c r="U66" s="187" t="s">
        <v>151</v>
      </c>
      <c r="V66" s="189"/>
      <c r="W66" s="187" t="s">
        <v>125</v>
      </c>
      <c r="X66" s="188"/>
      <c r="Y66" s="188"/>
      <c r="Z66" s="188"/>
      <c r="AA66" s="188"/>
      <c r="AB66" s="188"/>
      <c r="AC66" s="188"/>
      <c r="AD66" s="188"/>
      <c r="AE66" s="188"/>
      <c r="AF66" s="189"/>
      <c r="AU66" t="s">
        <v>79</v>
      </c>
      <c r="AV66" t="s">
        <v>132</v>
      </c>
      <c r="AZ66" s="60"/>
      <c r="BA66" s="60"/>
      <c r="BC66" s="60"/>
      <c r="BD66" s="60"/>
      <c r="BE66" s="60"/>
      <c r="BF66" s="60"/>
      <c r="BG66" s="60"/>
      <c r="BH66" s="60"/>
    </row>
    <row r="67" spans="4:60" x14ac:dyDescent="0.25">
      <c r="D67" s="50" t="s">
        <v>139</v>
      </c>
      <c r="E67" s="1">
        <v>2023</v>
      </c>
      <c r="F67" s="50">
        <v>2024</v>
      </c>
      <c r="G67" s="52">
        <v>2025</v>
      </c>
      <c r="H67" s="1">
        <v>2026</v>
      </c>
      <c r="I67" s="1">
        <v>2027</v>
      </c>
      <c r="J67" s="1">
        <v>2028</v>
      </c>
      <c r="K67" s="1">
        <v>2029</v>
      </c>
      <c r="L67" s="1">
        <v>2030</v>
      </c>
      <c r="M67" s="1">
        <v>2031</v>
      </c>
      <c r="N67" s="1">
        <v>2032</v>
      </c>
      <c r="O67" s="1">
        <v>2033</v>
      </c>
      <c r="P67" s="50">
        <v>2034</v>
      </c>
      <c r="Q67" s="1"/>
      <c r="R67" s="1"/>
      <c r="S67" s="61"/>
      <c r="T67" s="50" t="s">
        <v>139</v>
      </c>
      <c r="U67" s="52">
        <v>2023</v>
      </c>
      <c r="V67" s="50">
        <v>2024</v>
      </c>
      <c r="W67" s="52">
        <v>2025</v>
      </c>
      <c r="X67" s="1">
        <v>2026</v>
      </c>
      <c r="Y67" s="1">
        <v>2027</v>
      </c>
      <c r="Z67" s="1">
        <v>2028</v>
      </c>
      <c r="AA67" s="1">
        <v>2029</v>
      </c>
      <c r="AB67" s="1">
        <v>2030</v>
      </c>
      <c r="AC67" s="1">
        <v>2031</v>
      </c>
      <c r="AD67" s="1">
        <v>2032</v>
      </c>
      <c r="AE67" s="1">
        <v>2033</v>
      </c>
      <c r="AF67" s="50">
        <v>2034</v>
      </c>
      <c r="AU67" t="s">
        <v>79</v>
      </c>
      <c r="AV67" t="s">
        <v>133</v>
      </c>
    </row>
    <row r="68" spans="4:60" x14ac:dyDescent="0.25">
      <c r="D68" s="49">
        <v>10001</v>
      </c>
      <c r="E68">
        <v>144.695539219876</v>
      </c>
      <c r="F68" s="49">
        <v>103.9944452</v>
      </c>
      <c r="G68" s="51">
        <v>106.93834678319685</v>
      </c>
      <c r="H68">
        <v>106.60966035342881</v>
      </c>
      <c r="I68">
        <v>104.81393165649196</v>
      </c>
      <c r="J68">
        <v>103.53989417013604</v>
      </c>
      <c r="K68">
        <v>103.60910773667725</v>
      </c>
      <c r="L68">
        <v>103.40866369047095</v>
      </c>
      <c r="M68">
        <v>105.76370573568926</v>
      </c>
      <c r="N68">
        <v>112.13597250790588</v>
      </c>
      <c r="O68">
        <v>117.78638886421354</v>
      </c>
      <c r="P68" s="49">
        <v>120.83156489506625</v>
      </c>
      <c r="S68" s="60"/>
      <c r="T68" s="49">
        <v>10001</v>
      </c>
      <c r="U68" s="51">
        <v>221.45829406549001</v>
      </c>
      <c r="V68" s="49">
        <v>226.85769559869399</v>
      </c>
      <c r="W68" s="51">
        <v>219.03227845739278</v>
      </c>
      <c r="X68">
        <v>220.78821762963528</v>
      </c>
      <c r="Y68">
        <v>217.18968208583129</v>
      </c>
      <c r="Z68">
        <v>217.05179048556946</v>
      </c>
      <c r="AA68">
        <v>217.37193167538351</v>
      </c>
      <c r="AB68">
        <v>218.34348693372175</v>
      </c>
      <c r="AC68">
        <v>221.23554079771145</v>
      </c>
      <c r="AD68">
        <v>230.37012564408104</v>
      </c>
      <c r="AE68">
        <v>237.82955190270329</v>
      </c>
      <c r="AF68" s="49">
        <v>242.79058244411755</v>
      </c>
      <c r="AU68" t="s">
        <v>79</v>
      </c>
      <c r="AV68" t="s">
        <v>134</v>
      </c>
    </row>
    <row r="69" spans="4:60" x14ac:dyDescent="0.25">
      <c r="D69" s="49">
        <v>10002</v>
      </c>
      <c r="E69">
        <v>144.06487623022801</v>
      </c>
      <c r="F69" s="49">
        <v>118.49444389999999</v>
      </c>
      <c r="G69" s="51">
        <v>121.84881518710446</v>
      </c>
      <c r="H69">
        <v>121.47429984027092</v>
      </c>
      <c r="I69">
        <v>119.42819177238728</v>
      </c>
      <c r="J69">
        <v>117.97651458748415</v>
      </c>
      <c r="K69">
        <v>118.05537863701933</v>
      </c>
      <c r="L69">
        <v>117.82698657489905</v>
      </c>
      <c r="M69">
        <v>120.51039333737162</v>
      </c>
      <c r="N69">
        <v>127.77114852582525</v>
      </c>
      <c r="O69">
        <v>134.20940532556574</v>
      </c>
      <c r="P69" s="49">
        <v>137.67917180837691</v>
      </c>
      <c r="S69" s="60"/>
      <c r="T69" s="49">
        <v>10002</v>
      </c>
      <c r="U69" s="51">
        <v>218.109967188604</v>
      </c>
      <c r="V69" s="49">
        <v>225.01072011324999</v>
      </c>
      <c r="W69" s="51">
        <v>217.24901407324165</v>
      </c>
      <c r="X69">
        <v>218.99065716178063</v>
      </c>
      <c r="Y69">
        <v>215.42141931015044</v>
      </c>
      <c r="Z69">
        <v>215.28465036259234</v>
      </c>
      <c r="AA69">
        <v>215.60218510377831</v>
      </c>
      <c r="AB69">
        <v>216.56583038692187</v>
      </c>
      <c r="AC69">
        <v>219.43433842155247</v>
      </c>
      <c r="AD69">
        <v>228.49455349952419</v>
      </c>
      <c r="AE69">
        <v>235.89324839349604</v>
      </c>
      <c r="AF69" s="49">
        <v>240.81388840829246</v>
      </c>
      <c r="AU69" t="s">
        <v>67</v>
      </c>
      <c r="AV69" t="s">
        <v>130</v>
      </c>
      <c r="AW69" t="s">
        <v>70</v>
      </c>
      <c r="AX69">
        <v>26.7</v>
      </c>
    </row>
    <row r="70" spans="4:60" x14ac:dyDescent="0.25">
      <c r="D70" s="49">
        <v>10003</v>
      </c>
      <c r="E70">
        <v>148.184107175181</v>
      </c>
      <c r="F70" s="49">
        <v>109.610198676458</v>
      </c>
      <c r="G70" s="51">
        <v>112.71307245781786</v>
      </c>
      <c r="H70">
        <v>112.36663679195279</v>
      </c>
      <c r="I70">
        <v>110.47393782267876</v>
      </c>
      <c r="J70">
        <v>109.13110165741858</v>
      </c>
      <c r="K70">
        <v>109.20405279211715</v>
      </c>
      <c r="L70">
        <v>108.99278466442117</v>
      </c>
      <c r="M70">
        <v>111.47500019017689</v>
      </c>
      <c r="N70">
        <v>118.19137264236682</v>
      </c>
      <c r="O70">
        <v>124.14691438527898</v>
      </c>
      <c r="P70" s="49">
        <v>127.35653148650616</v>
      </c>
      <c r="S70" s="60"/>
      <c r="T70" s="49">
        <v>10003</v>
      </c>
      <c r="U70" s="51">
        <v>223.42357255399401</v>
      </c>
      <c r="V70" s="49">
        <v>227.515577720333</v>
      </c>
      <c r="W70" s="51">
        <v>219.66746704854324</v>
      </c>
      <c r="X70">
        <v>221.42849840416994</v>
      </c>
      <c r="Y70">
        <v>217.81952718970422</v>
      </c>
      <c r="Z70">
        <v>217.68123570695965</v>
      </c>
      <c r="AA70">
        <v>218.00230529889214</v>
      </c>
      <c r="AB70">
        <v>218.97667804522857</v>
      </c>
      <c r="AC70">
        <v>221.87711879918874</v>
      </c>
      <c r="AD70">
        <v>231.03819373240842</v>
      </c>
      <c r="AE70">
        <v>238.51925215634154</v>
      </c>
      <c r="AF70" s="49">
        <v>243.4946695727061</v>
      </c>
      <c r="AU70" t="s">
        <v>67</v>
      </c>
      <c r="AV70" t="s">
        <v>131</v>
      </c>
      <c r="AW70" t="s">
        <v>69</v>
      </c>
      <c r="AX70">
        <v>13.4</v>
      </c>
    </row>
    <row r="71" spans="4:60" x14ac:dyDescent="0.25">
      <c r="D71" s="49">
        <v>10007</v>
      </c>
      <c r="E71">
        <v>127.33915890054401</v>
      </c>
      <c r="F71" s="49">
        <v>174.58333260000001</v>
      </c>
      <c r="G71" s="51">
        <v>179.52548261822926</v>
      </c>
      <c r="H71">
        <v>178.97369187422422</v>
      </c>
      <c r="I71">
        <v>175.95906643193482</v>
      </c>
      <c r="J71">
        <v>173.82024344194164</v>
      </c>
      <c r="K71">
        <v>173.93643748562022</v>
      </c>
      <c r="L71">
        <v>173.5999369204292</v>
      </c>
      <c r="M71">
        <v>177.55352394016489</v>
      </c>
      <c r="N71">
        <v>188.25112963602973</v>
      </c>
      <c r="O71">
        <v>197.7369104983112</v>
      </c>
      <c r="P71" s="49">
        <v>202.84907758374999</v>
      </c>
      <c r="S71" s="60"/>
      <c r="T71" s="49">
        <v>10007</v>
      </c>
      <c r="U71" s="51">
        <v>208.829571726647</v>
      </c>
      <c r="V71" s="49">
        <v>196.91216598252899</v>
      </c>
      <c r="W71" s="51">
        <v>190.11971472825775</v>
      </c>
      <c r="X71">
        <v>191.64386750089056</v>
      </c>
      <c r="Y71">
        <v>188.5203436264832</v>
      </c>
      <c r="Z71">
        <v>188.40065390819217</v>
      </c>
      <c r="AA71">
        <v>188.67853601812078</v>
      </c>
      <c r="AB71">
        <v>189.52184463847072</v>
      </c>
      <c r="AC71">
        <v>192.03214339202836</v>
      </c>
      <c r="AD71">
        <v>199.96095040341447</v>
      </c>
      <c r="AE71">
        <v>206.43572207777117</v>
      </c>
      <c r="AF71" s="49">
        <v>210.74188972545568</v>
      </c>
      <c r="AU71" t="s">
        <v>67</v>
      </c>
      <c r="AV71" t="s">
        <v>132</v>
      </c>
      <c r="AW71" t="s">
        <v>52</v>
      </c>
      <c r="AX71">
        <v>5.3</v>
      </c>
    </row>
    <row r="72" spans="4:60" x14ac:dyDescent="0.25">
      <c r="D72" s="49">
        <v>10008</v>
      </c>
      <c r="E72">
        <v>111.925612593859</v>
      </c>
      <c r="F72" s="49">
        <v>113.37777629999999</v>
      </c>
      <c r="G72" s="51">
        <v>116.58730364068634</v>
      </c>
      <c r="H72">
        <v>116.22896011151593</v>
      </c>
      <c r="I72">
        <v>114.27120432845227</v>
      </c>
      <c r="J72">
        <v>112.8822115139988</v>
      </c>
      <c r="K72">
        <v>112.95767016228663</v>
      </c>
      <c r="L72">
        <v>112.73914021880994</v>
      </c>
      <c r="M72">
        <v>115.30667572194523</v>
      </c>
      <c r="N72">
        <v>122.25390675178392</v>
      </c>
      <c r="O72">
        <v>128.41415541136627</v>
      </c>
      <c r="P72" s="49">
        <v>131.73409510772362</v>
      </c>
      <c r="S72" s="60"/>
      <c r="T72" s="49">
        <v>10008</v>
      </c>
      <c r="U72" s="51">
        <v>233.03313040587699</v>
      </c>
      <c r="V72" s="49">
        <v>200.66552877959199</v>
      </c>
      <c r="W72" s="51">
        <v>193.74360592202274</v>
      </c>
      <c r="X72">
        <v>195.29681072546987</v>
      </c>
      <c r="Y72">
        <v>192.11374904522179</v>
      </c>
      <c r="Z72">
        <v>191.99177790905301</v>
      </c>
      <c r="AA72">
        <v>192.27495675810474</v>
      </c>
      <c r="AB72">
        <v>193.13433976972587</v>
      </c>
      <c r="AC72">
        <v>195.69248758280759</v>
      </c>
      <c r="AD72">
        <v>203.77242639000295</v>
      </c>
      <c r="AE72">
        <v>210.37061434491676</v>
      </c>
      <c r="AF72" s="49">
        <v>214.75886229153096</v>
      </c>
      <c r="AU72" t="s">
        <v>67</v>
      </c>
      <c r="AV72" t="s">
        <v>133</v>
      </c>
    </row>
    <row r="73" spans="4:60" x14ac:dyDescent="0.25">
      <c r="D73" s="49">
        <v>10022</v>
      </c>
      <c r="E73">
        <v>171.18784498760701</v>
      </c>
      <c r="F73" s="49">
        <v>111.44444489999999</v>
      </c>
      <c r="G73" s="51">
        <v>114.59924299665452</v>
      </c>
      <c r="H73">
        <v>114.24700998419684</v>
      </c>
      <c r="I73">
        <v>112.32263808686854</v>
      </c>
      <c r="J73">
        <v>110.9573305439929</v>
      </c>
      <c r="K73">
        <v>111.03150246238624</v>
      </c>
      <c r="L73">
        <v>110.8166989176391</v>
      </c>
      <c r="M73">
        <v>113.34045249833051</v>
      </c>
      <c r="N73">
        <v>120.16921851384838</v>
      </c>
      <c r="O73">
        <v>126.22442187660056</v>
      </c>
      <c r="P73" s="49">
        <v>129.4877495642333</v>
      </c>
      <c r="S73" s="60"/>
      <c r="T73" s="49">
        <v>10022</v>
      </c>
      <c r="U73" s="51">
        <v>223.098798675046</v>
      </c>
      <c r="V73" s="49">
        <v>197.48352655252199</v>
      </c>
      <c r="W73" s="51">
        <v>190.67136631378591</v>
      </c>
      <c r="X73">
        <v>192.19994156987769</v>
      </c>
      <c r="Y73">
        <v>189.06735447496101</v>
      </c>
      <c r="Z73">
        <v>188.94731746484408</v>
      </c>
      <c r="AA73">
        <v>189.22600587782628</v>
      </c>
      <c r="AB73">
        <v>190.0717614434505</v>
      </c>
      <c r="AC73">
        <v>192.5893440827931</v>
      </c>
      <c r="AD73">
        <v>200.54115732983146</v>
      </c>
      <c r="AE73">
        <v>207.0347162092142</v>
      </c>
      <c r="AF73" s="49">
        <v>211.35337863795701</v>
      </c>
      <c r="AU73" t="s">
        <v>67</v>
      </c>
      <c r="AV73" t="s">
        <v>134</v>
      </c>
    </row>
    <row r="74" spans="4:60" x14ac:dyDescent="0.25">
      <c r="D74" s="49">
        <v>10024</v>
      </c>
      <c r="E74">
        <v>173.639713708329</v>
      </c>
      <c r="F74" s="49">
        <v>113.26666640000001</v>
      </c>
      <c r="G74" s="51">
        <v>116.47304841297303</v>
      </c>
      <c r="H74">
        <v>116.11505605944737</v>
      </c>
      <c r="I74">
        <v>114.15921887151214</v>
      </c>
      <c r="J74">
        <v>112.77158726608701</v>
      </c>
      <c r="K74">
        <v>112.84697196511301</v>
      </c>
      <c r="L74">
        <v>112.62865618036265</v>
      </c>
      <c r="M74">
        <v>115.19367550596907</v>
      </c>
      <c r="N74">
        <v>122.13409826905396</v>
      </c>
      <c r="O74">
        <v>128.28830990237881</v>
      </c>
      <c r="P74" s="49">
        <v>131.60499606722666</v>
      </c>
      <c r="S74" s="60"/>
      <c r="T74" s="49">
        <v>10024</v>
      </c>
      <c r="U74" s="51">
        <v>230.095676957931</v>
      </c>
      <c r="V74" s="49">
        <v>200.47353702619401</v>
      </c>
      <c r="W74" s="51">
        <v>193.55823689109428</v>
      </c>
      <c r="X74">
        <v>195.10995562707674</v>
      </c>
      <c r="Y74">
        <v>191.9299394205425</v>
      </c>
      <c r="Z74">
        <v>191.80808498330271</v>
      </c>
      <c r="AA74">
        <v>192.09099289392228</v>
      </c>
      <c r="AB74">
        <v>192.94955366939629</v>
      </c>
      <c r="AC74">
        <v>195.50525391070488</v>
      </c>
      <c r="AD74">
        <v>203.57746203476609</v>
      </c>
      <c r="AE74">
        <v>210.16933700865911</v>
      </c>
      <c r="AF74" s="49">
        <v>214.55338638951693</v>
      </c>
      <c r="AU74" t="s">
        <v>65</v>
      </c>
      <c r="AV74" t="s">
        <v>130</v>
      </c>
    </row>
    <row r="75" spans="4:60" x14ac:dyDescent="0.25">
      <c r="D75" s="49">
        <v>10026</v>
      </c>
      <c r="E75">
        <v>121.315008118458</v>
      </c>
      <c r="F75" s="49">
        <v>122.3499996</v>
      </c>
      <c r="G75" s="51">
        <v>125.8135149525159</v>
      </c>
      <c r="H75">
        <v>125.4268136775266</v>
      </c>
      <c r="I75">
        <v>123.31412963051433</v>
      </c>
      <c r="J75">
        <v>121.8152179757019</v>
      </c>
      <c r="K75">
        <v>121.89664809268888</v>
      </c>
      <c r="L75">
        <v>121.66082464148435</v>
      </c>
      <c r="M75">
        <v>124.43154371918413</v>
      </c>
      <c r="N75">
        <v>131.92854834796404</v>
      </c>
      <c r="O75">
        <v>138.57629225009771</v>
      </c>
      <c r="P75" s="49">
        <v>142.15895751111455</v>
      </c>
      <c r="S75" s="60"/>
      <c r="T75" s="49">
        <v>10026</v>
      </c>
      <c r="U75" s="51">
        <v>197.24169452871601</v>
      </c>
      <c r="V75" s="49">
        <v>186.04572981229401</v>
      </c>
      <c r="W75" s="51">
        <v>179.62811440234802</v>
      </c>
      <c r="X75">
        <v>181.0681580558979</v>
      </c>
      <c r="Y75">
        <v>178.11700328137877</v>
      </c>
      <c r="Z75">
        <v>178.00391854189925</v>
      </c>
      <c r="AA75">
        <v>178.26646595579564</v>
      </c>
      <c r="AB75">
        <v>179.06323728247904</v>
      </c>
      <c r="AC75">
        <v>181.43500726084574</v>
      </c>
      <c r="AD75">
        <v>188.92626956865584</v>
      </c>
      <c r="AE75">
        <v>195.04373628541796</v>
      </c>
      <c r="AF75" s="49">
        <v>199.11227160780447</v>
      </c>
      <c r="AU75" t="s">
        <v>65</v>
      </c>
      <c r="AV75" t="s">
        <v>131</v>
      </c>
    </row>
    <row r="76" spans="4:60" x14ac:dyDescent="0.25">
      <c r="D76" s="49">
        <v>11004</v>
      </c>
      <c r="E76">
        <v>137.24855923797199</v>
      </c>
      <c r="F76" s="49">
        <v>147.08249459999999</v>
      </c>
      <c r="G76" s="51">
        <v>151.24614380146215</v>
      </c>
      <c r="H76">
        <v>150.78127262552121</v>
      </c>
      <c r="I76">
        <v>148.24151912366514</v>
      </c>
      <c r="J76">
        <v>146.4396093067825</v>
      </c>
      <c r="K76">
        <v>146.53750015092777</v>
      </c>
      <c r="L76">
        <v>146.25400606345951</v>
      </c>
      <c r="M76">
        <v>149.58481337948908</v>
      </c>
      <c r="N76">
        <v>158.59730333808074</v>
      </c>
      <c r="O76">
        <v>166.58885838331474</v>
      </c>
      <c r="P76" s="49">
        <v>170.89574310444161</v>
      </c>
      <c r="S76" s="60"/>
      <c r="T76" s="49">
        <v>11004</v>
      </c>
      <c r="U76" s="51">
        <v>169.73986052783101</v>
      </c>
      <c r="V76" s="49">
        <v>166.79722941228201</v>
      </c>
      <c r="W76" s="51">
        <v>161.04358770874734</v>
      </c>
      <c r="X76">
        <v>162.33464282668632</v>
      </c>
      <c r="Y76">
        <v>159.68881784347789</v>
      </c>
      <c r="Z76">
        <v>159.58743297829972</v>
      </c>
      <c r="AA76">
        <v>159.82281694154068</v>
      </c>
      <c r="AB76">
        <v>160.53715341085942</v>
      </c>
      <c r="AC76">
        <v>162.6635374003975</v>
      </c>
      <c r="AD76">
        <v>169.37974528651267</v>
      </c>
      <c r="AE76">
        <v>174.86429201815363</v>
      </c>
      <c r="AF76" s="49">
        <v>178.51189210134152</v>
      </c>
      <c r="AU76" t="s">
        <v>65</v>
      </c>
      <c r="AV76" t="s">
        <v>132</v>
      </c>
    </row>
    <row r="77" spans="4:60" x14ac:dyDescent="0.25">
      <c r="D77" s="49">
        <v>11005</v>
      </c>
      <c r="E77">
        <v>122.400500086818</v>
      </c>
      <c r="F77" s="49">
        <v>150.07865910000001</v>
      </c>
      <c r="G77" s="51">
        <v>154.32712449907837</v>
      </c>
      <c r="H77">
        <v>153.85278359991702</v>
      </c>
      <c r="I77">
        <v>151.26129369461125</v>
      </c>
      <c r="J77">
        <v>149.42267782212201</v>
      </c>
      <c r="K77">
        <v>149.52256276538085</v>
      </c>
      <c r="L77">
        <v>149.23329372200678</v>
      </c>
      <c r="M77">
        <v>152.6319517136981</v>
      </c>
      <c r="N77">
        <v>161.828031857811</v>
      </c>
      <c r="O77">
        <v>169.98237999131459</v>
      </c>
      <c r="P77" s="49">
        <v>174.37699870921736</v>
      </c>
      <c r="S77" s="60"/>
      <c r="T77" s="49">
        <v>11005</v>
      </c>
      <c r="U77" s="51">
        <v>171.72949097165201</v>
      </c>
      <c r="V77" s="49">
        <v>160.156793160391</v>
      </c>
      <c r="W77" s="51">
        <v>154.6322121617803</v>
      </c>
      <c r="X77">
        <v>155.87186852904125</v>
      </c>
      <c r="Y77">
        <v>153.33137762240327</v>
      </c>
      <c r="Z77">
        <v>153.23402903370581</v>
      </c>
      <c r="AA77">
        <v>153.46004202473023</v>
      </c>
      <c r="AB77">
        <v>154.14593973758025</v>
      </c>
      <c r="AC77">
        <v>156.18766933939668</v>
      </c>
      <c r="AD77">
        <v>162.63649538422263</v>
      </c>
      <c r="AE77">
        <v>167.90269446662319</v>
      </c>
      <c r="AF77" s="49">
        <v>171.40507837379818</v>
      </c>
      <c r="AU77" t="s">
        <v>65</v>
      </c>
      <c r="AV77" t="s">
        <v>133</v>
      </c>
    </row>
    <row r="78" spans="4:60" x14ac:dyDescent="0.25">
      <c r="D78" s="49">
        <v>11006</v>
      </c>
      <c r="E78">
        <v>137.59589719312501</v>
      </c>
      <c r="F78" s="49">
        <v>151.7880189</v>
      </c>
      <c r="G78" s="51">
        <v>156.0848732972772</v>
      </c>
      <c r="H78">
        <v>155.60512976945842</v>
      </c>
      <c r="I78">
        <v>152.98412341795839</v>
      </c>
      <c r="J78">
        <v>151.12456615327574</v>
      </c>
      <c r="K78">
        <v>151.22558876199383</v>
      </c>
      <c r="L78">
        <v>150.93302501384898</v>
      </c>
      <c r="M78">
        <v>154.37039290193587</v>
      </c>
      <c r="N78">
        <v>163.67121418519667</v>
      </c>
      <c r="O78">
        <v>171.91843838101454</v>
      </c>
      <c r="P78" s="49">
        <v>176.36311074823536</v>
      </c>
      <c r="S78" s="60"/>
      <c r="T78" s="49">
        <v>11006</v>
      </c>
      <c r="U78" s="51">
        <v>173.64636997166701</v>
      </c>
      <c r="V78" s="49">
        <v>161.37005155032099</v>
      </c>
      <c r="W78" s="51">
        <v>155.80361941249137</v>
      </c>
      <c r="X78">
        <v>157.05266672382987</v>
      </c>
      <c r="Y78">
        <v>154.49293047738334</v>
      </c>
      <c r="Z78">
        <v>154.3948444301638</v>
      </c>
      <c r="AA78">
        <v>154.62256956934118</v>
      </c>
      <c r="AB78">
        <v>155.31366326007216</v>
      </c>
      <c r="AC78">
        <v>157.3708598646956</v>
      </c>
      <c r="AD78">
        <v>163.86853861286113</v>
      </c>
      <c r="AE78">
        <v>169.17463147743408</v>
      </c>
      <c r="AF78" s="49">
        <v>172.70354748840734</v>
      </c>
      <c r="AU78" t="s">
        <v>65</v>
      </c>
      <c r="AV78" t="s">
        <v>134</v>
      </c>
    </row>
    <row r="79" spans="4:60" x14ac:dyDescent="0.25">
      <c r="D79" s="49">
        <v>11021</v>
      </c>
      <c r="E79">
        <v>133.14413142972401</v>
      </c>
      <c r="F79" s="49">
        <v>99.990940469999998</v>
      </c>
      <c r="G79" s="51">
        <v>102.82150980847631</v>
      </c>
      <c r="H79">
        <v>102.50547691682496</v>
      </c>
      <c r="I79">
        <v>100.77887891545707</v>
      </c>
      <c r="J79">
        <v>99.553888424765319</v>
      </c>
      <c r="K79">
        <v>99.620437456287434</v>
      </c>
      <c r="L79">
        <v>99.42770996345611</v>
      </c>
      <c r="M79">
        <v>101.69208926270518</v>
      </c>
      <c r="N79">
        <v>107.8190410076208</v>
      </c>
      <c r="O79">
        <v>113.25193162430416</v>
      </c>
      <c r="P79" s="49">
        <v>116.17987661825144</v>
      </c>
      <c r="S79" s="60"/>
      <c r="T79" s="49">
        <v>11021</v>
      </c>
      <c r="U79" s="51">
        <v>175.003742164546</v>
      </c>
      <c r="V79" s="49">
        <v>170.88100401417401</v>
      </c>
      <c r="W79" s="51">
        <v>164.9864932090357</v>
      </c>
      <c r="X79">
        <v>166.30915783343269</v>
      </c>
      <c r="Y79">
        <v>163.59855387934115</v>
      </c>
      <c r="Z79">
        <v>163.49468676107708</v>
      </c>
      <c r="AA79">
        <v>163.7358337400118</v>
      </c>
      <c r="AB79">
        <v>164.46765964330305</v>
      </c>
      <c r="AC79">
        <v>166.64610488686165</v>
      </c>
      <c r="AD79">
        <v>173.52674883275421</v>
      </c>
      <c r="AE79">
        <v>179.14557628790888</v>
      </c>
      <c r="AF79" s="49">
        <v>182.88248227042178</v>
      </c>
      <c r="AU79" t="s">
        <v>62</v>
      </c>
      <c r="AV79" t="s">
        <v>130</v>
      </c>
      <c r="AW79" t="s">
        <v>63</v>
      </c>
      <c r="AX79">
        <v>4.4000000000000004</v>
      </c>
    </row>
    <row r="80" spans="4:60" x14ac:dyDescent="0.25">
      <c r="D80" s="49">
        <v>11023</v>
      </c>
      <c r="E80">
        <v>134.03796484237901</v>
      </c>
      <c r="F80" s="49">
        <v>111.1152474</v>
      </c>
      <c r="G80" s="51">
        <v>114.2607264888982</v>
      </c>
      <c r="H80">
        <v>113.90953394308039</v>
      </c>
      <c r="I80">
        <v>111.99084647819051</v>
      </c>
      <c r="J80">
        <v>110.62957193875661</v>
      </c>
      <c r="K80">
        <v>110.70352475955271</v>
      </c>
      <c r="L80">
        <v>110.48935572637754</v>
      </c>
      <c r="M80">
        <v>113.00565435164138</v>
      </c>
      <c r="N80">
        <v>119.81424876773669</v>
      </c>
      <c r="O80">
        <v>125.8515655699627</v>
      </c>
      <c r="P80" s="49">
        <v>129.10525366257198</v>
      </c>
      <c r="S80" s="60"/>
      <c r="T80" s="49">
        <v>11023</v>
      </c>
      <c r="U80" s="51">
        <v>210.288593620569</v>
      </c>
      <c r="V80" s="49">
        <v>197.83616076432699</v>
      </c>
      <c r="W80" s="51">
        <v>191.01183646918372</v>
      </c>
      <c r="X80">
        <v>192.54314120828619</v>
      </c>
      <c r="Y80">
        <v>189.40496044487261</v>
      </c>
      <c r="Z80">
        <v>189.28470909203463</v>
      </c>
      <c r="AA80">
        <v>189.56389514180998</v>
      </c>
      <c r="AB80">
        <v>190.41116092123517</v>
      </c>
      <c r="AC80">
        <v>192.93323905336734</v>
      </c>
      <c r="AD80">
        <v>200.8992513652378</v>
      </c>
      <c r="AE80">
        <v>207.40440539413612</v>
      </c>
      <c r="AF80" s="49">
        <v>211.73077939329798</v>
      </c>
      <c r="AU80" t="s">
        <v>62</v>
      </c>
      <c r="AV80" t="s">
        <v>131</v>
      </c>
    </row>
    <row r="81" spans="1:61" x14ac:dyDescent="0.25">
      <c r="D81" s="49">
        <v>11025</v>
      </c>
      <c r="E81">
        <v>131.582101897988</v>
      </c>
      <c r="F81" s="49">
        <v>104.96666140000001</v>
      </c>
      <c r="G81" s="51">
        <v>107.93808473019868</v>
      </c>
      <c r="H81">
        <v>107.60632549907932</v>
      </c>
      <c r="I81">
        <v>105.79380901576975</v>
      </c>
      <c r="J81">
        <v>104.5078608943673</v>
      </c>
      <c r="K81">
        <v>104.57772151999444</v>
      </c>
      <c r="L81">
        <v>104.37540357611464</v>
      </c>
      <c r="M81">
        <v>106.75246227831535</v>
      </c>
      <c r="N81">
        <v>113.1843016649611</v>
      </c>
      <c r="O81">
        <v>118.88754224959925</v>
      </c>
      <c r="P81" s="49">
        <v>121.96118681512564</v>
      </c>
      <c r="S81" s="60"/>
      <c r="T81" s="49">
        <v>11025</v>
      </c>
      <c r="U81" s="51">
        <v>175.20234805193601</v>
      </c>
      <c r="V81" s="49">
        <v>173.265406783841</v>
      </c>
      <c r="W81" s="51">
        <v>167.28864641579378</v>
      </c>
      <c r="X81">
        <v>168.62976695465562</v>
      </c>
      <c r="Y81">
        <v>165.88134035542635</v>
      </c>
      <c r="Z81">
        <v>165.77602391840449</v>
      </c>
      <c r="AA81">
        <v>166.02053576242639</v>
      </c>
      <c r="AB81">
        <v>166.76257326132941</v>
      </c>
      <c r="AC81">
        <v>168.97141562774124</v>
      </c>
      <c r="AD81">
        <v>175.94806923003961</v>
      </c>
      <c r="AE81">
        <v>181.64529947679563</v>
      </c>
      <c r="AF81" s="49">
        <v>185.43434869796803</v>
      </c>
      <c r="AU81" t="s">
        <v>62</v>
      </c>
      <c r="AV81" t="s">
        <v>132</v>
      </c>
    </row>
    <row r="82" spans="1:61" x14ac:dyDescent="0.25">
      <c r="D82" s="49">
        <v>11027</v>
      </c>
      <c r="E82">
        <v>119.2429351758</v>
      </c>
      <c r="F82" s="49">
        <v>108.4634574</v>
      </c>
      <c r="G82" s="51">
        <v>111.53386893346971</v>
      </c>
      <c r="H82">
        <v>111.19105767557471</v>
      </c>
      <c r="I82">
        <v>109.31816011217516</v>
      </c>
      <c r="J82">
        <v>107.98937269125464</v>
      </c>
      <c r="K82">
        <v>108.06156061159604</v>
      </c>
      <c r="L82">
        <v>107.85250276985295</v>
      </c>
      <c r="M82">
        <v>110.30874937086608</v>
      </c>
      <c r="N82">
        <v>116.95485517258012</v>
      </c>
      <c r="O82">
        <v>122.84809007157874</v>
      </c>
      <c r="P82" s="49">
        <v>126.02412817690913</v>
      </c>
      <c r="S82" s="60"/>
      <c r="T82" s="49">
        <v>11027</v>
      </c>
      <c r="U82" s="51">
        <v>188.945654903442</v>
      </c>
      <c r="V82" s="49">
        <v>185.494877632212</v>
      </c>
      <c r="W82" s="51">
        <v>179.09626377335272</v>
      </c>
      <c r="X82">
        <v>180.53204368386065</v>
      </c>
      <c r="Y82">
        <v>177.58962681503249</v>
      </c>
      <c r="Z82">
        <v>177.4768769017021</v>
      </c>
      <c r="AA82">
        <v>177.73864695394948</v>
      </c>
      <c r="AB82">
        <v>178.53305916589923</v>
      </c>
      <c r="AC82">
        <v>180.89780670594092</v>
      </c>
      <c r="AD82">
        <v>188.36688856285872</v>
      </c>
      <c r="AE82">
        <v>194.46624242166433</v>
      </c>
      <c r="AF82" s="49">
        <v>198.52273145008678</v>
      </c>
      <c r="AU82" t="s">
        <v>62</v>
      </c>
      <c r="AV82" t="s">
        <v>133</v>
      </c>
    </row>
    <row r="83" spans="1:61" x14ac:dyDescent="0.25">
      <c r="D83" s="49">
        <v>12017</v>
      </c>
      <c r="E83">
        <v>116.259926402217</v>
      </c>
      <c r="F83" s="49">
        <v>69.4849952882727</v>
      </c>
      <c r="G83" s="51">
        <v>71.451994460624377</v>
      </c>
      <c r="H83">
        <v>71.232379124633795</v>
      </c>
      <c r="I83">
        <v>70.032543885302445</v>
      </c>
      <c r="J83">
        <v>69.181282180253945</v>
      </c>
      <c r="K83">
        <v>69.227527961321897</v>
      </c>
      <c r="L83">
        <v>69.093599138686969</v>
      </c>
      <c r="M83">
        <v>70.667145543987459</v>
      </c>
      <c r="N83">
        <v>74.924843402671641</v>
      </c>
      <c r="O83">
        <v>78.700229223902184</v>
      </c>
      <c r="P83" s="49">
        <v>80.734895996236304</v>
      </c>
      <c r="S83" s="60"/>
      <c r="T83" s="49">
        <v>12017</v>
      </c>
      <c r="U83" s="51">
        <v>169.519641744615</v>
      </c>
      <c r="V83" s="49">
        <v>156.28927295075101</v>
      </c>
      <c r="W83" s="51">
        <v>150.89810139572552</v>
      </c>
      <c r="X83">
        <v>152.1078221233</v>
      </c>
      <c r="Y83">
        <v>149.62867984715058</v>
      </c>
      <c r="Z83">
        <v>149.53368206497674</v>
      </c>
      <c r="AA83">
        <v>149.75423721813382</v>
      </c>
      <c r="AB83">
        <v>150.42357164188539</v>
      </c>
      <c r="AC83">
        <v>152.41599686927083</v>
      </c>
      <c r="AD83">
        <v>158.70909448969059</v>
      </c>
      <c r="AE83">
        <v>163.84812362208615</v>
      </c>
      <c r="AF83" s="49">
        <v>167.2659307824643</v>
      </c>
      <c r="AU83" t="s">
        <v>62</v>
      </c>
      <c r="AV83" t="s">
        <v>134</v>
      </c>
    </row>
    <row r="84" spans="1:61" x14ac:dyDescent="0.25">
      <c r="D84" s="49">
        <v>12018</v>
      </c>
      <c r="E84">
        <v>99.467852827618401</v>
      </c>
      <c r="F84" s="49">
        <v>63.3858744190347</v>
      </c>
      <c r="G84" s="51">
        <v>65.180218104369473</v>
      </c>
      <c r="H84">
        <v>64.979879742830533</v>
      </c>
      <c r="I84">
        <v>63.885361343739199</v>
      </c>
      <c r="J84">
        <v>63.10882005867353</v>
      </c>
      <c r="K84">
        <v>63.151006566120522</v>
      </c>
      <c r="L84">
        <v>63.02883349123713</v>
      </c>
      <c r="M84">
        <v>64.464260153138824</v>
      </c>
      <c r="N84">
        <v>68.348233961658266</v>
      </c>
      <c r="O84">
        <v>71.792231195235289</v>
      </c>
      <c r="P84" s="49">
        <v>73.648302883528544</v>
      </c>
      <c r="S84" s="60"/>
      <c r="T84" s="49">
        <v>12018</v>
      </c>
      <c r="U84" s="51">
        <v>158.075045646761</v>
      </c>
      <c r="V84" s="49">
        <v>151.98676153401601</v>
      </c>
      <c r="W84" s="51">
        <v>146.74400436935233</v>
      </c>
      <c r="X84">
        <v>147.92042250908324</v>
      </c>
      <c r="Y84">
        <v>145.50952892169829</v>
      </c>
      <c r="Z84">
        <v>145.4171463480711</v>
      </c>
      <c r="AA84">
        <v>145.63162980451756</v>
      </c>
      <c r="AB84">
        <v>146.28253801804092</v>
      </c>
      <c r="AC84">
        <v>148.22011346510573</v>
      </c>
      <c r="AD84">
        <v>154.33996743388334</v>
      </c>
      <c r="AE84">
        <v>159.337523443424</v>
      </c>
      <c r="AF84" s="49">
        <v>162.66124126516686</v>
      </c>
      <c r="AU84" t="s">
        <v>188</v>
      </c>
      <c r="AV84" t="s">
        <v>130</v>
      </c>
      <c r="AW84" t="s">
        <v>64</v>
      </c>
      <c r="AX84">
        <v>7.8</v>
      </c>
    </row>
    <row r="85" spans="1:61" x14ac:dyDescent="0.25">
      <c r="D85" s="49">
        <v>12019</v>
      </c>
      <c r="E85">
        <v>121.13657102210099</v>
      </c>
      <c r="F85" s="49">
        <v>88.221055918641497</v>
      </c>
      <c r="G85" s="51">
        <v>90.718440328844451</v>
      </c>
      <c r="H85">
        <v>90.439607513836904</v>
      </c>
      <c r="I85">
        <v>88.916246516213391</v>
      </c>
      <c r="J85">
        <v>87.835449055251971</v>
      </c>
      <c r="K85">
        <v>87.894164632919782</v>
      </c>
      <c r="L85">
        <v>87.724122998725605</v>
      </c>
      <c r="M85">
        <v>89.721963321469659</v>
      </c>
      <c r="N85">
        <v>95.127714582117022</v>
      </c>
      <c r="O85">
        <v>99.921102309459073</v>
      </c>
      <c r="P85" s="49">
        <v>102.50440033449593</v>
      </c>
      <c r="S85" s="60"/>
      <c r="T85" s="49">
        <v>12019</v>
      </c>
      <c r="U85" s="51">
        <v>215.086790375421</v>
      </c>
      <c r="V85" s="49">
        <v>187.99838474204299</v>
      </c>
      <c r="W85" s="51">
        <v>181.51341283657243</v>
      </c>
      <c r="X85">
        <v>182.96857056095851</v>
      </c>
      <c r="Y85">
        <v>179.9864417515893</v>
      </c>
      <c r="Z85">
        <v>179.8721701239493</v>
      </c>
      <c r="AA85">
        <v>180.1374731211238</v>
      </c>
      <c r="AB85">
        <v>180.94260701254063</v>
      </c>
      <c r="AC85">
        <v>183.33927005534454</v>
      </c>
      <c r="AD85">
        <v>190.90915738878758</v>
      </c>
      <c r="AE85">
        <v>197.09083037114962</v>
      </c>
      <c r="AF85" s="49">
        <v>201.20206726783258</v>
      </c>
      <c r="AU85" t="s">
        <v>188</v>
      </c>
      <c r="AV85" t="s">
        <v>131</v>
      </c>
      <c r="AW85" t="s">
        <v>62</v>
      </c>
      <c r="AX85">
        <v>3.1</v>
      </c>
    </row>
    <row r="86" spans="1:61" x14ac:dyDescent="0.25">
      <c r="D86" s="49">
        <v>12030</v>
      </c>
      <c r="E86">
        <v>112.707861450541</v>
      </c>
      <c r="F86" s="49">
        <v>66.956111910000004</v>
      </c>
      <c r="G86" s="51">
        <v>68.851522799278484</v>
      </c>
      <c r="H86">
        <v>68.639900290667342</v>
      </c>
      <c r="I86">
        <v>67.483732657282033</v>
      </c>
      <c r="J86">
        <v>66.663452339906186</v>
      </c>
      <c r="K86">
        <v>66.708015021096614</v>
      </c>
      <c r="L86">
        <v>66.578960493581505</v>
      </c>
      <c r="M86">
        <v>68.095238198887174</v>
      </c>
      <c r="N86">
        <v>72.197978554877949</v>
      </c>
      <c r="O86">
        <v>75.835960460194471</v>
      </c>
      <c r="P86" s="49">
        <v>77.79657620957704</v>
      </c>
      <c r="S86" s="60"/>
      <c r="T86" s="49">
        <v>12030</v>
      </c>
      <c r="U86" s="51">
        <v>171.639815078384</v>
      </c>
      <c r="V86" s="49">
        <v>169.31394409003499</v>
      </c>
      <c r="W86" s="51">
        <v>163.47348874710809</v>
      </c>
      <c r="X86">
        <v>164.78402390902957</v>
      </c>
      <c r="Y86">
        <v>162.09827747992261</v>
      </c>
      <c r="Z86">
        <v>161.99536287243879</v>
      </c>
      <c r="AA86">
        <v>162.23429841910405</v>
      </c>
      <c r="AB86">
        <v>162.95941313146389</v>
      </c>
      <c r="AC86">
        <v>165.11788099802959</v>
      </c>
      <c r="AD86">
        <v>171.93542617269196</v>
      </c>
      <c r="AE86">
        <v>177.50272631282164</v>
      </c>
      <c r="AF86" s="49">
        <v>181.20536309356305</v>
      </c>
      <c r="AU86" t="s">
        <v>188</v>
      </c>
      <c r="AV86" t="s">
        <v>132</v>
      </c>
      <c r="AW86" t="s">
        <v>115</v>
      </c>
      <c r="AX86">
        <v>1.6</v>
      </c>
    </row>
    <row r="87" spans="1:61" x14ac:dyDescent="0.25">
      <c r="D87" s="49">
        <v>12031</v>
      </c>
      <c r="E87">
        <v>146.48170129943799</v>
      </c>
      <c r="F87" s="49">
        <v>93.440977620569797</v>
      </c>
      <c r="G87" s="51">
        <v>96.086128920945754</v>
      </c>
      <c r="H87">
        <v>95.790797941785527</v>
      </c>
      <c r="I87">
        <v>94.177301714555398</v>
      </c>
      <c r="J87">
        <v>93.032554915614341</v>
      </c>
      <c r="K87">
        <v>93.094744615360128</v>
      </c>
      <c r="L87">
        <v>92.914641845450447</v>
      </c>
      <c r="M87">
        <v>95.030691703878333</v>
      </c>
      <c r="N87">
        <v>100.75629402532803</v>
      </c>
      <c r="O87">
        <v>105.83330008350012</v>
      </c>
      <c r="P87" s="49">
        <v>108.56944839221386</v>
      </c>
      <c r="S87" s="60"/>
      <c r="T87" s="49">
        <v>12031</v>
      </c>
      <c r="U87" s="51">
        <v>244.60773745131701</v>
      </c>
      <c r="V87" s="49">
        <v>202.633526049251</v>
      </c>
      <c r="W87" s="51">
        <v>195.64371746478417</v>
      </c>
      <c r="X87">
        <v>197.21215509287734</v>
      </c>
      <c r="Y87">
        <v>193.99787600955074</v>
      </c>
      <c r="Z87">
        <v>193.8747086596405</v>
      </c>
      <c r="AA87">
        <v>194.16066474305404</v>
      </c>
      <c r="AB87">
        <v>195.02847602549352</v>
      </c>
      <c r="AC87">
        <v>197.61171249202832</v>
      </c>
      <c r="AD87">
        <v>205.77089409497583</v>
      </c>
      <c r="AE87">
        <v>212.43379279497344</v>
      </c>
      <c r="AF87" s="49">
        <v>216.86507782937269</v>
      </c>
      <c r="AU87" t="s">
        <v>188</v>
      </c>
      <c r="AV87" t="s">
        <v>133</v>
      </c>
    </row>
    <row r="88" spans="1:61" x14ac:dyDescent="0.25">
      <c r="D88" s="49">
        <v>12032</v>
      </c>
      <c r="E88">
        <v>66.750320868909498</v>
      </c>
      <c r="F88" s="49">
        <v>65.698334759999995</v>
      </c>
      <c r="G88" s="51">
        <v>67.558140169235074</v>
      </c>
      <c r="H88">
        <v>67.350493010269602</v>
      </c>
      <c r="I88">
        <v>66.216044099632057</v>
      </c>
      <c r="J88">
        <v>65.411172828724972</v>
      </c>
      <c r="K88">
        <v>65.454898395564754</v>
      </c>
      <c r="L88">
        <v>65.328268170046613</v>
      </c>
      <c r="M88">
        <v>66.816062449472483</v>
      </c>
      <c r="N88">
        <v>70.841732424209866</v>
      </c>
      <c r="O88">
        <v>74.41137448149621</v>
      </c>
      <c r="P88" s="49">
        <v>76.335159871122869</v>
      </c>
      <c r="S88" s="60"/>
      <c r="T88" s="49">
        <v>12032</v>
      </c>
      <c r="U88" s="51">
        <v>111.05594948253901</v>
      </c>
      <c r="V88" s="49">
        <v>103.75678550948</v>
      </c>
      <c r="W88" s="51">
        <v>100.17771306184083</v>
      </c>
      <c r="X88">
        <v>100.98081830180743</v>
      </c>
      <c r="Y88">
        <v>99.334973845963191</v>
      </c>
      <c r="Z88">
        <v>99.27190704475035</v>
      </c>
      <c r="AA88">
        <v>99.418328441990695</v>
      </c>
      <c r="AB88">
        <v>99.86268387936731</v>
      </c>
      <c r="AC88">
        <v>101.18540829326007</v>
      </c>
      <c r="AD88">
        <v>105.36324831813411</v>
      </c>
      <c r="AE88">
        <v>108.77492932061057</v>
      </c>
      <c r="AF88" s="49">
        <v>111.04393139450124</v>
      </c>
      <c r="AU88" t="s">
        <v>188</v>
      </c>
      <c r="AV88" t="s">
        <v>134</v>
      </c>
    </row>
    <row r="89" spans="1:61" x14ac:dyDescent="0.25">
      <c r="D89" s="49">
        <v>12033</v>
      </c>
      <c r="E89">
        <v>42.543592204235999</v>
      </c>
      <c r="F89" s="49">
        <v>22.5738815927381</v>
      </c>
      <c r="G89" s="51">
        <v>23.212908856472758</v>
      </c>
      <c r="H89">
        <v>23.141561501982295</v>
      </c>
      <c r="I89">
        <v>22.751765999930477</v>
      </c>
      <c r="J89">
        <v>22.47521304264129</v>
      </c>
      <c r="K89">
        <v>22.490237103327487</v>
      </c>
      <c r="L89">
        <v>22.446727085495972</v>
      </c>
      <c r="M89">
        <v>22.957931700054349</v>
      </c>
      <c r="N89">
        <v>24.341147845077423</v>
      </c>
      <c r="O89">
        <v>25.567673257388194</v>
      </c>
      <c r="P89" s="49">
        <v>26.228683977886881</v>
      </c>
      <c r="S89" s="60"/>
      <c r="T89" s="49">
        <v>12033</v>
      </c>
      <c r="U89" s="51">
        <v>67.062130713697996</v>
      </c>
      <c r="V89" s="49">
        <v>64.707503850876705</v>
      </c>
      <c r="W89" s="51">
        <v>62.475429649165648</v>
      </c>
      <c r="X89">
        <v>62.976283016515296</v>
      </c>
      <c r="Y89">
        <v>61.949858711429684</v>
      </c>
      <c r="Z89">
        <v>61.910527353366646</v>
      </c>
      <c r="AA89">
        <v>62.001842471498513</v>
      </c>
      <c r="AB89">
        <v>62.278962960862344</v>
      </c>
      <c r="AC89">
        <v>63.103874745526241</v>
      </c>
      <c r="AD89">
        <v>65.709367949372492</v>
      </c>
      <c r="AE89">
        <v>67.837049146526951</v>
      </c>
      <c r="AF89" s="49">
        <v>69.252103205044534</v>
      </c>
      <c r="AU89" t="s">
        <v>188</v>
      </c>
      <c r="AV89" t="s">
        <v>130</v>
      </c>
    </row>
    <row r="90" spans="1:61" s="2" customFormat="1" x14ac:dyDescent="0.25">
      <c r="A90" s="68"/>
      <c r="B90" s="68"/>
      <c r="C90" s="68"/>
      <c r="D90" s="83">
        <v>12034</v>
      </c>
      <c r="E90" s="82">
        <v>2.2891091096281801</v>
      </c>
      <c r="F90" s="83">
        <v>0</v>
      </c>
      <c r="G90" s="84">
        <v>0</v>
      </c>
      <c r="H90" s="82">
        <v>0</v>
      </c>
      <c r="I90" s="82">
        <v>0</v>
      </c>
      <c r="J90" s="82">
        <v>0</v>
      </c>
      <c r="K90" s="82">
        <v>0</v>
      </c>
      <c r="L90" s="82">
        <v>0</v>
      </c>
      <c r="M90" s="82">
        <v>0</v>
      </c>
      <c r="N90" s="82">
        <v>0</v>
      </c>
      <c r="O90" s="82">
        <v>0</v>
      </c>
      <c r="P90" s="83">
        <v>0</v>
      </c>
      <c r="Q90" s="82"/>
      <c r="R90" s="82"/>
      <c r="S90" s="85"/>
      <c r="T90" s="83">
        <v>12034</v>
      </c>
      <c r="U90" s="84">
        <v>2.5012149024168799</v>
      </c>
      <c r="V90" s="83">
        <v>0</v>
      </c>
      <c r="W90" s="84">
        <v>0</v>
      </c>
      <c r="X90" s="82">
        <v>0</v>
      </c>
      <c r="Y90" s="82">
        <v>0</v>
      </c>
      <c r="Z90" s="82">
        <v>0</v>
      </c>
      <c r="AA90" s="82">
        <v>0</v>
      </c>
      <c r="AB90" s="82">
        <v>0</v>
      </c>
      <c r="AC90" s="82">
        <v>0</v>
      </c>
      <c r="AD90" s="82">
        <v>0</v>
      </c>
      <c r="AE90" s="82">
        <v>0</v>
      </c>
      <c r="AF90" s="83">
        <v>0</v>
      </c>
      <c r="AG90" s="82"/>
      <c r="AH90" s="82"/>
      <c r="AI90" s="85"/>
      <c r="AJ90" s="82"/>
      <c r="AK90" s="82"/>
      <c r="AL90" s="85"/>
      <c r="AM90" s="82"/>
      <c r="AN90" s="82"/>
      <c r="AO90" s="82"/>
      <c r="AP90" s="85"/>
      <c r="AQ90" s="82"/>
      <c r="AR90" s="82"/>
      <c r="AS90" s="82"/>
      <c r="AT90" s="85"/>
      <c r="AU90" s="82" t="s">
        <v>188</v>
      </c>
      <c r="AV90" s="82" t="s">
        <v>131</v>
      </c>
      <c r="AW90" s="82"/>
      <c r="AX90" s="82"/>
      <c r="AY90" s="85"/>
      <c r="AZ90" s="82"/>
      <c r="BA90" s="82"/>
      <c r="BB90" s="85"/>
      <c r="BC90" s="82"/>
      <c r="BI90" s="68"/>
    </row>
    <row r="91" spans="1:61" x14ac:dyDescent="0.25">
      <c r="D91" s="83">
        <v>12035</v>
      </c>
      <c r="E91" s="82">
        <v>100.51425203321099</v>
      </c>
      <c r="F91" s="83">
        <v>68.273471582828805</v>
      </c>
      <c r="G91" s="84">
        <v>70.206174629578015</v>
      </c>
      <c r="H91" s="82">
        <v>69.990388453890731</v>
      </c>
      <c r="I91" s="82">
        <v>68.811473253900914</v>
      </c>
      <c r="J91" s="82">
        <v>67.975053943687797</v>
      </c>
      <c r="K91" s="82">
        <v>68.020493394413364</v>
      </c>
      <c r="L91" s="82">
        <v>67.888899722594687</v>
      </c>
      <c r="M91" s="82">
        <v>69.435010150333</v>
      </c>
      <c r="N91" s="82">
        <v>73.61847181075575</v>
      </c>
      <c r="O91" s="82">
        <v>77.328030910682784</v>
      </c>
      <c r="P91" s="83">
        <v>79.327221721377484</v>
      </c>
      <c r="Q91" s="82"/>
      <c r="R91" s="82"/>
      <c r="S91" s="85"/>
      <c r="T91" s="83">
        <v>12035</v>
      </c>
      <c r="U91" s="84">
        <v>177.66982453532199</v>
      </c>
      <c r="V91" s="83">
        <v>174.590388307121</v>
      </c>
      <c r="W91" s="84">
        <v>168.56792292961038</v>
      </c>
      <c r="X91" s="82">
        <v>169.91929917945035</v>
      </c>
      <c r="Y91" s="82">
        <v>167.14985502957629</v>
      </c>
      <c r="Z91" s="82">
        <v>167.04373322502181</v>
      </c>
      <c r="AA91" s="82">
        <v>167.29011488069025</v>
      </c>
      <c r="AB91" s="82">
        <v>168.03782683010175</v>
      </c>
      <c r="AC91" s="82">
        <v>170.26356048126374</v>
      </c>
      <c r="AD91" s="82">
        <v>177.29356539753158</v>
      </c>
      <c r="AE91" s="82">
        <v>183.03436305310245</v>
      </c>
      <c r="AF91" s="83">
        <v>186.85238759197986</v>
      </c>
      <c r="AG91" s="82"/>
      <c r="AH91" s="82"/>
      <c r="AI91" s="85"/>
      <c r="AJ91" s="82"/>
      <c r="AK91" s="82"/>
      <c r="AL91" s="85"/>
      <c r="AM91" s="82"/>
      <c r="AN91" s="82"/>
      <c r="AO91" s="82"/>
      <c r="AP91" s="85"/>
      <c r="AQ91" s="82"/>
      <c r="AR91" s="82"/>
      <c r="AS91" s="82"/>
      <c r="AT91" s="85"/>
      <c r="AU91" s="82" t="s">
        <v>188</v>
      </c>
      <c r="AV91" s="82" t="s">
        <v>132</v>
      </c>
      <c r="AW91" s="82"/>
      <c r="AX91" s="82"/>
      <c r="AY91" s="85"/>
      <c r="AZ91" s="82"/>
      <c r="BA91" s="82"/>
      <c r="BB91" s="85"/>
      <c r="BC91" s="82"/>
    </row>
    <row r="92" spans="1:61" x14ac:dyDescent="0.25">
      <c r="D92" s="83">
        <v>12036</v>
      </c>
      <c r="E92" s="82">
        <v>149.76600736732399</v>
      </c>
      <c r="F92" s="83">
        <v>138.8355588</v>
      </c>
      <c r="G92" s="84">
        <v>142.7657516152922</v>
      </c>
      <c r="H92" s="82">
        <v>142.32694583043454</v>
      </c>
      <c r="I92" s="82">
        <v>139.92959665843836</v>
      </c>
      <c r="J92" s="82">
        <v>138.22872017402423</v>
      </c>
      <c r="K92" s="82">
        <v>138.32112226500911</v>
      </c>
      <c r="L92" s="82">
        <v>138.05352373020597</v>
      </c>
      <c r="M92" s="82">
        <v>141.19757221968604</v>
      </c>
      <c r="N92" s="82">
        <v>149.70473062071349</v>
      </c>
      <c r="O92" s="82">
        <v>157.24819807007523</v>
      </c>
      <c r="P92" s="83">
        <v>161.31359516964841</v>
      </c>
      <c r="Q92" s="82"/>
      <c r="R92" s="82"/>
      <c r="S92" s="85"/>
      <c r="T92" s="83">
        <v>12036</v>
      </c>
      <c r="U92" s="84">
        <v>220.51275354022101</v>
      </c>
      <c r="V92" s="83">
        <v>224.05970379001599</v>
      </c>
      <c r="W92" s="84">
        <v>216.33080289429802</v>
      </c>
      <c r="X92" s="82">
        <v>218.06508486241742</v>
      </c>
      <c r="Y92" s="82">
        <v>214.51093252963139</v>
      </c>
      <c r="Z92" s="82">
        <v>214.37474164120565</v>
      </c>
      <c r="AA92" s="82">
        <v>214.69093430979208</v>
      </c>
      <c r="AB92" s="82">
        <v>215.65050670968097</v>
      </c>
      <c r="AC92" s="82">
        <v>218.5068908865554</v>
      </c>
      <c r="AD92" s="82">
        <v>227.52881262265066</v>
      </c>
      <c r="AE92" s="82">
        <v>234.89623665267766</v>
      </c>
      <c r="AF92" s="83">
        <v>239.79607939624864</v>
      </c>
      <c r="AG92" s="82"/>
      <c r="AH92" s="82"/>
      <c r="AI92" s="85"/>
      <c r="AJ92" s="82"/>
      <c r="AK92" s="82"/>
      <c r="AL92" s="85"/>
      <c r="AM92" s="82"/>
      <c r="AN92" s="82"/>
      <c r="AO92" s="82"/>
      <c r="AP92" s="85"/>
      <c r="AQ92" s="82"/>
      <c r="AR92" s="82"/>
      <c r="AS92" s="82"/>
      <c r="AT92" s="85"/>
      <c r="AU92" s="82" t="s">
        <v>188</v>
      </c>
      <c r="AV92" s="82" t="s">
        <v>133</v>
      </c>
      <c r="AW92" s="82"/>
      <c r="AX92" s="82"/>
      <c r="AY92" s="85"/>
      <c r="AZ92" s="82"/>
      <c r="BA92" s="82"/>
      <c r="BB92" s="85"/>
      <c r="BC92" s="82"/>
    </row>
    <row r="93" spans="1:61" x14ac:dyDescent="0.25">
      <c r="D93" s="83">
        <v>12037</v>
      </c>
      <c r="E93" s="82">
        <v>121.817105417964</v>
      </c>
      <c r="F93" s="83">
        <v>106.3938904</v>
      </c>
      <c r="G93" s="84">
        <v>109.40571609692705</v>
      </c>
      <c r="H93" s="82">
        <v>109.06944594406019</v>
      </c>
      <c r="I93" s="82">
        <v>107.23228472066405</v>
      </c>
      <c r="J93" s="82">
        <v>105.92885159567207</v>
      </c>
      <c r="K93" s="82">
        <v>105.99966211443217</v>
      </c>
      <c r="L93" s="82">
        <v>105.79459325866402</v>
      </c>
      <c r="M93" s="82">
        <v>108.20397276700673</v>
      </c>
      <c r="N93" s="82">
        <v>114.72326570865299</v>
      </c>
      <c r="O93" s="82">
        <v>120.50405310908775</v>
      </c>
      <c r="P93" s="83">
        <v>123.61948994085471</v>
      </c>
      <c r="Q93" s="82"/>
      <c r="R93" s="82"/>
      <c r="S93" s="85"/>
      <c r="T93" s="83">
        <v>12037</v>
      </c>
      <c r="U93" s="84">
        <v>160.16288380787</v>
      </c>
      <c r="V93" s="83">
        <v>154.85220936194901</v>
      </c>
      <c r="W93" s="84">
        <v>149.51060906793484</v>
      </c>
      <c r="X93" s="82">
        <v>150.7092065393997</v>
      </c>
      <c r="Y93" s="82">
        <v>148.25285971830138</v>
      </c>
      <c r="Z93" s="82">
        <v>148.15873543084155</v>
      </c>
      <c r="AA93" s="82">
        <v>148.37726260233396</v>
      </c>
      <c r="AB93" s="82">
        <v>149.0404425657637</v>
      </c>
      <c r="AC93" s="82">
        <v>151.01454765067467</v>
      </c>
      <c r="AD93" s="82">
        <v>157.24978089383848</v>
      </c>
      <c r="AE93" s="82">
        <v>162.34155718854066</v>
      </c>
      <c r="AF93" s="83">
        <v>165.72793796800988</v>
      </c>
      <c r="AG93" s="82"/>
      <c r="AH93" s="82"/>
      <c r="AI93" s="85"/>
      <c r="AJ93" s="82"/>
      <c r="AK93" s="82"/>
      <c r="AL93" s="85"/>
      <c r="AM93" s="82"/>
      <c r="AN93" s="82"/>
      <c r="AO93" s="82"/>
      <c r="AP93" s="85"/>
      <c r="AQ93" s="82"/>
      <c r="AR93" s="82"/>
      <c r="AS93" s="82"/>
      <c r="AT93" s="85"/>
      <c r="AU93" s="82" t="s">
        <v>188</v>
      </c>
      <c r="AV93" s="82" t="s">
        <v>134</v>
      </c>
      <c r="AW93" s="82"/>
      <c r="AX93" s="82"/>
      <c r="AY93" s="85"/>
      <c r="AZ93" s="82"/>
      <c r="BA93" s="82"/>
      <c r="BB93" s="85"/>
      <c r="BC93" s="82"/>
    </row>
    <row r="94" spans="1:61" x14ac:dyDescent="0.25">
      <c r="D94" s="83">
        <v>12038</v>
      </c>
      <c r="E94" s="82">
        <v>106.30017380359401</v>
      </c>
      <c r="F94" s="83">
        <v>70.766803847603995</v>
      </c>
      <c r="G94" s="84">
        <v>72.770088787334046</v>
      </c>
      <c r="H94" s="82">
        <v>72.546422147658902</v>
      </c>
      <c r="I94" s="82">
        <v>71.32445322215284</v>
      </c>
      <c r="J94" s="82">
        <v>70.457488061484398</v>
      </c>
      <c r="K94" s="82">
        <v>70.504586951022148</v>
      </c>
      <c r="L94" s="82">
        <v>70.368187507061251</v>
      </c>
      <c r="M94" s="82">
        <v>71.970761549802774</v>
      </c>
      <c r="N94" s="82">
        <v>76.307002315997636</v>
      </c>
      <c r="O94" s="82">
        <v>80.152033703732926</v>
      </c>
      <c r="P94" s="83">
        <v>82.224234526020496</v>
      </c>
      <c r="Q94" s="82"/>
      <c r="R94" s="82"/>
      <c r="S94" s="85"/>
      <c r="T94" s="83">
        <v>12038</v>
      </c>
      <c r="U94" s="84">
        <v>157.69485590702001</v>
      </c>
      <c r="V94" s="83">
        <v>146.36078914230001</v>
      </c>
      <c r="W94" s="84">
        <v>141.31209892640979</v>
      </c>
      <c r="X94" s="82">
        <v>142.44497053676906</v>
      </c>
      <c r="Y94" s="82">
        <v>140.12331906906019</v>
      </c>
      <c r="Z94" s="82">
        <v>140.03435614727277</v>
      </c>
      <c r="AA94" s="82">
        <v>140.24090024115719</v>
      </c>
      <c r="AB94" s="82">
        <v>140.86771430594112</v>
      </c>
      <c r="AC94" s="82">
        <v>142.73356807236726</v>
      </c>
      <c r="AD94" s="82">
        <v>148.62688830148116</v>
      </c>
      <c r="AE94" s="82">
        <v>153.43945377729406</v>
      </c>
      <c r="AF94" s="83">
        <v>156.64014019476033</v>
      </c>
      <c r="AG94" s="82"/>
      <c r="AH94" s="82"/>
      <c r="AI94" s="85"/>
      <c r="AJ94" s="82"/>
      <c r="AK94" s="82"/>
      <c r="AL94" s="85"/>
      <c r="AM94" s="82"/>
      <c r="AN94" s="82"/>
      <c r="AO94" s="82"/>
      <c r="AP94" s="85"/>
      <c r="AQ94" s="82"/>
      <c r="AR94" s="82"/>
      <c r="AS94" s="82"/>
      <c r="AT94" s="85"/>
      <c r="AU94" s="82" t="s">
        <v>63</v>
      </c>
      <c r="AV94" s="82" t="s">
        <v>130</v>
      </c>
      <c r="AW94" s="82" t="s">
        <v>64</v>
      </c>
      <c r="AX94" s="82">
        <v>1.7</v>
      </c>
      <c r="AY94" s="85"/>
      <c r="AZ94" s="82"/>
      <c r="BA94" s="82"/>
      <c r="BB94" s="85"/>
      <c r="BC94" s="82"/>
    </row>
    <row r="95" spans="1:61" x14ac:dyDescent="0.25">
      <c r="D95" s="83">
        <v>12039</v>
      </c>
      <c r="E95" s="82">
        <v>108.12858758206499</v>
      </c>
      <c r="F95" s="83">
        <v>107.18722320000001</v>
      </c>
      <c r="G95" s="84">
        <v>110.22150676649336</v>
      </c>
      <c r="H95" s="82">
        <v>109.88272919387779</v>
      </c>
      <c r="I95" s="82">
        <v>108.03186906115587</v>
      </c>
      <c r="J95" s="82">
        <v>106.71871680429668</v>
      </c>
      <c r="K95" s="82">
        <v>106.79005532618652</v>
      </c>
      <c r="L95" s="82">
        <v>106.58345736147304</v>
      </c>
      <c r="M95" s="82">
        <v>109.0108025611203</v>
      </c>
      <c r="N95" s="82">
        <v>115.57870702457454</v>
      </c>
      <c r="O95" s="82">
        <v>121.40259923335263</v>
      </c>
      <c r="P95" s="83">
        <v>124.54126651769234</v>
      </c>
      <c r="Q95" s="82"/>
      <c r="R95" s="82"/>
      <c r="S95" s="85"/>
      <c r="T95" s="83">
        <v>12039</v>
      </c>
      <c r="U95" s="84">
        <v>202.95510537574199</v>
      </c>
      <c r="V95" s="83">
        <v>185.681105089911</v>
      </c>
      <c r="W95" s="84">
        <v>179.27606734696963</v>
      </c>
      <c r="X95" s="82">
        <v>180.71328870775349</v>
      </c>
      <c r="Y95" s="82">
        <v>177.76791780148793</v>
      </c>
      <c r="Z95" s="82">
        <v>177.65505469295786</v>
      </c>
      <c r="AA95" s="82">
        <v>177.91708754907319</v>
      </c>
      <c r="AB95" s="82">
        <v>178.71229731062911</v>
      </c>
      <c r="AC95" s="82">
        <v>181.0794189373739</v>
      </c>
      <c r="AD95" s="82">
        <v>188.55599937400083</v>
      </c>
      <c r="AE95" s="82">
        <v>194.66147667501266</v>
      </c>
      <c r="AF95" s="83">
        <v>198.7220382128682</v>
      </c>
      <c r="AG95" s="82"/>
      <c r="AH95" s="82"/>
      <c r="AI95" s="85"/>
      <c r="AJ95" s="82"/>
      <c r="AK95" s="82"/>
      <c r="AL95" s="85"/>
      <c r="AM95" s="82"/>
      <c r="AN95" s="82"/>
      <c r="AO95" s="82"/>
      <c r="AP95" s="85"/>
      <c r="AQ95" s="82"/>
      <c r="AR95" s="82"/>
      <c r="AS95" s="82"/>
      <c r="AT95" s="85"/>
      <c r="AU95" s="82" t="s">
        <v>63</v>
      </c>
      <c r="AV95" s="82" t="s">
        <v>131</v>
      </c>
      <c r="AW95" s="82" t="s">
        <v>62</v>
      </c>
      <c r="AX95" s="82">
        <v>3.4</v>
      </c>
      <c r="AY95" s="85"/>
      <c r="AZ95" s="82"/>
      <c r="BA95" s="82"/>
      <c r="BB95" s="85"/>
      <c r="BC95" s="82"/>
    </row>
    <row r="96" spans="1:61" x14ac:dyDescent="0.25">
      <c r="D96" s="83">
        <v>13043</v>
      </c>
      <c r="E96" s="82">
        <v>45.4080775134588</v>
      </c>
      <c r="F96" s="83">
        <v>31.33888906</v>
      </c>
      <c r="G96" s="84">
        <v>32.226038416313543</v>
      </c>
      <c r="H96" s="82">
        <v>32.126988245525887</v>
      </c>
      <c r="I96" s="82">
        <v>31.585842588111845</v>
      </c>
      <c r="J96" s="82">
        <v>31.201909394695573</v>
      </c>
      <c r="K96" s="82">
        <v>31.222767011456838</v>
      </c>
      <c r="L96" s="82">
        <v>31.162362883960256</v>
      </c>
      <c r="M96" s="82">
        <v>31.872058495536368</v>
      </c>
      <c r="N96" s="82">
        <v>33.792351075117544</v>
      </c>
      <c r="O96" s="82">
        <v>35.495112900449492</v>
      </c>
      <c r="P96" s="83">
        <v>36.412781470299834</v>
      </c>
      <c r="Q96" s="82"/>
      <c r="R96" s="82"/>
      <c r="S96" s="85"/>
      <c r="T96" s="83">
        <v>13043</v>
      </c>
      <c r="U96" s="84">
        <v>83.344135808758907</v>
      </c>
      <c r="V96" s="83">
        <v>73.153809966307904</v>
      </c>
      <c r="W96" s="84">
        <v>70.630381889728554</v>
      </c>
      <c r="X96" s="82">
        <v>71.196611922964252</v>
      </c>
      <c r="Y96" s="82">
        <v>70.036207888030745</v>
      </c>
      <c r="Z96" s="82">
        <v>69.991742586137931</v>
      </c>
      <c r="AA96" s="82">
        <v>70.094977116931517</v>
      </c>
      <c r="AB96" s="82">
        <v>70.408270296396623</v>
      </c>
      <c r="AC96" s="82">
        <v>71.340858270634371</v>
      </c>
      <c r="AD96" s="82">
        <v>74.286447937358844</v>
      </c>
      <c r="AE96" s="82">
        <v>76.691856533002181</v>
      </c>
      <c r="AF96" s="83">
        <v>78.291618377121679</v>
      </c>
      <c r="AG96" s="82"/>
      <c r="AH96" s="82"/>
      <c r="AI96" s="85"/>
      <c r="AJ96" s="82"/>
      <c r="AK96" s="82"/>
      <c r="AL96" s="85"/>
      <c r="AM96" s="82"/>
      <c r="AN96" s="82"/>
      <c r="AO96" s="82"/>
      <c r="AP96" s="85"/>
      <c r="AQ96" s="82"/>
      <c r="AR96" s="82"/>
      <c r="AS96" s="82"/>
      <c r="AT96" s="85"/>
      <c r="AU96" s="82" t="s">
        <v>63</v>
      </c>
      <c r="AV96" s="82" t="s">
        <v>132</v>
      </c>
      <c r="AW96" s="82" t="s">
        <v>115</v>
      </c>
      <c r="AX96" s="82">
        <v>1.7</v>
      </c>
      <c r="AY96" s="85"/>
      <c r="AZ96" s="82"/>
      <c r="BA96" s="82"/>
      <c r="BB96" s="85"/>
      <c r="BC96" s="82"/>
    </row>
    <row r="97" spans="4:55" x14ac:dyDescent="0.25">
      <c r="D97" s="83">
        <v>13044</v>
      </c>
      <c r="E97" s="82">
        <v>110.97975851970401</v>
      </c>
      <c r="F97" s="83">
        <v>173.3</v>
      </c>
      <c r="G97" s="84">
        <v>178.20582110791446</v>
      </c>
      <c r="H97" s="82">
        <v>177.65808648450016</v>
      </c>
      <c r="I97" s="82">
        <v>174.66562104482534</v>
      </c>
      <c r="J97" s="82">
        <v>172.54252018149691</v>
      </c>
      <c r="K97" s="82">
        <v>172.65786010237946</v>
      </c>
      <c r="L97" s="82">
        <v>172.32383309602594</v>
      </c>
      <c r="M97" s="82">
        <v>176.24835796513244</v>
      </c>
      <c r="N97" s="82">
        <v>186.86732736778993</v>
      </c>
      <c r="O97" s="82">
        <v>196.28337985660227</v>
      </c>
      <c r="P97" s="83">
        <v>201.35796826497213</v>
      </c>
      <c r="Q97" s="82"/>
      <c r="R97" s="82"/>
      <c r="S97" s="85"/>
      <c r="T97" s="83">
        <v>13044</v>
      </c>
      <c r="U97" s="84">
        <v>181.830285038911</v>
      </c>
      <c r="V97" s="83">
        <v>177.30386279810401</v>
      </c>
      <c r="W97" s="84">
        <v>171.18779658532887</v>
      </c>
      <c r="X97" s="82">
        <v>172.56017585267293</v>
      </c>
      <c r="Y97" s="82">
        <v>169.74768914972506</v>
      </c>
      <c r="Z97" s="82">
        <v>169.63991800575167</v>
      </c>
      <c r="AA97" s="82">
        <v>169.89012891195441</v>
      </c>
      <c r="AB97" s="82">
        <v>170.64946176055173</v>
      </c>
      <c r="AC97" s="82">
        <v>172.90978764525366</v>
      </c>
      <c r="AD97" s="82">
        <v>180.04905252248923</v>
      </c>
      <c r="AE97" s="82">
        <v>185.87907334863283</v>
      </c>
      <c r="AF97" s="83">
        <v>189.75643742099001</v>
      </c>
      <c r="AG97" s="82"/>
      <c r="AH97" s="82"/>
      <c r="AI97" s="85"/>
      <c r="AJ97" s="82"/>
      <c r="AK97" s="82"/>
      <c r="AL97" s="85"/>
      <c r="AM97" s="82"/>
      <c r="AN97" s="82"/>
      <c r="AO97" s="82"/>
      <c r="AP97" s="85"/>
      <c r="AQ97" s="82"/>
      <c r="AR97" s="82"/>
      <c r="AS97" s="82"/>
      <c r="AT97" s="85"/>
      <c r="AU97" s="82" t="s">
        <v>63</v>
      </c>
      <c r="AV97" s="82" t="s">
        <v>133</v>
      </c>
      <c r="AW97" s="82"/>
      <c r="AX97" s="82"/>
      <c r="AY97" s="85"/>
      <c r="AZ97" s="82"/>
      <c r="BA97" s="82"/>
      <c r="BB97" s="85"/>
      <c r="BC97" s="82"/>
    </row>
    <row r="98" spans="4:55" x14ac:dyDescent="0.25">
      <c r="D98" s="83">
        <v>13045</v>
      </c>
      <c r="E98" s="82">
        <v>146.67470079845901</v>
      </c>
      <c r="F98" s="83">
        <v>115.5777775</v>
      </c>
      <c r="G98" s="84">
        <v>118.849583042212</v>
      </c>
      <c r="H98" s="82">
        <v>118.48428615569138</v>
      </c>
      <c r="I98" s="82">
        <v>116.48854175428818</v>
      </c>
      <c r="J98" s="82">
        <v>115.07259669259267</v>
      </c>
      <c r="K98" s="82">
        <v>115.14951955302331</v>
      </c>
      <c r="L98" s="82">
        <v>114.92674921823208</v>
      </c>
      <c r="M98" s="82">
        <v>117.54410560666145</v>
      </c>
      <c r="N98" s="82">
        <v>124.62614186113147</v>
      </c>
      <c r="O98" s="82">
        <v>130.90592500873834</v>
      </c>
      <c r="P98" s="83">
        <v>134.29028536630702</v>
      </c>
      <c r="Q98" s="82"/>
      <c r="R98" s="82"/>
      <c r="S98" s="85"/>
      <c r="T98" s="83">
        <v>13045</v>
      </c>
      <c r="U98" s="84">
        <v>264.518977028498</v>
      </c>
      <c r="V98" s="83">
        <v>229.71463445345799</v>
      </c>
      <c r="W98" s="84">
        <v>221.79066769837041</v>
      </c>
      <c r="X98" s="82">
        <v>223.56872034062121</v>
      </c>
      <c r="Y98" s="82">
        <v>219.9248665368913</v>
      </c>
      <c r="Z98" s="82">
        <v>219.78523839483177</v>
      </c>
      <c r="AA98" s="82">
        <v>220.10941129184349</v>
      </c>
      <c r="AB98" s="82">
        <v>221.09320185901606</v>
      </c>
      <c r="AC98" s="82">
        <v>224.0216768857629</v>
      </c>
      <c r="AD98" s="82">
        <v>233.27129838672275</v>
      </c>
      <c r="AE98" s="82">
        <v>240.82466514251993</v>
      </c>
      <c r="AF98" s="83">
        <v>245.84817256344243</v>
      </c>
      <c r="AG98" s="82"/>
      <c r="AH98" s="82"/>
      <c r="AI98" s="85"/>
      <c r="AJ98" s="82"/>
      <c r="AK98" s="82"/>
      <c r="AL98" s="85"/>
      <c r="AM98" s="82"/>
      <c r="AN98" s="82"/>
      <c r="AO98" s="82"/>
      <c r="AP98" s="85"/>
      <c r="AQ98" s="82"/>
      <c r="AR98" s="82"/>
      <c r="AS98" s="82"/>
      <c r="AT98" s="85"/>
      <c r="AU98" s="82" t="s">
        <v>63</v>
      </c>
      <c r="AV98" s="82" t="s">
        <v>134</v>
      </c>
      <c r="AW98" s="82"/>
      <c r="AX98" s="82"/>
      <c r="AY98" s="85"/>
      <c r="AZ98" s="82"/>
      <c r="BA98" s="82"/>
      <c r="BB98" s="85"/>
      <c r="BC98" s="82"/>
    </row>
    <row r="99" spans="4:55" x14ac:dyDescent="0.25">
      <c r="D99" s="83">
        <v>13046</v>
      </c>
      <c r="E99" s="82">
        <v>53.3908122186604</v>
      </c>
      <c r="F99" s="83">
        <v>53.250000059999998</v>
      </c>
      <c r="G99" s="84">
        <v>54.757414799127488</v>
      </c>
      <c r="H99" s="82">
        <v>54.589112036694274</v>
      </c>
      <c r="I99" s="82">
        <v>53.66961529784701</v>
      </c>
      <c r="J99" s="82">
        <v>53.017248759476402</v>
      </c>
      <c r="K99" s="82">
        <v>53.052689329550937</v>
      </c>
      <c r="L99" s="82">
        <v>52.950052641101038</v>
      </c>
      <c r="M99" s="82">
        <v>54.155943867387208</v>
      </c>
      <c r="N99" s="82">
        <v>57.418841278400762</v>
      </c>
      <c r="O99" s="82">
        <v>60.312117652285473</v>
      </c>
      <c r="P99" s="83">
        <v>61.871389626031402</v>
      </c>
      <c r="Q99" s="82"/>
      <c r="R99" s="82"/>
      <c r="S99" s="85"/>
      <c r="T99" s="83">
        <v>13046</v>
      </c>
      <c r="U99" s="84">
        <v>66.765652915581697</v>
      </c>
      <c r="V99" s="83">
        <v>77.500129781854298</v>
      </c>
      <c r="W99" s="84">
        <v>74.826776151740631</v>
      </c>
      <c r="X99" s="82">
        <v>75.426647861530739</v>
      </c>
      <c r="Y99" s="82">
        <v>74.197300226073992</v>
      </c>
      <c r="Z99" s="82">
        <v>74.150193087442787</v>
      </c>
      <c r="AA99" s="82">
        <v>74.259561137284024</v>
      </c>
      <c r="AB99" s="82">
        <v>74.591468143624482</v>
      </c>
      <c r="AC99" s="82">
        <v>75.579464381547155</v>
      </c>
      <c r="AD99" s="82">
        <v>78.700061675937903</v>
      </c>
      <c r="AE99" s="82">
        <v>81.248383881255776</v>
      </c>
      <c r="AF99" s="83">
        <v>82.943193086633073</v>
      </c>
      <c r="AG99" s="82"/>
      <c r="AH99" s="82"/>
      <c r="AI99" s="85"/>
      <c r="AJ99" s="82"/>
      <c r="AK99" s="82"/>
      <c r="AL99" s="85"/>
      <c r="AM99" s="82"/>
      <c r="AN99" s="82"/>
      <c r="AO99" s="82"/>
      <c r="AP99" s="85"/>
      <c r="AQ99" s="82"/>
      <c r="AR99" s="82"/>
      <c r="AS99" s="82"/>
      <c r="AT99" s="85"/>
      <c r="AU99" s="82" t="s">
        <v>0</v>
      </c>
      <c r="AV99" s="82" t="s">
        <v>130</v>
      </c>
      <c r="AW99" s="82"/>
      <c r="AX99" s="82"/>
      <c r="AY99" s="85"/>
      <c r="AZ99" s="82"/>
      <c r="BA99" s="82"/>
      <c r="BB99" s="85"/>
      <c r="BC99" s="82"/>
    </row>
    <row r="100" spans="4:55" x14ac:dyDescent="0.25">
      <c r="D100" s="83">
        <v>13047</v>
      </c>
      <c r="E100" s="82">
        <v>42.780442750761097</v>
      </c>
      <c r="F100" s="83">
        <v>46.366666410000001</v>
      </c>
      <c r="G100" s="84">
        <v>89.672285533125176</v>
      </c>
      <c r="H100" s="82">
        <v>89.396668186610768</v>
      </c>
      <c r="I100" s="82">
        <v>87.890874415755036</v>
      </c>
      <c r="J100" s="82">
        <v>86.822540588900281</v>
      </c>
      <c r="K100" s="82">
        <v>86.88057906516579</v>
      </c>
      <c r="L100" s="82">
        <v>86.712498331869369</v>
      </c>
      <c r="M100" s="82">
        <v>88.68729978592097</v>
      </c>
      <c r="N100" s="82">
        <v>94.030712534295731</v>
      </c>
      <c r="O100" s="82">
        <v>98.768823456387125</v>
      </c>
      <c r="P100" s="83">
        <v>101.32233118071038</v>
      </c>
      <c r="Q100" s="82"/>
      <c r="R100" s="82"/>
      <c r="S100" s="85"/>
      <c r="T100" s="83">
        <v>13047</v>
      </c>
      <c r="U100" s="84">
        <v>77.638551797734294</v>
      </c>
      <c r="V100" s="83">
        <v>55.076186131299501</v>
      </c>
      <c r="W100" s="84">
        <v>53.176342575664584</v>
      </c>
      <c r="X100" s="82">
        <v>53.602646970719121</v>
      </c>
      <c r="Y100" s="82">
        <v>52.728999669984631</v>
      </c>
      <c r="Z100" s="82">
        <v>52.695522544944097</v>
      </c>
      <c r="AA100" s="82">
        <v>52.773245964076793</v>
      </c>
      <c r="AB100" s="82">
        <v>53.009118756947515</v>
      </c>
      <c r="AC100" s="82">
        <v>53.711247448215765</v>
      </c>
      <c r="AD100" s="82">
        <v>55.928928862562707</v>
      </c>
      <c r="AE100" s="82">
        <v>57.739917676357862</v>
      </c>
      <c r="AF100" s="83">
        <v>58.944349559441683</v>
      </c>
      <c r="AG100" s="82"/>
      <c r="AH100" s="82"/>
      <c r="AI100" s="85"/>
      <c r="AJ100" s="82"/>
      <c r="AK100" s="82"/>
      <c r="AL100" s="85"/>
      <c r="AM100" s="82"/>
      <c r="AN100" s="82"/>
      <c r="AO100" s="82"/>
      <c r="AP100" s="85"/>
      <c r="AQ100" s="82"/>
      <c r="AR100" s="82"/>
      <c r="AS100" s="82"/>
      <c r="AT100" s="85"/>
      <c r="AU100" s="82" t="s">
        <v>0</v>
      </c>
      <c r="AV100" s="82" t="s">
        <v>131</v>
      </c>
      <c r="AW100" s="82"/>
      <c r="AX100" s="82"/>
      <c r="AY100" s="85"/>
      <c r="AZ100" s="82"/>
      <c r="BA100" s="82"/>
      <c r="BB100" s="85"/>
      <c r="BC100" s="82"/>
    </row>
    <row r="101" spans="4:55" x14ac:dyDescent="0.25">
      <c r="D101" s="83">
        <v>13048</v>
      </c>
      <c r="E101" s="82">
        <v>87.400904542729506</v>
      </c>
      <c r="F101" s="83">
        <v>79.783333209999995</v>
      </c>
      <c r="G101" s="84">
        <v>124.03491995772752</v>
      </c>
      <c r="H101" s="82">
        <v>123.65368538440721</v>
      </c>
      <c r="I101" s="82">
        <v>121.57086783681676</v>
      </c>
      <c r="J101" s="82">
        <v>120.09314593072</v>
      </c>
      <c r="K101" s="82">
        <v>120.17342488999113</v>
      </c>
      <c r="L101" s="82">
        <v>119.94093521743608</v>
      </c>
      <c r="M101" s="82">
        <v>122.6724853148763</v>
      </c>
      <c r="N101" s="82">
        <v>130.06350661655748</v>
      </c>
      <c r="O101" s="82">
        <v>136.61727298348413</v>
      </c>
      <c r="P101" s="83">
        <v>140.14929097895359</v>
      </c>
      <c r="Q101" s="82"/>
      <c r="R101" s="82"/>
      <c r="S101" s="85"/>
      <c r="T101" s="83">
        <v>13048</v>
      </c>
      <c r="U101" s="84">
        <v>130.34571563925601</v>
      </c>
      <c r="V101" s="83">
        <v>130.92138133938599</v>
      </c>
      <c r="W101" s="84">
        <v>126.4052708367544</v>
      </c>
      <c r="X101" s="82">
        <v>127.41863730585843</v>
      </c>
      <c r="Y101" s="82">
        <v>125.34189380835281</v>
      </c>
      <c r="Z101" s="82">
        <v>125.26231546857581</v>
      </c>
      <c r="AA101" s="82">
        <v>125.44707149672587</v>
      </c>
      <c r="AB101" s="82">
        <v>126.00776376741787</v>
      </c>
      <c r="AC101" s="82">
        <v>127.67679106570813</v>
      </c>
      <c r="AD101" s="82">
        <v>132.94843266857475</v>
      </c>
      <c r="AE101" s="82">
        <v>137.2533269204572</v>
      </c>
      <c r="AF101" s="83">
        <v>140.11637712307316</v>
      </c>
      <c r="AG101" s="82"/>
      <c r="AH101" s="82"/>
      <c r="AI101" s="85"/>
      <c r="AJ101" s="82"/>
      <c r="AK101" s="82"/>
      <c r="AL101" s="85"/>
      <c r="AM101" s="82"/>
      <c r="AN101" s="82"/>
      <c r="AO101" s="82"/>
      <c r="AP101" s="85"/>
      <c r="AQ101" s="82"/>
      <c r="AR101" s="82"/>
      <c r="AS101" s="82"/>
      <c r="AT101" s="85"/>
      <c r="AU101" s="82" t="s">
        <v>0</v>
      </c>
      <c r="AV101" s="82" t="s">
        <v>132</v>
      </c>
      <c r="AW101" s="82"/>
      <c r="AX101" s="82"/>
      <c r="AY101" s="85"/>
      <c r="AZ101" s="82"/>
      <c r="BA101" s="82"/>
      <c r="BB101" s="85"/>
      <c r="BC101" s="82"/>
    </row>
    <row r="102" spans="4:55" x14ac:dyDescent="0.25">
      <c r="D102" s="83">
        <v>13049</v>
      </c>
      <c r="E102" s="82">
        <v>101.160907058319</v>
      </c>
      <c r="F102" s="83">
        <v>64.005555979999997</v>
      </c>
      <c r="G102" s="84">
        <v>107.81050133955149</v>
      </c>
      <c r="H102" s="82">
        <v>107.47913424960907</v>
      </c>
      <c r="I102" s="82">
        <v>105.66876017042983</v>
      </c>
      <c r="J102" s="82">
        <v>104.38433204655129</v>
      </c>
      <c r="K102" s="82">
        <v>104.4541100965471</v>
      </c>
      <c r="L102" s="82">
        <v>104.2520312935538</v>
      </c>
      <c r="M102" s="82">
        <v>106.62628029971671</v>
      </c>
      <c r="N102" s="82">
        <v>113.05051721797425</v>
      </c>
      <c r="O102" s="82">
        <v>118.74701654188608</v>
      </c>
      <c r="P102" s="83">
        <v>121.81702804317668</v>
      </c>
      <c r="Q102" s="82"/>
      <c r="R102" s="82"/>
      <c r="S102" s="85"/>
      <c r="T102" s="83">
        <v>13049</v>
      </c>
      <c r="U102" s="84">
        <v>159.690382861823</v>
      </c>
      <c r="V102" s="83">
        <v>151.92992397658099</v>
      </c>
      <c r="W102" s="84">
        <v>146.68912741367274</v>
      </c>
      <c r="X102" s="82">
        <v>147.8651056155241</v>
      </c>
      <c r="Y102" s="82">
        <v>145.45511361523373</v>
      </c>
      <c r="Z102" s="82">
        <v>145.36276558935123</v>
      </c>
      <c r="AA102" s="82">
        <v>145.57716883673439</v>
      </c>
      <c r="AB102" s="82">
        <v>146.22783363410363</v>
      </c>
      <c r="AC102" s="82">
        <v>148.1646844979571</v>
      </c>
      <c r="AD102" s="82">
        <v>154.28224986246462</v>
      </c>
      <c r="AE102" s="82">
        <v>159.27793696662258</v>
      </c>
      <c r="AF102" s="83">
        <v>162.60041183798816</v>
      </c>
      <c r="AG102" s="82"/>
      <c r="AH102" s="82"/>
      <c r="AI102" s="85"/>
      <c r="AJ102" s="82"/>
      <c r="AK102" s="82"/>
      <c r="AL102" s="85"/>
      <c r="AM102" s="82"/>
      <c r="AN102" s="82"/>
      <c r="AO102" s="82"/>
      <c r="AP102" s="85"/>
      <c r="AQ102" s="82"/>
      <c r="AR102" s="82"/>
      <c r="AS102" s="82"/>
      <c r="AT102" s="85"/>
      <c r="AU102" s="82" t="s">
        <v>0</v>
      </c>
      <c r="AV102" s="82" t="s">
        <v>133</v>
      </c>
      <c r="AW102" s="82"/>
      <c r="AX102" s="82"/>
      <c r="AY102" s="85"/>
      <c r="AZ102" s="82"/>
      <c r="BA102" s="82"/>
      <c r="BB102" s="85"/>
      <c r="BC102" s="82"/>
    </row>
    <row r="103" spans="4:55" x14ac:dyDescent="0.25">
      <c r="D103" s="83">
        <v>13050</v>
      </c>
      <c r="E103" s="82">
        <v>52.244264473019001</v>
      </c>
      <c r="F103" s="83">
        <v>45.25555585</v>
      </c>
      <c r="G103" s="84">
        <v>88.529721368748525</v>
      </c>
      <c r="H103" s="82">
        <v>88.257615815218259</v>
      </c>
      <c r="I103" s="82">
        <v>86.771008195259569</v>
      </c>
      <c r="J103" s="82">
        <v>85.716286600310127</v>
      </c>
      <c r="K103" s="82">
        <v>85.773585576263571</v>
      </c>
      <c r="L103" s="82">
        <v>85.607646452511773</v>
      </c>
      <c r="M103" s="82">
        <v>87.557285869488666</v>
      </c>
      <c r="N103" s="82">
        <v>92.832615241985707</v>
      </c>
      <c r="O103" s="82">
        <v>97.510355273402922</v>
      </c>
      <c r="P103" s="83">
        <v>100.03132734413015</v>
      </c>
      <c r="Q103" s="82"/>
      <c r="R103" s="82"/>
      <c r="S103" s="85"/>
      <c r="T103" s="83">
        <v>13050</v>
      </c>
      <c r="U103" s="84">
        <v>80.364193089140201</v>
      </c>
      <c r="V103" s="83">
        <v>51.6756889812605</v>
      </c>
      <c r="W103" s="84">
        <v>49.893144989198397</v>
      </c>
      <c r="X103" s="82">
        <v>50.293128627819719</v>
      </c>
      <c r="Y103" s="82">
        <v>49.473421793282448</v>
      </c>
      <c r="Z103" s="82">
        <v>49.442011602724641</v>
      </c>
      <c r="AA103" s="82">
        <v>49.51493624612835</v>
      </c>
      <c r="AB103" s="82">
        <v>49.736245852688086</v>
      </c>
      <c r="AC103" s="82">
        <v>50.395023927631406</v>
      </c>
      <c r="AD103" s="82">
        <v>52.475781929903242</v>
      </c>
      <c r="AE103" s="82">
        <v>54.174957222599062</v>
      </c>
      <c r="AF103" s="83">
        <v>55.305025438306231</v>
      </c>
      <c r="AG103" s="82"/>
      <c r="AH103" s="82"/>
      <c r="AI103" s="85"/>
      <c r="AJ103" s="82"/>
      <c r="AK103" s="82"/>
      <c r="AL103" s="85"/>
      <c r="AM103" s="82"/>
      <c r="AN103" s="82"/>
      <c r="AO103" s="82"/>
      <c r="AP103" s="85"/>
      <c r="AQ103" s="82"/>
      <c r="AR103" s="82"/>
      <c r="AS103" s="82"/>
      <c r="AT103" s="85"/>
      <c r="AU103" s="82" t="s">
        <v>0</v>
      </c>
      <c r="AV103" s="82" t="s">
        <v>134</v>
      </c>
      <c r="AW103" s="82"/>
      <c r="AX103" s="82"/>
      <c r="AY103" s="85"/>
      <c r="AZ103" s="82"/>
      <c r="BA103" s="82"/>
      <c r="BB103" s="85"/>
      <c r="BC103" s="82"/>
    </row>
    <row r="104" spans="4:55" x14ac:dyDescent="0.25">
      <c r="D104" s="83">
        <v>13052</v>
      </c>
      <c r="E104" s="82">
        <v>146.06041406104799</v>
      </c>
      <c r="F104" s="83">
        <v>137.93888910000001</v>
      </c>
      <c r="G104" s="84">
        <v>141.84369875810188</v>
      </c>
      <c r="H104" s="82">
        <v>141.40772700117529</v>
      </c>
      <c r="I104" s="82">
        <v>139.0258611130109</v>
      </c>
      <c r="J104" s="82">
        <v>137.33596974235439</v>
      </c>
      <c r="K104" s="82">
        <v>137.42777505427259</v>
      </c>
      <c r="L104" s="82">
        <v>137.16190480507578</v>
      </c>
      <c r="M104" s="82">
        <v>140.28564745187251</v>
      </c>
      <c r="N104" s="82">
        <v>148.73786235544702</v>
      </c>
      <c r="O104" s="82">
        <v>156.23261030705731</v>
      </c>
      <c r="P104" s="83">
        <v>160.27175103233299</v>
      </c>
      <c r="Q104" s="82"/>
      <c r="R104" s="82"/>
      <c r="S104" s="85"/>
      <c r="T104" s="83">
        <v>13052</v>
      </c>
      <c r="U104" s="84">
        <v>241.14047570411901</v>
      </c>
      <c r="V104" s="83">
        <v>230.52894138300701</v>
      </c>
      <c r="W104" s="84">
        <v>222.57688525062076</v>
      </c>
      <c r="X104" s="82">
        <v>224.36124084606016</v>
      </c>
      <c r="Y104" s="82">
        <v>220.70447007946586</v>
      </c>
      <c r="Z104" s="82">
        <v>220.56434697475882</v>
      </c>
      <c r="AA104" s="82">
        <v>220.88966902030882</v>
      </c>
      <c r="AB104" s="82">
        <v>221.87694699035401</v>
      </c>
      <c r="AC104" s="82">
        <v>224.81580306014135</v>
      </c>
      <c r="AD104" s="82">
        <v>234.09821320298227</v>
      </c>
      <c r="AE104" s="82">
        <v>241.67835560981845</v>
      </c>
      <c r="AF104" s="83">
        <v>246.71967067679373</v>
      </c>
      <c r="AG104" s="82"/>
      <c r="AH104" s="82"/>
      <c r="AI104" s="85"/>
      <c r="AJ104" s="82"/>
      <c r="AK104" s="82"/>
      <c r="AL104" s="85"/>
      <c r="AM104" s="82"/>
      <c r="AN104" s="82"/>
      <c r="AO104" s="82"/>
      <c r="AP104" s="85"/>
      <c r="AQ104" s="82"/>
      <c r="AR104" s="82"/>
      <c r="AS104" s="82"/>
      <c r="AT104" s="85"/>
      <c r="AU104" s="82" t="s">
        <v>48</v>
      </c>
      <c r="AV104" s="82" t="s">
        <v>130</v>
      </c>
      <c r="AW104" s="82" t="s">
        <v>49</v>
      </c>
      <c r="AX104" s="82">
        <v>3.4</v>
      </c>
      <c r="AY104" s="85"/>
      <c r="AZ104" s="82"/>
      <c r="BA104" s="82"/>
      <c r="BB104" s="85"/>
      <c r="BC104" s="82"/>
    </row>
    <row r="105" spans="4:55" x14ac:dyDescent="0.25">
      <c r="D105" s="83">
        <v>13053</v>
      </c>
      <c r="E105" s="82">
        <v>95.168698249882695</v>
      </c>
      <c r="F105" s="83">
        <v>68.772222389999996</v>
      </c>
      <c r="G105" s="84">
        <v>70.719044203266293</v>
      </c>
      <c r="H105" s="82">
        <v>70.501681668170207</v>
      </c>
      <c r="I105" s="82">
        <v>69.314154266486966</v>
      </c>
      <c r="J105" s="82">
        <v>68.471624752758032</v>
      </c>
      <c r="K105" s="82">
        <v>68.517396147388041</v>
      </c>
      <c r="L105" s="82">
        <v>68.384841158552433</v>
      </c>
      <c r="M105" s="82">
        <v>69.942246219563842</v>
      </c>
      <c r="N105" s="82">
        <v>74.156268869951418</v>
      </c>
      <c r="O105" s="82">
        <v>77.892927010727618</v>
      </c>
      <c r="P105" s="83">
        <v>79.906722293809707</v>
      </c>
      <c r="Q105" s="82"/>
      <c r="R105" s="82"/>
      <c r="S105" s="85"/>
      <c r="T105" s="83">
        <v>13053</v>
      </c>
      <c r="U105" s="84">
        <v>150.957855964418</v>
      </c>
      <c r="V105" s="83">
        <v>140.04596887139101</v>
      </c>
      <c r="W105" s="84">
        <v>135.21510729323688</v>
      </c>
      <c r="X105" s="82">
        <v>136.29910050760392</v>
      </c>
      <c r="Y105" s="82">
        <v>134.07761802529191</v>
      </c>
      <c r="Z105" s="82">
        <v>133.99249345983719</v>
      </c>
      <c r="AA105" s="82">
        <v>134.19012609021735</v>
      </c>
      <c r="AB105" s="82">
        <v>134.78989590233235</v>
      </c>
      <c r="AC105" s="82">
        <v>136.57524633684952</v>
      </c>
      <c r="AD105" s="82">
        <v>142.21429588141837</v>
      </c>
      <c r="AE105" s="82">
        <v>146.81922045696123</v>
      </c>
      <c r="AF105" s="83">
        <v>149.88181142148358</v>
      </c>
      <c r="AG105" s="82"/>
      <c r="AH105" s="82"/>
      <c r="AI105" s="85"/>
      <c r="AJ105" s="82"/>
      <c r="AK105" s="82"/>
      <c r="AL105" s="85"/>
      <c r="AM105" s="82"/>
      <c r="AN105" s="82"/>
      <c r="AO105" s="82"/>
      <c r="AP105" s="85"/>
      <c r="AQ105" s="82"/>
      <c r="AR105" s="82"/>
      <c r="AS105" s="82"/>
      <c r="AT105" s="85"/>
      <c r="AU105" s="82" t="s">
        <v>48</v>
      </c>
      <c r="AV105" s="82" t="s">
        <v>131</v>
      </c>
      <c r="AW105" s="82" t="s">
        <v>167</v>
      </c>
      <c r="AX105" s="82">
        <v>0.5</v>
      </c>
      <c r="AY105" s="85"/>
      <c r="AZ105" s="82"/>
      <c r="BA105" s="82"/>
      <c r="BB105" s="85"/>
      <c r="BC105" s="82"/>
    </row>
    <row r="106" spans="4:55" x14ac:dyDescent="0.25">
      <c r="D106" s="83">
        <v>13054</v>
      </c>
      <c r="E106" s="82">
        <v>59.813286243932403</v>
      </c>
      <c r="F106" s="83">
        <v>56.714753385714701</v>
      </c>
      <c r="G106" s="84">
        <v>58.320249255823192</v>
      </c>
      <c r="H106" s="82">
        <v>58.140995741179459</v>
      </c>
      <c r="I106" s="82">
        <v>57.161671220542232</v>
      </c>
      <c r="J106" s="82">
        <v>56.466857937930172</v>
      </c>
      <c r="K106" s="82">
        <v>56.504604476697523</v>
      </c>
      <c r="L106" s="82">
        <v>56.395289651022338</v>
      </c>
      <c r="M106" s="82">
        <v>57.679643142698509</v>
      </c>
      <c r="N106" s="82">
        <v>61.154843551712759</v>
      </c>
      <c r="O106" s="82">
        <v>64.236373238786825</v>
      </c>
      <c r="P106" s="83">
        <v>65.89710047545563</v>
      </c>
      <c r="Q106" s="82"/>
      <c r="R106" s="82"/>
      <c r="S106" s="85"/>
      <c r="T106" s="83">
        <v>13054</v>
      </c>
      <c r="U106" s="84">
        <v>80.939209557680201</v>
      </c>
      <c r="V106" s="83">
        <v>79.450062708003401</v>
      </c>
      <c r="W106" s="84">
        <v>76.70944647741058</v>
      </c>
      <c r="X106" s="82">
        <v>77.324411189001822</v>
      </c>
      <c r="Y106" s="82">
        <v>76.064132696541236</v>
      </c>
      <c r="Z106" s="82">
        <v>76.015840324273242</v>
      </c>
      <c r="AA106" s="82">
        <v>76.127960116105811</v>
      </c>
      <c r="AB106" s="82">
        <v>76.468218029753189</v>
      </c>
      <c r="AC106" s="82">
        <v>77.481072631147768</v>
      </c>
      <c r="AD106" s="82">
        <v>80.680185347779897</v>
      </c>
      <c r="AE106" s="82">
        <v>83.292624315077049</v>
      </c>
      <c r="AF106" s="83">
        <v>85.030075568698749</v>
      </c>
      <c r="AG106" s="82"/>
      <c r="AH106" s="82"/>
      <c r="AI106" s="85"/>
      <c r="AJ106" s="82"/>
      <c r="AK106" s="82"/>
      <c r="AL106" s="85"/>
      <c r="AM106" s="82"/>
      <c r="AN106" s="82"/>
      <c r="AO106" s="82"/>
      <c r="AP106" s="85"/>
      <c r="AQ106" s="82"/>
      <c r="AR106" s="82"/>
      <c r="AS106" s="82"/>
      <c r="AT106" s="85"/>
      <c r="AU106" s="82" t="s">
        <v>48</v>
      </c>
      <c r="AV106" s="82" t="s">
        <v>132</v>
      </c>
      <c r="AW106" s="82"/>
      <c r="AX106" s="82"/>
      <c r="AY106" s="85"/>
      <c r="AZ106" s="82"/>
      <c r="BA106" s="82"/>
      <c r="BB106" s="85"/>
      <c r="BC106" s="82"/>
    </row>
    <row r="107" spans="4:55" x14ac:dyDescent="0.25">
      <c r="D107" s="83">
        <v>13055</v>
      </c>
      <c r="E107" s="82">
        <v>147.58405746610501</v>
      </c>
      <c r="F107" s="83">
        <v>84.214314062820407</v>
      </c>
      <c r="G107" s="84">
        <v>86.598274590909966</v>
      </c>
      <c r="H107" s="82">
        <v>86.332105545328361</v>
      </c>
      <c r="I107" s="82">
        <v>84.877931140487561</v>
      </c>
      <c r="J107" s="82">
        <v>83.846220333266643</v>
      </c>
      <c r="K107" s="82">
        <v>83.902269221444271</v>
      </c>
      <c r="L107" s="82">
        <v>83.739950380021767</v>
      </c>
      <c r="M107" s="82">
        <v>85.647054649348277</v>
      </c>
      <c r="N107" s="82">
        <v>90.80729252758762</v>
      </c>
      <c r="O107" s="82">
        <v>95.382978629866003</v>
      </c>
      <c r="P107" s="83">
        <v>97.848950828146485</v>
      </c>
      <c r="Q107" s="82"/>
      <c r="R107" s="82"/>
      <c r="S107" s="85"/>
      <c r="T107" s="83">
        <v>13055</v>
      </c>
      <c r="U107" s="84">
        <v>211.84932393935401</v>
      </c>
      <c r="V107" s="83">
        <v>184.15654014895699</v>
      </c>
      <c r="W107" s="84">
        <v>177.80409201110035</v>
      </c>
      <c r="X107" s="82">
        <v>179.22951283193171</v>
      </c>
      <c r="Y107" s="82">
        <v>176.30832537297826</v>
      </c>
      <c r="Z107" s="82">
        <v>176.19638894537411</v>
      </c>
      <c r="AA107" s="82">
        <v>176.45627033806716</v>
      </c>
      <c r="AB107" s="82">
        <v>177.24495090042112</v>
      </c>
      <c r="AC107" s="82">
        <v>179.59263688969833</v>
      </c>
      <c r="AD107" s="82">
        <v>187.00782964551419</v>
      </c>
      <c r="AE107" s="82">
        <v>193.06317693121613</v>
      </c>
      <c r="AF107" s="83">
        <v>197.09039856753347</v>
      </c>
      <c r="AG107" s="82"/>
      <c r="AH107" s="82"/>
      <c r="AI107" s="85"/>
      <c r="AJ107" s="82"/>
      <c r="AK107" s="82"/>
      <c r="AL107" s="85"/>
      <c r="AM107" s="82"/>
      <c r="AN107" s="82"/>
      <c r="AO107" s="82"/>
      <c r="AP107" s="85"/>
      <c r="AQ107" s="82"/>
      <c r="AR107" s="82"/>
      <c r="AS107" s="82"/>
      <c r="AT107" s="85"/>
      <c r="AU107" s="82" t="s">
        <v>48</v>
      </c>
      <c r="AV107" s="82" t="s">
        <v>133</v>
      </c>
      <c r="AW107" s="82"/>
      <c r="AX107" s="82"/>
      <c r="AY107" s="85"/>
      <c r="AZ107" s="82"/>
      <c r="BA107" s="82"/>
      <c r="BB107" s="85"/>
      <c r="BC107" s="82"/>
    </row>
    <row r="108" spans="4:55" x14ac:dyDescent="0.25">
      <c r="D108" s="83">
        <v>13056</v>
      </c>
      <c r="E108" s="82">
        <v>52.441593683152497</v>
      </c>
      <c r="F108" s="83">
        <v>51.3401082102137</v>
      </c>
      <c r="G108" s="84">
        <v>52.793457238143759</v>
      </c>
      <c r="H108" s="82">
        <v>52.631190909023324</v>
      </c>
      <c r="I108" s="82">
        <v>51.744673312438039</v>
      </c>
      <c r="J108" s="82">
        <v>51.115704887368913</v>
      </c>
      <c r="K108" s="82">
        <v>51.149874327755917</v>
      </c>
      <c r="L108" s="82">
        <v>51.050918859485144</v>
      </c>
      <c r="M108" s="82">
        <v>52.213558971739054</v>
      </c>
      <c r="N108" s="82">
        <v>55.359427628481029</v>
      </c>
      <c r="O108" s="82">
        <v>58.148932266038308</v>
      </c>
      <c r="P108" s="83">
        <v>59.652278590377634</v>
      </c>
      <c r="Q108" s="82"/>
      <c r="R108" s="82"/>
      <c r="S108" s="85"/>
      <c r="T108" s="83">
        <v>13056</v>
      </c>
      <c r="U108" s="84">
        <v>97.000882886581294</v>
      </c>
      <c r="V108" s="83">
        <v>166.30510273655199</v>
      </c>
      <c r="W108" s="84">
        <v>160.56843685794485</v>
      </c>
      <c r="X108" s="82">
        <v>161.85568278393495</v>
      </c>
      <c r="Y108" s="82">
        <v>159.21766417172043</v>
      </c>
      <c r="Z108" s="82">
        <v>159.11657843739022</v>
      </c>
      <c r="AA108" s="82">
        <v>159.35126791231289</v>
      </c>
      <c r="AB108" s="82">
        <v>160.06349676849416</v>
      </c>
      <c r="AC108" s="82">
        <v>162.18360697106479</v>
      </c>
      <c r="AD108" s="82">
        <v>168.87999903006971</v>
      </c>
      <c r="AE108" s="82">
        <v>174.34836388770447</v>
      </c>
      <c r="AF108" s="83">
        <v>177.98520191381471</v>
      </c>
      <c r="AG108" s="82"/>
      <c r="AH108" s="82"/>
      <c r="AI108" s="85"/>
      <c r="AJ108" s="82"/>
      <c r="AK108" s="82"/>
      <c r="AL108" s="85"/>
      <c r="AM108" s="82"/>
      <c r="AN108" s="82"/>
      <c r="AO108" s="82"/>
      <c r="AP108" s="85"/>
      <c r="AQ108" s="82"/>
      <c r="AR108" s="82"/>
      <c r="AS108" s="82"/>
      <c r="AT108" s="85"/>
      <c r="AU108" s="82" t="s">
        <v>48</v>
      </c>
      <c r="AV108" s="82" t="s">
        <v>134</v>
      </c>
      <c r="AW108" s="82"/>
      <c r="AX108" s="82"/>
      <c r="AY108" s="85"/>
      <c r="AZ108" s="82"/>
      <c r="BA108" s="82"/>
      <c r="BB108" s="85"/>
      <c r="BC108" s="82"/>
    </row>
    <row r="109" spans="4:55" x14ac:dyDescent="0.25">
      <c r="D109" s="83">
        <v>13057</v>
      </c>
      <c r="E109" s="82">
        <v>153.325628159552</v>
      </c>
      <c r="F109" s="83">
        <v>108.25528980670001</v>
      </c>
      <c r="G109" s="84">
        <v>111.31980847823553</v>
      </c>
      <c r="H109" s="82">
        <v>110.97765515801117</v>
      </c>
      <c r="I109" s="82">
        <v>109.10835213776576</v>
      </c>
      <c r="J109" s="82">
        <v>107.78211498110983</v>
      </c>
      <c r="K109" s="82">
        <v>107.85416435538231</v>
      </c>
      <c r="L109" s="82">
        <v>107.64550774617246</v>
      </c>
      <c r="M109" s="82">
        <v>110.09704021621705</v>
      </c>
      <c r="N109" s="82">
        <v>116.73039053435419</v>
      </c>
      <c r="O109" s="82">
        <v>122.61231489102745</v>
      </c>
      <c r="P109" s="83">
        <v>125.78225741149947</v>
      </c>
      <c r="Q109" s="82"/>
      <c r="R109" s="82"/>
      <c r="S109" s="85"/>
      <c r="T109" s="83">
        <v>13057</v>
      </c>
      <c r="U109" s="84">
        <v>221.99830678830699</v>
      </c>
      <c r="V109" s="83">
        <v>196.805718792005</v>
      </c>
      <c r="W109" s="84">
        <v>190.01693941523905</v>
      </c>
      <c r="X109" s="82">
        <v>191.54026825817829</v>
      </c>
      <c r="Y109" s="82">
        <v>188.41843290483973</v>
      </c>
      <c r="Z109" s="82">
        <v>188.29880788866694</v>
      </c>
      <c r="AA109" s="82">
        <v>188.5765397805034</v>
      </c>
      <c r="AB109" s="82">
        <v>189.41939252331557</v>
      </c>
      <c r="AC109" s="82">
        <v>191.92833425432278</v>
      </c>
      <c r="AD109" s="82">
        <v>199.85285509463176</v>
      </c>
      <c r="AE109" s="82">
        <v>206.32412662337492</v>
      </c>
      <c r="AF109" s="83">
        <v>210.6279664339462</v>
      </c>
      <c r="AG109" s="82"/>
      <c r="AH109" s="82"/>
      <c r="AI109" s="85"/>
      <c r="AJ109" s="82"/>
      <c r="AK109" s="82"/>
      <c r="AL109" s="85"/>
      <c r="AM109" s="82"/>
      <c r="AN109" s="82"/>
      <c r="AO109" s="82"/>
      <c r="AP109" s="85"/>
      <c r="AQ109" s="82"/>
      <c r="AR109" s="82"/>
      <c r="AS109" s="82"/>
      <c r="AT109" s="85"/>
      <c r="AU109" s="82" t="s">
        <v>2</v>
      </c>
      <c r="AV109" s="82" t="s">
        <v>130</v>
      </c>
      <c r="AW109" s="82"/>
      <c r="AX109" s="82"/>
      <c r="AY109" s="85"/>
      <c r="AZ109" s="82"/>
      <c r="BA109" s="82"/>
      <c r="BB109" s="85"/>
      <c r="BC109" s="82"/>
    </row>
    <row r="110" spans="4:55" x14ac:dyDescent="0.25">
      <c r="D110" s="83">
        <v>13058</v>
      </c>
      <c r="E110" s="82">
        <v>67.217200155304397</v>
      </c>
      <c r="F110" s="83">
        <v>4.766666635</v>
      </c>
      <c r="G110" s="84">
        <v>4.9016026638077008</v>
      </c>
      <c r="H110" s="82">
        <v>4.8865370645332451</v>
      </c>
      <c r="I110" s="82">
        <v>4.8042284369066524</v>
      </c>
      <c r="J110" s="82">
        <v>4.7458319334561772</v>
      </c>
      <c r="K110" s="82">
        <v>4.7490043913474311</v>
      </c>
      <c r="L110" s="82">
        <v>4.7398168819049937</v>
      </c>
      <c r="M110" s="82">
        <v>4.8477620737791876</v>
      </c>
      <c r="N110" s="82">
        <v>5.1398398992248504</v>
      </c>
      <c r="O110" s="82">
        <v>5.3988311469561285</v>
      </c>
      <c r="P110" s="83">
        <v>5.5384091691865631</v>
      </c>
      <c r="Q110" s="82"/>
      <c r="R110" s="82"/>
      <c r="S110" s="85"/>
      <c r="T110" s="83">
        <v>13058</v>
      </c>
      <c r="U110" s="84">
        <v>60.477294719990503</v>
      </c>
      <c r="V110" s="83">
        <v>5.03518536978269</v>
      </c>
      <c r="W110" s="84">
        <v>4.8614975175882087</v>
      </c>
      <c r="X110" s="82">
        <v>4.9004711975727933</v>
      </c>
      <c r="Y110" s="82">
        <v>4.8206004509578868</v>
      </c>
      <c r="Z110" s="82">
        <v>4.8175398989831262</v>
      </c>
      <c r="AA110" s="82">
        <v>4.8246455439160094</v>
      </c>
      <c r="AB110" s="82">
        <v>4.8462095504171332</v>
      </c>
      <c r="AC110" s="82">
        <v>4.910399690699367</v>
      </c>
      <c r="AD110" s="82">
        <v>5.1131449749450546</v>
      </c>
      <c r="AE110" s="82">
        <v>5.278709532344199</v>
      </c>
      <c r="AF110" s="83">
        <v>5.3888213287954976</v>
      </c>
      <c r="AG110" s="82"/>
      <c r="AH110" s="82"/>
      <c r="AI110" s="85"/>
      <c r="AJ110" s="82"/>
      <c r="AK110" s="82"/>
      <c r="AL110" s="85"/>
      <c r="AM110" s="82"/>
      <c r="AN110" s="82"/>
      <c r="AO110" s="82"/>
      <c r="AP110" s="85"/>
      <c r="AQ110" s="82"/>
      <c r="AR110" s="82"/>
      <c r="AS110" s="82"/>
      <c r="AT110" s="85"/>
      <c r="AU110" s="82" t="s">
        <v>2</v>
      </c>
      <c r="AV110" s="82" t="s">
        <v>131</v>
      </c>
      <c r="AW110" s="82"/>
      <c r="AX110" s="82"/>
      <c r="AY110" s="85"/>
      <c r="AZ110" s="82"/>
      <c r="BA110" s="82"/>
      <c r="BB110" s="85"/>
      <c r="BC110" s="82"/>
    </row>
    <row r="111" spans="4:55" x14ac:dyDescent="0.25">
      <c r="D111" s="83">
        <v>14060</v>
      </c>
      <c r="E111" s="82">
        <v>92.8986101529254</v>
      </c>
      <c r="F111" s="83">
        <v>90.727777739999993</v>
      </c>
      <c r="G111" s="84">
        <v>93.296123078205781</v>
      </c>
      <c r="H111" s="82">
        <v>93.009367479973605</v>
      </c>
      <c r="I111" s="82">
        <v>91.442721552071433</v>
      </c>
      <c r="J111" s="82">
        <v>90.331214204998929</v>
      </c>
      <c r="K111" s="82">
        <v>90.391598132906495</v>
      </c>
      <c r="L111" s="82">
        <v>90.216724918875329</v>
      </c>
      <c r="M111" s="82">
        <v>92.271332074440238</v>
      </c>
      <c r="N111" s="82">
        <v>97.83068288685898</v>
      </c>
      <c r="O111" s="82">
        <v>102.76027040788114</v>
      </c>
      <c r="P111" s="83">
        <v>105.41697051888264</v>
      </c>
      <c r="Q111" s="82"/>
      <c r="R111" s="82"/>
      <c r="S111" s="85"/>
      <c r="T111" s="83">
        <v>14060</v>
      </c>
      <c r="U111" s="84">
        <v>122.646873523699</v>
      </c>
      <c r="V111" s="83">
        <v>109.866970899324</v>
      </c>
      <c r="W111" s="84">
        <v>106.07712865892984</v>
      </c>
      <c r="X111" s="82">
        <v>106.92752836623806</v>
      </c>
      <c r="Y111" s="82">
        <v>105.18476095062138</v>
      </c>
      <c r="Z111" s="82">
        <v>105.11798017691542</v>
      </c>
      <c r="AA111" s="82">
        <v>105.27302425726788</v>
      </c>
      <c r="AB111" s="82">
        <v>105.74354756490014</v>
      </c>
      <c r="AC111" s="82">
        <v>107.14416656032675</v>
      </c>
      <c r="AD111" s="82">
        <v>111.56803750217401</v>
      </c>
      <c r="AE111" s="82">
        <v>115.18063069862197</v>
      </c>
      <c r="AF111" s="83">
        <v>117.58325317385156</v>
      </c>
      <c r="AG111" s="82"/>
      <c r="AH111" s="82"/>
      <c r="AI111" s="85"/>
      <c r="AJ111" s="82"/>
      <c r="AK111" s="82"/>
      <c r="AL111" s="85"/>
      <c r="AM111" s="82"/>
      <c r="AN111" s="82"/>
      <c r="AO111" s="82"/>
      <c r="AP111" s="85"/>
      <c r="AQ111" s="82"/>
      <c r="AR111" s="82"/>
      <c r="AS111" s="82"/>
      <c r="AT111" s="85"/>
      <c r="AU111" s="82" t="s">
        <v>2</v>
      </c>
      <c r="AV111" s="82" t="s">
        <v>132</v>
      </c>
      <c r="AW111" s="82"/>
      <c r="AX111" s="82"/>
      <c r="AY111" s="85"/>
      <c r="AZ111" s="82"/>
      <c r="BA111" s="82"/>
      <c r="BB111" s="85"/>
      <c r="BC111" s="82"/>
    </row>
    <row r="112" spans="4:55" x14ac:dyDescent="0.25">
      <c r="D112" s="83">
        <v>14061</v>
      </c>
      <c r="E112" s="82">
        <v>64.703299108281499</v>
      </c>
      <c r="F112" s="83">
        <v>56.800000249999997</v>
      </c>
      <c r="G112" s="84">
        <v>58.407909310334652</v>
      </c>
      <c r="H112" s="82">
        <v>58.228386363151351</v>
      </c>
      <c r="I112" s="82">
        <v>57.247589838502506</v>
      </c>
      <c r="J112" s="82">
        <v>56.551732195295173</v>
      </c>
      <c r="K112" s="82">
        <v>56.589535470165131</v>
      </c>
      <c r="L112" s="82">
        <v>56.48005633546007</v>
      </c>
      <c r="M112" s="82">
        <v>57.766340314377445</v>
      </c>
      <c r="N112" s="82">
        <v>61.246764230855732</v>
      </c>
      <c r="O112" s="82">
        <v>64.332925706438843</v>
      </c>
      <c r="P112" s="83">
        <v>65.996149150547637</v>
      </c>
      <c r="Q112" s="82"/>
      <c r="R112" s="82"/>
      <c r="S112" s="85"/>
      <c r="T112" s="83">
        <v>14061</v>
      </c>
      <c r="U112" s="84">
        <v>81.281901564474694</v>
      </c>
      <c r="V112" s="83">
        <v>73.0015263469638</v>
      </c>
      <c r="W112" s="84">
        <v>70.483351267608143</v>
      </c>
      <c r="X112" s="82">
        <v>71.04840258494535</v>
      </c>
      <c r="Y112" s="82">
        <v>69.890414152513245</v>
      </c>
      <c r="Z112" s="82">
        <v>69.84604141363404</v>
      </c>
      <c r="AA112" s="82">
        <v>69.94906104204594</v>
      </c>
      <c r="AB112" s="82">
        <v>70.261702041955317</v>
      </c>
      <c r="AC112" s="82">
        <v>71.192348656308468</v>
      </c>
      <c r="AD112" s="82">
        <v>74.131806515875411</v>
      </c>
      <c r="AE112" s="82">
        <v>76.532207794372667</v>
      </c>
      <c r="AF112" s="83">
        <v>78.128639428844522</v>
      </c>
      <c r="AG112" s="82"/>
      <c r="AH112" s="82"/>
      <c r="AI112" s="85"/>
      <c r="AJ112" s="82"/>
      <c r="AK112" s="82"/>
      <c r="AL112" s="85"/>
      <c r="AM112" s="82"/>
      <c r="AN112" s="82"/>
      <c r="AO112" s="82"/>
      <c r="AP112" s="85"/>
      <c r="AQ112" s="82"/>
      <c r="AR112" s="82"/>
      <c r="AS112" s="82"/>
      <c r="AT112" s="85"/>
      <c r="AU112" s="82" t="s">
        <v>2</v>
      </c>
      <c r="AV112" s="82" t="s">
        <v>133</v>
      </c>
      <c r="AW112" s="82"/>
      <c r="AX112" s="82"/>
      <c r="AY112" s="85"/>
      <c r="AZ112" s="82"/>
      <c r="BA112" s="82"/>
      <c r="BB112" s="85"/>
      <c r="BC112" s="82"/>
    </row>
    <row r="113" spans="4:55" x14ac:dyDescent="0.25">
      <c r="D113" s="83">
        <v>14062</v>
      </c>
      <c r="E113" s="82">
        <v>34.333332059999996</v>
      </c>
      <c r="F113" s="83">
        <v>28.105555689999999</v>
      </c>
      <c r="G113" s="84">
        <v>28.901175011140605</v>
      </c>
      <c r="H113" s="82">
        <v>28.812344163121494</v>
      </c>
      <c r="I113" s="82">
        <v>28.327030233143535</v>
      </c>
      <c r="J113" s="82">
        <v>27.982708654668265</v>
      </c>
      <c r="K113" s="82">
        <v>28.001414324429629</v>
      </c>
      <c r="L113" s="82">
        <v>27.947242283869713</v>
      </c>
      <c r="M113" s="82">
        <v>28.58371633041018</v>
      </c>
      <c r="N113" s="82">
        <v>30.305886185671554</v>
      </c>
      <c r="O113" s="82">
        <v>31.832968630012456</v>
      </c>
      <c r="P113" s="83">
        <v>32.65595839986397</v>
      </c>
      <c r="Q113" s="82"/>
      <c r="R113" s="82"/>
      <c r="S113" s="85"/>
      <c r="T113" s="83">
        <v>14062</v>
      </c>
      <c r="U113" s="84">
        <v>35.900242359397502</v>
      </c>
      <c r="V113" s="83">
        <v>32.639737782319401</v>
      </c>
      <c r="W113" s="84">
        <v>31.513835648581914</v>
      </c>
      <c r="X113" s="82">
        <v>31.766475939194244</v>
      </c>
      <c r="Y113" s="82">
        <v>31.248727329255555</v>
      </c>
      <c r="Z113" s="82">
        <v>31.228887818574407</v>
      </c>
      <c r="AA113" s="82">
        <v>31.274948960389647</v>
      </c>
      <c r="AB113" s="82">
        <v>31.414733986370386</v>
      </c>
      <c r="AC113" s="82">
        <v>31.830835717122127</v>
      </c>
      <c r="AD113" s="82">
        <v>33.145097740938475</v>
      </c>
      <c r="AE113" s="82">
        <v>34.218341989697294</v>
      </c>
      <c r="AF113" s="83">
        <v>34.932123091874594</v>
      </c>
      <c r="AG113" s="82"/>
      <c r="AH113" s="82"/>
      <c r="AI113" s="85"/>
      <c r="AJ113" s="82"/>
      <c r="AK113" s="82"/>
      <c r="AL113" s="85"/>
      <c r="AM113" s="82"/>
      <c r="AN113" s="82"/>
      <c r="AO113" s="82"/>
      <c r="AP113" s="85"/>
      <c r="AQ113" s="82"/>
      <c r="AR113" s="82"/>
      <c r="AS113" s="82"/>
      <c r="AT113" s="85"/>
      <c r="AU113" s="82" t="s">
        <v>2</v>
      </c>
      <c r="AV113" s="82" t="s">
        <v>134</v>
      </c>
      <c r="AW113" s="82"/>
      <c r="AX113" s="82"/>
      <c r="AY113" s="85"/>
      <c r="AZ113" s="82"/>
      <c r="BA113" s="82"/>
      <c r="BB113" s="85"/>
      <c r="BC113" s="82"/>
    </row>
    <row r="114" spans="4:55" x14ac:dyDescent="0.25">
      <c r="D114" s="83">
        <v>14063</v>
      </c>
      <c r="E114" s="82">
        <v>94.297620881686498</v>
      </c>
      <c r="F114" s="83">
        <v>82.927777860000006</v>
      </c>
      <c r="G114" s="84">
        <v>85.275318789359673</v>
      </c>
      <c r="H114" s="82">
        <v>85.013215989724742</v>
      </c>
      <c r="I114" s="82">
        <v>83.581256905852385</v>
      </c>
      <c r="J114" s="82">
        <v>82.565307472681724</v>
      </c>
      <c r="K114" s="82">
        <v>82.620500105903531</v>
      </c>
      <c r="L114" s="82">
        <v>82.460660998101289</v>
      </c>
      <c r="M114" s="82">
        <v>84.338630568507014</v>
      </c>
      <c r="N114" s="82">
        <v>89.420035852556154</v>
      </c>
      <c r="O114" s="82">
        <v>93.925819517358974</v>
      </c>
      <c r="P114" s="83">
        <v>96.354119230343557</v>
      </c>
      <c r="Q114" s="82"/>
      <c r="R114" s="82"/>
      <c r="S114" s="85"/>
      <c r="T114" s="83">
        <v>14063</v>
      </c>
      <c r="U114" s="84">
        <v>129.68980048784999</v>
      </c>
      <c r="V114" s="83">
        <v>122.455039982226</v>
      </c>
      <c r="W114" s="84">
        <v>118.23097446667576</v>
      </c>
      <c r="X114" s="82">
        <v>119.17880919177004</v>
      </c>
      <c r="Y114" s="82">
        <v>117.23636323360651</v>
      </c>
      <c r="Z114" s="82">
        <v>117.16193101574096</v>
      </c>
      <c r="AA114" s="82">
        <v>117.33473935753064</v>
      </c>
      <c r="AB114" s="82">
        <v>117.85917313391532</v>
      </c>
      <c r="AC114" s="82">
        <v>119.42026882701488</v>
      </c>
      <c r="AD114" s="82">
        <v>124.35100723388805</v>
      </c>
      <c r="AE114" s="82">
        <v>128.37751529804433</v>
      </c>
      <c r="AF114" s="83">
        <v>131.05541957499065</v>
      </c>
      <c r="AG114" s="82"/>
      <c r="AH114" s="82"/>
      <c r="AI114" s="85"/>
      <c r="AJ114" s="82"/>
      <c r="AK114" s="82"/>
      <c r="AL114" s="85"/>
      <c r="AM114" s="82"/>
      <c r="AN114" s="82"/>
      <c r="AO114" s="82"/>
      <c r="AP114" s="85"/>
      <c r="AQ114" s="82"/>
      <c r="AR114" s="82"/>
      <c r="AS114" s="82"/>
      <c r="AT114" s="85"/>
      <c r="AU114" s="82" t="s">
        <v>68</v>
      </c>
      <c r="AV114" s="82" t="s">
        <v>130</v>
      </c>
      <c r="AW114" s="82" t="s">
        <v>70</v>
      </c>
      <c r="AX114" s="82">
        <v>31.4</v>
      </c>
      <c r="AY114" s="85"/>
      <c r="AZ114" s="82"/>
      <c r="BA114" s="82"/>
      <c r="BB114" s="85"/>
      <c r="BC114" s="82"/>
    </row>
    <row r="115" spans="4:55" x14ac:dyDescent="0.25">
      <c r="D115" s="83">
        <v>14064</v>
      </c>
      <c r="E115" s="82">
        <v>8.0056397232216607</v>
      </c>
      <c r="F115" s="83">
        <v>1.2616845392023499</v>
      </c>
      <c r="G115" s="84">
        <v>1.2974006306273251</v>
      </c>
      <c r="H115" s="82">
        <v>1.2934129312277427</v>
      </c>
      <c r="I115" s="82">
        <v>1.2716267374635473</v>
      </c>
      <c r="J115" s="82">
        <v>1.2561698215118529</v>
      </c>
      <c r="K115" s="82">
        <v>1.2570095364277809</v>
      </c>
      <c r="L115" s="82">
        <v>1.254577703135269</v>
      </c>
      <c r="M115" s="82">
        <v>1.2831496151437329</v>
      </c>
      <c r="N115" s="82">
        <v>1.3604594219388615</v>
      </c>
      <c r="O115" s="82">
        <v>1.4290115733840567</v>
      </c>
      <c r="P115" s="83">
        <v>1.4659563497121335</v>
      </c>
      <c r="Q115" s="82"/>
      <c r="R115" s="82"/>
      <c r="S115" s="85"/>
      <c r="T115" s="83">
        <v>14064</v>
      </c>
      <c r="U115" s="84">
        <v>9.3257247368545304</v>
      </c>
      <c r="V115" s="83">
        <v>1.1713888889999999</v>
      </c>
      <c r="W115" s="84">
        <v>1.1309820310050835</v>
      </c>
      <c r="X115" s="82">
        <v>1.1400488939593971</v>
      </c>
      <c r="Y115" s="82">
        <v>1.1214677100962749</v>
      </c>
      <c r="Z115" s="82">
        <v>1.1207557012397673</v>
      </c>
      <c r="AA115" s="82">
        <v>1.1224087632250341</v>
      </c>
      <c r="AB115" s="82">
        <v>1.1274254281067939</v>
      </c>
      <c r="AC115" s="82">
        <v>1.1423586652347064</v>
      </c>
      <c r="AD115" s="82">
        <v>1.1895254636385544</v>
      </c>
      <c r="AE115" s="82">
        <v>1.2280425129041965</v>
      </c>
      <c r="AF115" s="83">
        <v>1.2536589948087042</v>
      </c>
      <c r="AG115" s="82"/>
      <c r="AH115" s="82"/>
      <c r="AI115" s="85"/>
      <c r="AJ115" s="82"/>
      <c r="AK115" s="82"/>
      <c r="AL115" s="85"/>
      <c r="AM115" s="82"/>
      <c r="AN115" s="82"/>
      <c r="AO115" s="82"/>
      <c r="AP115" s="85"/>
      <c r="AQ115" s="82"/>
      <c r="AR115" s="82"/>
      <c r="AS115" s="82"/>
      <c r="AT115" s="85"/>
      <c r="AU115" s="82" t="s">
        <v>68</v>
      </c>
      <c r="AV115" s="82" t="s">
        <v>131</v>
      </c>
      <c r="AW115" s="82" t="s">
        <v>69</v>
      </c>
      <c r="AX115" s="82">
        <v>6.3</v>
      </c>
      <c r="AY115" s="85"/>
      <c r="AZ115" s="82"/>
      <c r="BA115" s="82"/>
      <c r="BB115" s="85"/>
      <c r="BC115" s="82"/>
    </row>
    <row r="116" spans="4:55" x14ac:dyDescent="0.25">
      <c r="D116" s="83">
        <v>14065</v>
      </c>
      <c r="E116" s="82">
        <v>190.62807906754901</v>
      </c>
      <c r="F116" s="83">
        <v>182.4000005</v>
      </c>
      <c r="G116" s="84">
        <v>187.56342676968558</v>
      </c>
      <c r="H116" s="82">
        <v>186.986930545885</v>
      </c>
      <c r="I116" s="82">
        <v>183.83733044379085</v>
      </c>
      <c r="J116" s="82">
        <v>181.60274533973629</v>
      </c>
      <c r="K116" s="82">
        <v>181.72414177151151</v>
      </c>
      <c r="L116" s="82">
        <v>181.37257497332396</v>
      </c>
      <c r="M116" s="82">
        <v>185.50317703960954</v>
      </c>
      <c r="N116" s="82">
        <v>196.67974959791428</v>
      </c>
      <c r="O116" s="82">
        <v>206.59023995375614</v>
      </c>
      <c r="P116" s="83">
        <v>211.9312955118863</v>
      </c>
      <c r="Q116" s="82"/>
      <c r="R116" s="82"/>
      <c r="S116" s="85"/>
      <c r="T116" s="83">
        <v>14065</v>
      </c>
      <c r="U116" s="84">
        <v>196.86993187240799</v>
      </c>
      <c r="V116" s="83">
        <v>203.39470037281001</v>
      </c>
      <c r="W116" s="84">
        <v>196.37863521113792</v>
      </c>
      <c r="X116" s="82">
        <v>197.95296453185415</v>
      </c>
      <c r="Y116" s="82">
        <v>194.72661130287807</v>
      </c>
      <c r="Z116" s="82">
        <v>194.60298128607317</v>
      </c>
      <c r="AA116" s="82">
        <v>194.89001153738283</v>
      </c>
      <c r="AB116" s="82">
        <v>195.76108267360252</v>
      </c>
      <c r="AC116" s="82">
        <v>198.35402283186269</v>
      </c>
      <c r="AD116" s="82">
        <v>206.54385365489981</v>
      </c>
      <c r="AE116" s="82">
        <v>213.23178092499538</v>
      </c>
      <c r="AF116" s="83">
        <v>217.67971167668691</v>
      </c>
      <c r="AG116" s="82"/>
      <c r="AH116" s="82"/>
      <c r="AI116" s="85"/>
      <c r="AJ116" s="82"/>
      <c r="AK116" s="82"/>
      <c r="AL116" s="85"/>
      <c r="AM116" s="82"/>
      <c r="AN116" s="82"/>
      <c r="AO116" s="82"/>
      <c r="AP116" s="85"/>
      <c r="AQ116" s="82"/>
      <c r="AR116" s="82"/>
      <c r="AS116" s="82"/>
      <c r="AT116" s="85"/>
      <c r="AU116" s="82" t="s">
        <v>68</v>
      </c>
      <c r="AV116" s="82" t="s">
        <v>132</v>
      </c>
      <c r="AW116" s="82"/>
      <c r="AX116" s="82"/>
      <c r="AY116" s="85"/>
      <c r="AZ116" s="82"/>
      <c r="BA116" s="82"/>
      <c r="BB116" s="85"/>
      <c r="BC116" s="82"/>
    </row>
    <row r="117" spans="4:55" x14ac:dyDescent="0.25">
      <c r="D117" s="83">
        <v>14066</v>
      </c>
      <c r="E117" s="82">
        <v>79.736423057118301</v>
      </c>
      <c r="F117" s="83">
        <v>113.9611106</v>
      </c>
      <c r="G117" s="84">
        <v>117.18715111853926</v>
      </c>
      <c r="H117" s="82">
        <v>116.82696389408244</v>
      </c>
      <c r="I117" s="82">
        <v>114.8591353601098</v>
      </c>
      <c r="J117" s="82">
        <v>113.46299610851875</v>
      </c>
      <c r="K117" s="82">
        <v>113.53884299530637</v>
      </c>
      <c r="L117" s="82">
        <v>113.31918870439786</v>
      </c>
      <c r="M117" s="82">
        <v>115.89993430544055</v>
      </c>
      <c r="N117" s="82">
        <v>122.88290918457653</v>
      </c>
      <c r="O117" s="82">
        <v>129.07485263000612</v>
      </c>
      <c r="P117" s="83">
        <v>132.41187358127971</v>
      </c>
      <c r="Q117" s="82"/>
      <c r="R117" s="82"/>
      <c r="S117" s="85"/>
      <c r="T117" s="83">
        <v>14066</v>
      </c>
      <c r="U117" s="84">
        <v>101.548097829675</v>
      </c>
      <c r="V117" s="83">
        <v>95.887506271030105</v>
      </c>
      <c r="W117" s="84">
        <v>92.579883255510651</v>
      </c>
      <c r="X117" s="82">
        <v>93.322078171780092</v>
      </c>
      <c r="Y117" s="82">
        <v>91.801060343346251</v>
      </c>
      <c r="Z117" s="82">
        <v>91.742776749968755</v>
      </c>
      <c r="AA117" s="82">
        <v>91.878093033883644</v>
      </c>
      <c r="AB117" s="82">
        <v>92.288746993321539</v>
      </c>
      <c r="AC117" s="82">
        <v>93.511151339304277</v>
      </c>
      <c r="AD117" s="82">
        <v>97.372129294792956</v>
      </c>
      <c r="AE117" s="82">
        <v>100.52505642060321</v>
      </c>
      <c r="AF117" s="83">
        <v>102.62196940341043</v>
      </c>
      <c r="AG117" s="82"/>
      <c r="AH117" s="82"/>
      <c r="AI117" s="85"/>
      <c r="AJ117" s="82"/>
      <c r="AK117" s="82"/>
      <c r="AL117" s="85"/>
      <c r="AM117" s="82"/>
      <c r="AN117" s="82"/>
      <c r="AO117" s="82"/>
      <c r="AP117" s="85"/>
      <c r="AQ117" s="82"/>
      <c r="AR117" s="82"/>
      <c r="AS117" s="82"/>
      <c r="AT117" s="85"/>
      <c r="AU117" s="82" t="s">
        <v>68</v>
      </c>
      <c r="AV117" s="82" t="s">
        <v>133</v>
      </c>
      <c r="AW117" s="82"/>
      <c r="AX117" s="82"/>
      <c r="AY117" s="85"/>
      <c r="AZ117" s="82"/>
      <c r="BA117" s="82"/>
      <c r="BB117" s="85"/>
      <c r="BC117" s="82"/>
    </row>
    <row r="118" spans="4:55" x14ac:dyDescent="0.25">
      <c r="D118" s="83">
        <v>14067</v>
      </c>
      <c r="E118" s="82">
        <v>60.450514656145998</v>
      </c>
      <c r="F118" s="83">
        <v>46.994444530000003</v>
      </c>
      <c r="G118" s="84">
        <v>48.32477538937674</v>
      </c>
      <c r="H118" s="82">
        <v>48.176244031170143</v>
      </c>
      <c r="I118" s="82">
        <v>47.364765375008922</v>
      </c>
      <c r="J118" s="82">
        <v>46.789035739964007</v>
      </c>
      <c r="K118" s="82">
        <v>46.820312921233537</v>
      </c>
      <c r="L118" s="82">
        <v>46.729733500451061</v>
      </c>
      <c r="M118" s="82">
        <v>47.793962388320836</v>
      </c>
      <c r="N118" s="82">
        <v>50.673550204587158</v>
      </c>
      <c r="O118" s="82">
        <v>53.226938296780233</v>
      </c>
      <c r="P118" s="83">
        <v>54.603034450673583</v>
      </c>
      <c r="Q118" s="82"/>
      <c r="R118" s="82"/>
      <c r="S118" s="85"/>
      <c r="T118" s="83">
        <v>14067</v>
      </c>
      <c r="U118" s="84">
        <v>98.998942272131998</v>
      </c>
      <c r="V118" s="83">
        <v>62.961111260000003</v>
      </c>
      <c r="W118" s="84">
        <v>60.789278569955641</v>
      </c>
      <c r="X118" s="82">
        <v>61.276614392077903</v>
      </c>
      <c r="Y118" s="82">
        <v>60.27789228063012</v>
      </c>
      <c r="Z118" s="82">
        <v>60.239622437665375</v>
      </c>
      <c r="AA118" s="82">
        <v>60.328473049576935</v>
      </c>
      <c r="AB118" s="82">
        <v>60.59811432647539</v>
      </c>
      <c r="AC118" s="82">
        <v>61.40076254442554</v>
      </c>
      <c r="AD118" s="82">
        <v>63.935936020945228</v>
      </c>
      <c r="AE118" s="82">
        <v>66.00619317208762</v>
      </c>
      <c r="AF118" s="83">
        <v>67.38305629792481</v>
      </c>
      <c r="AG118" s="82"/>
      <c r="AH118" s="82"/>
      <c r="AI118" s="85"/>
      <c r="AJ118" s="82"/>
      <c r="AK118" s="82"/>
      <c r="AL118" s="85"/>
      <c r="AM118" s="82"/>
      <c r="AN118" s="82"/>
      <c r="AO118" s="82"/>
      <c r="AP118" s="85"/>
      <c r="AQ118" s="82"/>
      <c r="AR118" s="82"/>
      <c r="AS118" s="82"/>
      <c r="AT118" s="85"/>
      <c r="AU118" s="82" t="s">
        <v>68</v>
      </c>
      <c r="AV118" s="82" t="s">
        <v>134</v>
      </c>
      <c r="AW118" s="82"/>
      <c r="AX118" s="82"/>
      <c r="AY118" s="85"/>
      <c r="AZ118" s="82"/>
      <c r="BA118" s="82"/>
      <c r="BB118" s="85"/>
      <c r="BC118" s="82"/>
    </row>
    <row r="119" spans="4:55" x14ac:dyDescent="0.25">
      <c r="D119" s="83">
        <v>14068</v>
      </c>
      <c r="E119" s="82">
        <v>125.482943255241</v>
      </c>
      <c r="F119" s="83">
        <v>125.5444438</v>
      </c>
      <c r="G119" s="84">
        <v>129.09838830303184</v>
      </c>
      <c r="H119" s="82">
        <v>128.70159061897789</v>
      </c>
      <c r="I119" s="82">
        <v>126.53374636499811</v>
      </c>
      <c r="J119" s="82">
        <v>124.99569952704157</v>
      </c>
      <c r="K119" s="82">
        <v>125.0792557083176</v>
      </c>
      <c r="L119" s="82">
        <v>124.83727512708947</v>
      </c>
      <c r="M119" s="82">
        <v>127.68033509172447</v>
      </c>
      <c r="N119" s="82">
        <v>135.37307950826141</v>
      </c>
      <c r="O119" s="82">
        <v>142.19438979389068</v>
      </c>
      <c r="P119" s="83">
        <v>145.87059509823411</v>
      </c>
      <c r="Q119" s="82"/>
      <c r="R119" s="82"/>
      <c r="S119" s="85"/>
      <c r="T119" s="83">
        <v>14068</v>
      </c>
      <c r="U119" s="84">
        <v>178.65730759210999</v>
      </c>
      <c r="V119" s="83">
        <v>173.720630815557</v>
      </c>
      <c r="W119" s="84">
        <v>167.72816757293231</v>
      </c>
      <c r="X119" s="82">
        <v>169.0728116674193</v>
      </c>
      <c r="Y119" s="82">
        <v>166.31716406625662</v>
      </c>
      <c r="Z119" s="82">
        <v>166.21157092903272</v>
      </c>
      <c r="AA119" s="82">
        <v>166.45672518442512</v>
      </c>
      <c r="AB119" s="82">
        <v>167.20071225484509</v>
      </c>
      <c r="AC119" s="82">
        <v>169.41535796161278</v>
      </c>
      <c r="AD119" s="82">
        <v>176.41034148007662</v>
      </c>
      <c r="AE119" s="82">
        <v>182.12254018574595</v>
      </c>
      <c r="AF119" s="83">
        <v>185.92154445966</v>
      </c>
      <c r="AG119" s="82"/>
      <c r="AH119" s="82"/>
      <c r="AI119" s="85"/>
      <c r="AJ119" s="82"/>
      <c r="AK119" s="82"/>
      <c r="AL119" s="85"/>
      <c r="AM119" s="82"/>
      <c r="AN119" s="82"/>
      <c r="AO119" s="82"/>
      <c r="AP119" s="85"/>
      <c r="AQ119" s="82"/>
      <c r="AR119" s="82"/>
      <c r="AS119" s="82"/>
      <c r="AT119" s="85"/>
      <c r="AU119" s="82" t="s">
        <v>49</v>
      </c>
      <c r="AV119" s="82" t="s">
        <v>130</v>
      </c>
      <c r="AW119" s="82" t="s">
        <v>48</v>
      </c>
      <c r="AX119" s="82">
        <v>6.6</v>
      </c>
      <c r="AY119" s="85"/>
      <c r="AZ119" s="82"/>
      <c r="BA119" s="82"/>
      <c r="BB119" s="85"/>
      <c r="BC119" s="82"/>
    </row>
    <row r="120" spans="4:55" x14ac:dyDescent="0.25">
      <c r="D120" s="83">
        <v>14069</v>
      </c>
      <c r="E120" s="82">
        <v>202.245586603639</v>
      </c>
      <c r="F120" s="83">
        <v>124.844444</v>
      </c>
      <c r="G120" s="84">
        <v>128.37857272810757</v>
      </c>
      <c r="H120" s="82">
        <v>127.98398747409888</v>
      </c>
      <c r="I120" s="82">
        <v>125.82823049772601</v>
      </c>
      <c r="J120" s="82">
        <v>124.29875936767317</v>
      </c>
      <c r="K120" s="82">
        <v>124.38184966365462</v>
      </c>
      <c r="L120" s="82">
        <v>124.14121829672334</v>
      </c>
      <c r="M120" s="82">
        <v>126.9684261746678</v>
      </c>
      <c r="N120" s="82">
        <v>134.61827805538209</v>
      </c>
      <c r="O120" s="82">
        <v>141.40155467188868</v>
      </c>
      <c r="P120" s="83">
        <v>145.05726251015631</v>
      </c>
      <c r="Q120" s="82"/>
      <c r="R120" s="82"/>
      <c r="S120" s="85"/>
      <c r="T120" s="83">
        <v>14069</v>
      </c>
      <c r="U120" s="84">
        <v>148.45568869176901</v>
      </c>
      <c r="V120" s="83">
        <v>133.89444499999999</v>
      </c>
      <c r="W120" s="84">
        <v>129.2757791784027</v>
      </c>
      <c r="X120" s="82">
        <v>130.31215795453676</v>
      </c>
      <c r="Y120" s="82">
        <v>128.18825416463517</v>
      </c>
      <c r="Z120" s="82">
        <v>128.10686869856801</v>
      </c>
      <c r="AA120" s="82">
        <v>128.295820309042</v>
      </c>
      <c r="AB120" s="82">
        <v>128.86924521207968</v>
      </c>
      <c r="AC120" s="82">
        <v>130.57617406898743</v>
      </c>
      <c r="AD120" s="82">
        <v>135.96752817351668</v>
      </c>
      <c r="AE120" s="82">
        <v>140.37018128290674</v>
      </c>
      <c r="AF120" s="83">
        <v>143.29824783677739</v>
      </c>
      <c r="AG120" s="82"/>
      <c r="AH120" s="82"/>
      <c r="AI120" s="85"/>
      <c r="AJ120" s="82"/>
      <c r="AK120" s="82"/>
      <c r="AL120" s="85"/>
      <c r="AM120" s="82"/>
      <c r="AN120" s="82"/>
      <c r="AO120" s="82"/>
      <c r="AP120" s="85"/>
      <c r="AQ120" s="82"/>
      <c r="AR120" s="82"/>
      <c r="AS120" s="82"/>
      <c r="AT120" s="85"/>
      <c r="AU120" s="82" t="s">
        <v>49</v>
      </c>
      <c r="AV120" s="82" t="s">
        <v>131</v>
      </c>
      <c r="AW120" s="82"/>
      <c r="AX120" s="82"/>
      <c r="AY120" s="85"/>
      <c r="AZ120" s="82"/>
      <c r="BA120" s="82"/>
      <c r="BB120" s="85"/>
      <c r="BC120" s="82"/>
    </row>
    <row r="121" spans="4:55" x14ac:dyDescent="0.25">
      <c r="D121" s="83">
        <v>14070</v>
      </c>
      <c r="E121" s="82">
        <v>151.21554549462601</v>
      </c>
      <c r="F121" s="83">
        <v>146.70000099999999</v>
      </c>
      <c r="G121" s="84">
        <v>150.8528224739577</v>
      </c>
      <c r="H121" s="82">
        <v>150.38916021312323</v>
      </c>
      <c r="I121" s="82">
        <v>147.85601143647719</v>
      </c>
      <c r="J121" s="82">
        <v>146.05878755434571</v>
      </c>
      <c r="K121" s="82">
        <v>146.1564238296418</v>
      </c>
      <c r="L121" s="82">
        <v>145.87366697928928</v>
      </c>
      <c r="M121" s="82">
        <v>149.19581240469293</v>
      </c>
      <c r="N121" s="82">
        <v>158.18486504167402</v>
      </c>
      <c r="O121" s="82">
        <v>166.15563774522172</v>
      </c>
      <c r="P121" s="83">
        <v>170.4513222494482</v>
      </c>
      <c r="Q121" s="82"/>
      <c r="R121" s="82"/>
      <c r="S121" s="85"/>
      <c r="T121" s="83">
        <v>14070</v>
      </c>
      <c r="U121" s="84">
        <v>194.97086916340399</v>
      </c>
      <c r="V121" s="83">
        <v>180.37260070135</v>
      </c>
      <c r="W121" s="84">
        <v>174.15067890308615</v>
      </c>
      <c r="X121" s="82">
        <v>175.54681102165895</v>
      </c>
      <c r="Y121" s="82">
        <v>172.68564639138617</v>
      </c>
      <c r="Z121" s="82">
        <v>172.57600996715794</v>
      </c>
      <c r="AA121" s="82">
        <v>172.83055147101123</v>
      </c>
      <c r="AB121" s="82">
        <v>173.60302669257717</v>
      </c>
      <c r="AC121" s="82">
        <v>175.90247382149008</v>
      </c>
      <c r="AD121" s="82">
        <v>183.16530359113318</v>
      </c>
      <c r="AE121" s="82">
        <v>189.09622918947721</v>
      </c>
      <c r="AF121" s="83">
        <v>193.04070186232255</v>
      </c>
      <c r="AG121" s="82"/>
      <c r="AH121" s="82"/>
      <c r="AI121" s="85"/>
      <c r="AJ121" s="82"/>
      <c r="AK121" s="82"/>
      <c r="AL121" s="85"/>
      <c r="AM121" s="82"/>
      <c r="AN121" s="82"/>
      <c r="AO121" s="82"/>
      <c r="AP121" s="85"/>
      <c r="AQ121" s="82"/>
      <c r="AR121" s="82"/>
      <c r="AS121" s="82"/>
      <c r="AT121" s="85"/>
      <c r="AU121" s="82" t="s">
        <v>49</v>
      </c>
      <c r="AV121" s="82" t="s">
        <v>132</v>
      </c>
      <c r="AW121" s="82"/>
      <c r="AX121" s="82"/>
      <c r="AY121" s="85"/>
      <c r="AZ121" s="82"/>
      <c r="BA121" s="82"/>
      <c r="BB121" s="85"/>
      <c r="BC121" s="82"/>
    </row>
    <row r="122" spans="4:55" x14ac:dyDescent="0.25">
      <c r="D122" s="83">
        <v>14071</v>
      </c>
      <c r="E122" s="82">
        <v>163.49635582677499</v>
      </c>
      <c r="F122" s="83">
        <v>163.88888829999999</v>
      </c>
      <c r="G122" s="84">
        <v>168.5282972300333</v>
      </c>
      <c r="H122" s="82">
        <v>168.01030750980948</v>
      </c>
      <c r="I122" s="82">
        <v>165.18034885900465</v>
      </c>
      <c r="J122" s="82">
        <v>163.1725436643153</v>
      </c>
      <c r="K122" s="82">
        <v>163.28162001405593</v>
      </c>
      <c r="L122" s="82">
        <v>162.96573245067762</v>
      </c>
      <c r="M122" s="82">
        <v>166.67713474671669</v>
      </c>
      <c r="N122" s="82">
        <v>176.71943763357908</v>
      </c>
      <c r="O122" s="82">
        <v>185.62414839275911</v>
      </c>
      <c r="P122" s="83">
        <v>190.42315966124036</v>
      </c>
      <c r="Q122" s="82"/>
      <c r="R122" s="82"/>
      <c r="S122" s="85"/>
      <c r="T122" s="83">
        <v>14071</v>
      </c>
      <c r="U122" s="84">
        <v>179.39013840541699</v>
      </c>
      <c r="V122" s="83">
        <v>172.20631857597999</v>
      </c>
      <c r="W122" s="84">
        <v>166.26609127327168</v>
      </c>
      <c r="X122" s="82">
        <v>167.59901418645399</v>
      </c>
      <c r="Y122" s="82">
        <v>164.86738739888619</v>
      </c>
      <c r="Z122" s="82">
        <v>164.76271471065766</v>
      </c>
      <c r="AA122" s="82">
        <v>165.00573197122233</v>
      </c>
      <c r="AB122" s="82">
        <v>165.74323375131416</v>
      </c>
      <c r="AC122" s="82">
        <v>167.93857452530364</v>
      </c>
      <c r="AD122" s="82">
        <v>174.87258319519643</v>
      </c>
      <c r="AE122" s="82">
        <v>180.53498900997948</v>
      </c>
      <c r="AF122" s="83">
        <v>184.30087759324016</v>
      </c>
      <c r="AG122" s="82"/>
      <c r="AH122" s="82"/>
      <c r="AI122" s="85"/>
      <c r="AJ122" s="82"/>
      <c r="AK122" s="82"/>
      <c r="AL122" s="85"/>
      <c r="AM122" s="82"/>
      <c r="AN122" s="82"/>
      <c r="AO122" s="82"/>
      <c r="AP122" s="85"/>
      <c r="AQ122" s="82"/>
      <c r="AR122" s="82"/>
      <c r="AS122" s="82"/>
      <c r="AT122" s="85"/>
      <c r="AU122" s="82" t="s">
        <v>49</v>
      </c>
      <c r="AV122" s="82" t="s">
        <v>133</v>
      </c>
      <c r="AW122" s="82"/>
      <c r="AX122" s="82"/>
      <c r="AY122" s="85"/>
      <c r="AZ122" s="82"/>
      <c r="BA122" s="82"/>
      <c r="BB122" s="85"/>
      <c r="BC122" s="82"/>
    </row>
    <row r="123" spans="4:55" x14ac:dyDescent="0.25">
      <c r="D123" s="83">
        <v>14072</v>
      </c>
      <c r="E123" s="82">
        <v>22.2364482020363</v>
      </c>
      <c r="F123" s="83">
        <v>16.559722220000001</v>
      </c>
      <c r="G123" s="84">
        <v>17.028499108679032</v>
      </c>
      <c r="H123" s="82">
        <v>16.976160198038425</v>
      </c>
      <c r="I123" s="82">
        <v>16.690214459815891</v>
      </c>
      <c r="J123" s="82">
        <v>16.48734105795922</v>
      </c>
      <c r="K123" s="82">
        <v>16.498362391200374</v>
      </c>
      <c r="L123" s="82">
        <v>16.466444362122516</v>
      </c>
      <c r="M123" s="82">
        <v>16.84145325812878</v>
      </c>
      <c r="N123" s="82">
        <v>17.856151374520515</v>
      </c>
      <c r="O123" s="82">
        <v>18.755904482562475</v>
      </c>
      <c r="P123" s="83">
        <v>19.240807970291481</v>
      </c>
      <c r="Q123" s="82"/>
      <c r="R123" s="82"/>
      <c r="S123" s="85"/>
      <c r="T123" s="83">
        <v>14072</v>
      </c>
      <c r="U123" s="84">
        <v>24.929074508026101</v>
      </c>
      <c r="V123" s="83">
        <v>19.260277779999999</v>
      </c>
      <c r="W123" s="84">
        <v>23.482319465724274</v>
      </c>
      <c r="X123" s="82">
        <v>30.736253961525897</v>
      </c>
      <c r="Y123" s="82">
        <v>30.235296512114019</v>
      </c>
      <c r="Z123" s="82">
        <v>30.216100418725016</v>
      </c>
      <c r="AA123" s="82">
        <v>30.260667746725172</v>
      </c>
      <c r="AB123" s="82">
        <v>30.39591938958246</v>
      </c>
      <c r="AC123" s="82">
        <v>30.798526480614424</v>
      </c>
      <c r="AD123" s="82">
        <v>32.070165532214958</v>
      </c>
      <c r="AE123" s="82">
        <v>33.108603281990575</v>
      </c>
      <c r="AF123" s="83">
        <v>33.799235672925406</v>
      </c>
      <c r="AG123" s="82"/>
      <c r="AH123" s="82"/>
      <c r="AI123" s="85"/>
      <c r="AJ123" s="82"/>
      <c r="AK123" s="82"/>
      <c r="AL123" s="85"/>
      <c r="AM123" s="82"/>
      <c r="AN123" s="82"/>
      <c r="AO123" s="82"/>
      <c r="AP123" s="85"/>
      <c r="AQ123" s="82"/>
      <c r="AR123" s="82"/>
      <c r="AS123" s="82"/>
      <c r="AT123" s="85"/>
      <c r="AU123" s="82" t="s">
        <v>49</v>
      </c>
      <c r="AV123" s="82" t="s">
        <v>134</v>
      </c>
      <c r="AW123" s="82"/>
      <c r="AX123" s="82"/>
      <c r="AY123" s="85"/>
      <c r="AZ123" s="82"/>
      <c r="BA123" s="82"/>
      <c r="BB123" s="85"/>
      <c r="BC123" s="82"/>
    </row>
    <row r="124" spans="4:55" x14ac:dyDescent="0.25">
      <c r="D124" s="83">
        <v>16091</v>
      </c>
      <c r="E124" s="82">
        <v>121.94106187257999</v>
      </c>
      <c r="F124" s="83">
        <v>97.294443639999997</v>
      </c>
      <c r="G124" s="84">
        <v>100.04867985057072</v>
      </c>
      <c r="H124" s="82">
        <v>99.741169547931023</v>
      </c>
      <c r="I124" s="82">
        <v>98.061133425224213</v>
      </c>
      <c r="J124" s="82">
        <v>96.869177757081431</v>
      </c>
      <c r="K124" s="82">
        <v>96.933932133490842</v>
      </c>
      <c r="L124" s="82">
        <v>96.746402002250775</v>
      </c>
      <c r="M124" s="82">
        <v>98.949716853324418</v>
      </c>
      <c r="N124" s="82">
        <v>104.91144056977996</v>
      </c>
      <c r="O124" s="82">
        <v>110.19782018999942</v>
      </c>
      <c r="P124" s="83">
        <v>113.04680608667765</v>
      </c>
      <c r="Q124" s="82"/>
      <c r="R124" s="82"/>
      <c r="S124" s="85"/>
      <c r="T124" s="83">
        <v>16091</v>
      </c>
      <c r="U124" s="84">
        <v>204.146203727993</v>
      </c>
      <c r="V124" s="83">
        <v>192.68881897210301</v>
      </c>
      <c r="W124" s="84">
        <v>190.92847299646132</v>
      </c>
      <c r="X124" s="82">
        <v>199.52479073502843</v>
      </c>
      <c r="Y124" s="82">
        <v>196.2728189629909</v>
      </c>
      <c r="Z124" s="82">
        <v>196.14820727409855</v>
      </c>
      <c r="AA124" s="82">
        <v>196.43751666111692</v>
      </c>
      <c r="AB124" s="82">
        <v>197.31550445271472</v>
      </c>
      <c r="AC124" s="82">
        <v>199.92903359934218</v>
      </c>
      <c r="AD124" s="82">
        <v>208.18389497505456</v>
      </c>
      <c r="AE124" s="82">
        <v>214.92492707918439</v>
      </c>
      <c r="AF124" s="83">
        <v>219.4081761910831</v>
      </c>
      <c r="AG124" s="82"/>
      <c r="AH124" s="82"/>
      <c r="AI124" s="85"/>
      <c r="AJ124" s="82"/>
      <c r="AK124" s="82"/>
      <c r="AL124" s="85"/>
      <c r="AM124" s="82"/>
      <c r="AN124" s="82"/>
      <c r="AO124" s="82"/>
      <c r="AP124" s="85"/>
      <c r="AQ124" s="82"/>
      <c r="AR124" s="82"/>
      <c r="AS124" s="82"/>
      <c r="AT124" s="85"/>
      <c r="AU124" s="82" t="s">
        <v>249</v>
      </c>
      <c r="AV124" s="82" t="s">
        <v>130</v>
      </c>
      <c r="AW124" s="82"/>
      <c r="AX124" s="82"/>
      <c r="AY124" s="85"/>
      <c r="AZ124" s="82"/>
      <c r="BA124" s="82"/>
      <c r="BB124" s="85"/>
      <c r="BC124" s="82"/>
    </row>
    <row r="125" spans="4:55" x14ac:dyDescent="0.25">
      <c r="D125" s="83">
        <v>16092</v>
      </c>
      <c r="E125" s="82">
        <v>93.760327703626103</v>
      </c>
      <c r="F125" s="83">
        <v>72.195680290427703</v>
      </c>
      <c r="G125" s="84">
        <v>74.239414233122588</v>
      </c>
      <c r="H125" s="82">
        <v>74.011231464767036</v>
      </c>
      <c r="I125" s="82">
        <v>96.967390950587159</v>
      </c>
      <c r="J125" s="82">
        <v>95.788729974200379</v>
      </c>
      <c r="K125" s="82">
        <v>95.852762101035211</v>
      </c>
      <c r="L125" s="82">
        <v>95.667323620815765</v>
      </c>
      <c r="M125" s="82">
        <v>97.84606340373098</v>
      </c>
      <c r="N125" s="82">
        <v>103.74129196330857</v>
      </c>
      <c r="O125" s="82">
        <v>108.96870899839639</v>
      </c>
      <c r="P125" s="83">
        <v>111.78591821887279</v>
      </c>
      <c r="Q125" s="82"/>
      <c r="R125" s="82"/>
      <c r="S125" s="85"/>
      <c r="T125" s="83">
        <v>16092</v>
      </c>
      <c r="U125" s="84">
        <v>131.16566426463501</v>
      </c>
      <c r="V125" s="83">
        <v>124.36778808031499</v>
      </c>
      <c r="W125" s="84">
        <v>124.96416429935577</v>
      </c>
      <c r="X125" s="82">
        <v>133.03165900587069</v>
      </c>
      <c r="Y125" s="82">
        <v>130.86343119678139</v>
      </c>
      <c r="Z125" s="82">
        <v>130.78034728703861</v>
      </c>
      <c r="AA125" s="82">
        <v>130.97324215278059</v>
      </c>
      <c r="AB125" s="82">
        <v>131.55863393328502</v>
      </c>
      <c r="AC125" s="82">
        <v>133.30118490630059</v>
      </c>
      <c r="AD125" s="82">
        <v>138.80505186753885</v>
      </c>
      <c r="AE125" s="82">
        <v>143.29958450641854</v>
      </c>
      <c r="AF125" s="83">
        <v>146.28875725480412</v>
      </c>
      <c r="AG125" s="82"/>
      <c r="AH125" s="82"/>
      <c r="AI125" s="85"/>
      <c r="AJ125" s="82"/>
      <c r="AK125" s="82"/>
      <c r="AL125" s="85"/>
      <c r="AM125" s="82"/>
      <c r="AN125" s="82"/>
      <c r="AO125" s="82"/>
      <c r="AP125" s="85"/>
      <c r="AQ125" s="82"/>
      <c r="AR125" s="82"/>
      <c r="AS125" s="82"/>
      <c r="AT125" s="85"/>
      <c r="AU125" s="82" t="s">
        <v>249</v>
      </c>
      <c r="AV125" s="82" t="s">
        <v>131</v>
      </c>
      <c r="AW125" s="82"/>
      <c r="AX125" s="82"/>
      <c r="AY125" s="85"/>
      <c r="AZ125" s="82"/>
      <c r="BA125" s="82"/>
      <c r="BB125" s="85"/>
      <c r="BC125" s="82"/>
    </row>
    <row r="126" spans="4:55" x14ac:dyDescent="0.25">
      <c r="D126" s="83">
        <v>16093</v>
      </c>
      <c r="E126" s="82">
        <v>92.512865565794797</v>
      </c>
      <c r="F126" s="83">
        <v>88.533332950000002</v>
      </c>
      <c r="G126" s="84">
        <v>91.039557378967856</v>
      </c>
      <c r="H126" s="82">
        <v>90.759737576411695</v>
      </c>
      <c r="I126" s="82">
        <v>113.43378591999765</v>
      </c>
      <c r="J126" s="82">
        <v>112.05497211922369</v>
      </c>
      <c r="K126" s="82">
        <v>112.12987778076806</v>
      </c>
      <c r="L126" s="82">
        <v>111.91294929934422</v>
      </c>
      <c r="M126" s="82">
        <v>114.46166902550996</v>
      </c>
      <c r="N126" s="82">
        <v>121.35798837391181</v>
      </c>
      <c r="O126" s="82">
        <v>127.47309262761773</v>
      </c>
      <c r="P126" s="83">
        <v>130.76870267213474</v>
      </c>
      <c r="Q126" s="82"/>
      <c r="R126" s="82"/>
      <c r="S126" s="85"/>
      <c r="T126" s="83">
        <v>16093</v>
      </c>
      <c r="U126" s="84">
        <v>128.68723485112</v>
      </c>
      <c r="V126" s="83">
        <v>122.166046578695</v>
      </c>
      <c r="W126" s="84">
        <v>122.83837149166051</v>
      </c>
      <c r="X126" s="82">
        <v>130.88882413072582</v>
      </c>
      <c r="Y126" s="82">
        <v>128.75552149810426</v>
      </c>
      <c r="Z126" s="82">
        <v>128.67377587956744</v>
      </c>
      <c r="AA126" s="82">
        <v>128.8635636514895</v>
      </c>
      <c r="AB126" s="82">
        <v>129.43952611319673</v>
      </c>
      <c r="AC126" s="82">
        <v>131.15400858714523</v>
      </c>
      <c r="AD126" s="82">
        <v>136.56922087654948</v>
      </c>
      <c r="AE126" s="82">
        <v>140.99135690429137</v>
      </c>
      <c r="AF126" s="83">
        <v>143.93238093634176</v>
      </c>
      <c r="AG126" s="82"/>
      <c r="AH126" s="82"/>
      <c r="AI126" s="85"/>
      <c r="AJ126" s="82"/>
      <c r="AK126" s="82"/>
      <c r="AL126" s="85"/>
      <c r="AM126" s="82"/>
      <c r="AN126" s="82"/>
      <c r="AO126" s="82"/>
      <c r="AP126" s="85"/>
      <c r="AQ126" s="82"/>
      <c r="AR126" s="82"/>
      <c r="AS126" s="82"/>
      <c r="AT126" s="85"/>
      <c r="AU126" s="82" t="s">
        <v>249</v>
      </c>
      <c r="AV126" s="82" t="s">
        <v>132</v>
      </c>
      <c r="AW126" s="82"/>
      <c r="AX126" s="82"/>
      <c r="AY126" s="85"/>
      <c r="AZ126" s="82"/>
      <c r="BA126" s="82"/>
      <c r="BB126" s="85"/>
      <c r="BC126" s="82"/>
    </row>
    <row r="127" spans="4:55" x14ac:dyDescent="0.25">
      <c r="D127" s="83">
        <v>16094</v>
      </c>
      <c r="E127" s="82">
        <v>162.11089936451401</v>
      </c>
      <c r="F127" s="83">
        <v>59.749999870000003</v>
      </c>
      <c r="G127" s="84">
        <v>61.441418280618194</v>
      </c>
      <c r="H127" s="82">
        <v>61.252571519638394</v>
      </c>
      <c r="I127" s="82">
        <v>84.423637344358511</v>
      </c>
      <c r="J127" s="82">
        <v>83.397448582889893</v>
      </c>
      <c r="K127" s="82">
        <v>83.453197479516888</v>
      </c>
      <c r="L127" s="82">
        <v>83.291747420375728</v>
      </c>
      <c r="M127" s="82">
        <v>85.18864425855395</v>
      </c>
      <c r="N127" s="82">
        <v>90.321262895570811</v>
      </c>
      <c r="O127" s="82">
        <v>94.87245846442822</v>
      </c>
      <c r="P127" s="83">
        <v>97.325231991911082</v>
      </c>
      <c r="Q127" s="82"/>
      <c r="R127" s="82"/>
      <c r="S127" s="85"/>
      <c r="T127" s="83">
        <v>16094</v>
      </c>
      <c r="U127" s="84">
        <v>236.63086199701499</v>
      </c>
      <c r="V127" s="83">
        <v>231.07862747676299</v>
      </c>
      <c r="W127" s="84">
        <v>223.10761001723702</v>
      </c>
      <c r="X127" s="82">
        <v>224.89622032989865</v>
      </c>
      <c r="Y127" s="82">
        <v>221.23073015468523</v>
      </c>
      <c r="Z127" s="82">
        <v>221.09027293261485</v>
      </c>
      <c r="AA127" s="82">
        <v>221.41637069423484</v>
      </c>
      <c r="AB127" s="82">
        <v>222.40600278505789</v>
      </c>
      <c r="AC127" s="82">
        <v>225.35186642753183</v>
      </c>
      <c r="AD127" s="82">
        <v>234.6564100679781</v>
      </c>
      <c r="AE127" s="82">
        <v>242.25462699007787</v>
      </c>
      <c r="AF127" s="83">
        <v>247.30796285049425</v>
      </c>
      <c r="AG127" s="82"/>
      <c r="AH127" s="82"/>
      <c r="AI127" s="85"/>
      <c r="AJ127" s="82"/>
      <c r="AK127" s="82"/>
      <c r="AL127" s="85"/>
      <c r="AM127" s="82"/>
      <c r="AN127" s="82"/>
      <c r="AO127" s="82"/>
      <c r="AP127" s="85"/>
      <c r="AQ127" s="82"/>
      <c r="AR127" s="82"/>
      <c r="AS127" s="82"/>
      <c r="AT127" s="85"/>
      <c r="AU127" s="82" t="s">
        <v>249</v>
      </c>
      <c r="AV127" s="82" t="s">
        <v>133</v>
      </c>
      <c r="AW127" s="82"/>
      <c r="AX127" s="82"/>
      <c r="AY127" s="85"/>
      <c r="AZ127" s="82"/>
      <c r="BA127" s="82"/>
      <c r="BB127" s="85"/>
      <c r="BC127" s="82"/>
    </row>
    <row r="128" spans="4:55" x14ac:dyDescent="0.25">
      <c r="D128" s="83">
        <v>16095</v>
      </c>
      <c r="E128" s="82">
        <v>72.1223701588154</v>
      </c>
      <c r="F128" s="83">
        <v>130.48888930000001</v>
      </c>
      <c r="G128" s="84">
        <v>134.18280244181335</v>
      </c>
      <c r="H128" s="82">
        <v>133.77037726789248</v>
      </c>
      <c r="I128" s="82">
        <v>155.71995618055112</v>
      </c>
      <c r="J128" s="82">
        <v>153.82714423835702</v>
      </c>
      <c r="K128" s="82">
        <v>153.92997344606408</v>
      </c>
      <c r="L128" s="82">
        <v>153.63217774659356</v>
      </c>
      <c r="M128" s="82">
        <v>157.13101648195016</v>
      </c>
      <c r="N128" s="82">
        <v>166.59816542730599</v>
      </c>
      <c r="O128" s="82">
        <v>174.99287568671832</v>
      </c>
      <c r="P128" s="83">
        <v>179.51703264364397</v>
      </c>
      <c r="Q128" s="82"/>
      <c r="R128" s="82"/>
      <c r="S128" s="85"/>
      <c r="T128" s="83">
        <v>16095</v>
      </c>
      <c r="U128" s="84">
        <v>75</v>
      </c>
      <c r="V128" s="83">
        <v>77.071851490326196</v>
      </c>
      <c r="W128" s="84">
        <v>74.41327124612269</v>
      </c>
      <c r="X128" s="82">
        <v>75.009827967515662</v>
      </c>
      <c r="Y128" s="82">
        <v>73.787273906553409</v>
      </c>
      <c r="Z128" s="82">
        <v>73.740427089613405</v>
      </c>
      <c r="AA128" s="82">
        <v>73.84919075386631</v>
      </c>
      <c r="AB128" s="82">
        <v>74.179263588238001</v>
      </c>
      <c r="AC128" s="82">
        <v>75.161799998648064</v>
      </c>
      <c r="AD128" s="82">
        <v>78.265152366074801</v>
      </c>
      <c r="AE128" s="82">
        <v>80.799392129422202</v>
      </c>
      <c r="AF128" s="83">
        <v>82.484835544148723</v>
      </c>
      <c r="AG128" s="82"/>
      <c r="AH128" s="82"/>
      <c r="AI128" s="85"/>
      <c r="AJ128" s="82"/>
      <c r="AK128" s="82"/>
      <c r="AL128" s="85"/>
      <c r="AM128" s="82"/>
      <c r="AN128" s="82"/>
      <c r="AO128" s="82"/>
      <c r="AP128" s="85"/>
      <c r="AQ128" s="82"/>
      <c r="AR128" s="82"/>
      <c r="AS128" s="82"/>
      <c r="AT128" s="85"/>
      <c r="AU128" s="82" t="s">
        <v>249</v>
      </c>
      <c r="AV128" s="82" t="s">
        <v>134</v>
      </c>
      <c r="AW128" s="82"/>
      <c r="AX128" s="82"/>
      <c r="AY128" s="85"/>
      <c r="AZ128" s="82"/>
      <c r="BA128" s="82"/>
      <c r="BB128" s="85"/>
      <c r="BC128" s="82"/>
    </row>
    <row r="129" spans="4:55" x14ac:dyDescent="0.25">
      <c r="D129" s="83">
        <v>16096</v>
      </c>
      <c r="E129" s="82">
        <v>122.972680539888</v>
      </c>
      <c r="F129" s="83">
        <v>105.4500003</v>
      </c>
      <c r="G129" s="84">
        <v>108.43510611247159</v>
      </c>
      <c r="H129" s="82">
        <v>108.10181923305231</v>
      </c>
      <c r="I129" s="82">
        <v>106.28095667384027</v>
      </c>
      <c r="J129" s="82">
        <v>104.98908716042472</v>
      </c>
      <c r="K129" s="82">
        <v>105.05926947255206</v>
      </c>
      <c r="L129" s="82">
        <v>104.85601991732881</v>
      </c>
      <c r="M129" s="82">
        <v>107.24402423714785</v>
      </c>
      <c r="N129" s="82">
        <v>113.70548024808797</v>
      </c>
      <c r="O129" s="82">
        <v>119.43498248565332</v>
      </c>
      <c r="P129" s="83">
        <v>122.5227802305176</v>
      </c>
      <c r="Q129" s="82"/>
      <c r="R129" s="82"/>
      <c r="S129" s="85"/>
      <c r="T129" s="83">
        <v>16096</v>
      </c>
      <c r="U129" s="84">
        <v>224.01226446526201</v>
      </c>
      <c r="V129" s="83">
        <v>224.470501509592</v>
      </c>
      <c r="W129" s="84">
        <v>216.72743021728292</v>
      </c>
      <c r="X129" s="82">
        <v>218.4648918695024</v>
      </c>
      <c r="Y129" s="82">
        <v>214.90422324820648</v>
      </c>
      <c r="Z129" s="82">
        <v>214.76778266335856</v>
      </c>
      <c r="AA129" s="82">
        <v>215.08455504898023</v>
      </c>
      <c r="AB129" s="82">
        <v>216.04588675742383</v>
      </c>
      <c r="AC129" s="82">
        <v>218.90750791393469</v>
      </c>
      <c r="AD129" s="82">
        <v>227.94597070945605</v>
      </c>
      <c r="AE129" s="82">
        <v>235.32690239364612</v>
      </c>
      <c r="AF129" s="83">
        <v>240.23572865451763</v>
      </c>
      <c r="AG129" s="82"/>
      <c r="AH129" s="82"/>
      <c r="AI129" s="85"/>
      <c r="AJ129" s="82"/>
      <c r="AK129" s="82"/>
      <c r="AL129" s="85"/>
      <c r="AM129" s="82"/>
      <c r="AN129" s="82"/>
      <c r="AO129" s="82"/>
      <c r="AP129" s="85"/>
      <c r="AQ129" s="82"/>
      <c r="AR129" s="82"/>
      <c r="AS129" s="82"/>
      <c r="AT129" s="85"/>
      <c r="AU129" s="82" t="s">
        <v>5</v>
      </c>
      <c r="AV129" s="82" t="s">
        <v>130</v>
      </c>
      <c r="AW129" s="82"/>
      <c r="AX129" s="82"/>
      <c r="AY129" s="85"/>
      <c r="AZ129" s="82"/>
      <c r="BA129" s="82"/>
      <c r="BB129" s="85"/>
      <c r="BC129" s="82"/>
    </row>
    <row r="130" spans="4:55" x14ac:dyDescent="0.25">
      <c r="D130" s="83">
        <v>16097</v>
      </c>
      <c r="E130" s="82">
        <v>45.333332059999996</v>
      </c>
      <c r="F130" s="83">
        <v>42.944444339999997</v>
      </c>
      <c r="G130" s="84">
        <v>44.160126749179625</v>
      </c>
      <c r="H130" s="82">
        <v>44.024395883349811</v>
      </c>
      <c r="I130" s="82">
        <v>43.282850785176194</v>
      </c>
      <c r="J130" s="82">
        <v>42.756737762363649</v>
      </c>
      <c r="K130" s="82">
        <v>42.785319463532261</v>
      </c>
      <c r="L130" s="82">
        <v>42.702546213778042</v>
      </c>
      <c r="M130" s="82">
        <v>43.675059426716821</v>
      </c>
      <c r="N130" s="82">
        <v>46.306483203177223</v>
      </c>
      <c r="O130" s="82">
        <v>48.63981927939372</v>
      </c>
      <c r="P130" s="83">
        <v>49.89732291154403</v>
      </c>
      <c r="Q130" s="82"/>
      <c r="R130" s="82"/>
      <c r="S130" s="85"/>
      <c r="T130" s="83">
        <v>16097</v>
      </c>
      <c r="U130" s="84">
        <v>62.912162139260502</v>
      </c>
      <c r="V130" s="83">
        <v>50.553214361851602</v>
      </c>
      <c r="W130" s="84">
        <v>48.809389938478652</v>
      </c>
      <c r="X130" s="82">
        <v>49.200685323660458</v>
      </c>
      <c r="Y130" s="82">
        <v>48.39878376923194</v>
      </c>
      <c r="Z130" s="82">
        <v>48.368055855821993</v>
      </c>
      <c r="AA130" s="82">
        <v>48.439396464973541</v>
      </c>
      <c r="AB130" s="82">
        <v>48.655898890027004</v>
      </c>
      <c r="AC130" s="82">
        <v>49.300367302467038</v>
      </c>
      <c r="AD130" s="82">
        <v>51.335928073841202</v>
      </c>
      <c r="AE130" s="82">
        <v>52.998194692892255</v>
      </c>
      <c r="AF130" s="83">
        <v>54.103716106895597</v>
      </c>
      <c r="AG130" s="82"/>
      <c r="AH130" s="82"/>
      <c r="AI130" s="85"/>
      <c r="AJ130" s="82"/>
      <c r="AK130" s="82"/>
      <c r="AL130" s="85"/>
      <c r="AM130" s="82"/>
      <c r="AN130" s="82"/>
      <c r="AO130" s="82"/>
      <c r="AP130" s="85"/>
      <c r="AQ130" s="82"/>
      <c r="AR130" s="82"/>
      <c r="AS130" s="82"/>
      <c r="AT130" s="85"/>
      <c r="AU130" s="82" t="s">
        <v>5</v>
      </c>
      <c r="AV130" s="82" t="s">
        <v>131</v>
      </c>
      <c r="AW130" s="82"/>
      <c r="AX130" s="82"/>
      <c r="AY130" s="85"/>
      <c r="AZ130" s="82"/>
      <c r="BA130" s="82"/>
      <c r="BB130" s="85"/>
      <c r="BC130" s="82"/>
    </row>
    <row r="131" spans="4:55" x14ac:dyDescent="0.25">
      <c r="D131" s="83">
        <v>16098</v>
      </c>
      <c r="E131" s="82">
        <v>125.21473826027101</v>
      </c>
      <c r="F131" s="83">
        <v>97.388888929999993</v>
      </c>
      <c r="G131" s="84">
        <v>100.14579872220501</v>
      </c>
      <c r="H131" s="82">
        <v>99.837989914341136</v>
      </c>
      <c r="I131" s="82">
        <v>98.156322953398529</v>
      </c>
      <c r="J131" s="82">
        <v>96.963210234610983</v>
      </c>
      <c r="K131" s="82">
        <v>97.028027469140852</v>
      </c>
      <c r="L131" s="82">
        <v>96.84031529936945</v>
      </c>
      <c r="M131" s="82">
        <v>99.045768943803594</v>
      </c>
      <c r="N131" s="82">
        <v>105.0132798018906</v>
      </c>
      <c r="O131" s="82">
        <v>110.30479099630487</v>
      </c>
      <c r="P131" s="83">
        <v>113.15654244967011</v>
      </c>
      <c r="Q131" s="82"/>
      <c r="R131" s="82"/>
      <c r="S131" s="85"/>
      <c r="T131" s="83">
        <v>16098</v>
      </c>
      <c r="U131" s="84">
        <v>212.763149681605</v>
      </c>
      <c r="V131" s="83">
        <v>205.61937254692501</v>
      </c>
      <c r="W131" s="84">
        <v>198.5265677017295</v>
      </c>
      <c r="X131" s="82">
        <v>200.11811657942667</v>
      </c>
      <c r="Y131" s="82">
        <v>196.85647443564989</v>
      </c>
      <c r="Z131" s="82">
        <v>196.73149218961893</v>
      </c>
      <c r="AA131" s="82">
        <v>197.02166189447408</v>
      </c>
      <c r="AB131" s="82">
        <v>197.90226055385378</v>
      </c>
      <c r="AC131" s="82">
        <v>200.52356153866771</v>
      </c>
      <c r="AD131" s="82">
        <v>208.80297035321257</v>
      </c>
      <c r="AE131" s="82">
        <v>215.564048229853</v>
      </c>
      <c r="AF131" s="83">
        <v>220.0606291565862</v>
      </c>
      <c r="AG131" s="82"/>
      <c r="AH131" s="82"/>
      <c r="AI131" s="85"/>
      <c r="AJ131" s="82"/>
      <c r="AK131" s="82"/>
      <c r="AL131" s="85"/>
      <c r="AM131" s="82"/>
      <c r="AN131" s="82"/>
      <c r="AO131" s="82"/>
      <c r="AP131" s="85"/>
      <c r="AQ131" s="82"/>
      <c r="AR131" s="82"/>
      <c r="AS131" s="82"/>
      <c r="AT131" s="85"/>
      <c r="AU131" s="82" t="s">
        <v>5</v>
      </c>
      <c r="AV131" s="82" t="s">
        <v>132</v>
      </c>
      <c r="AW131" s="82"/>
      <c r="AX131" s="82"/>
      <c r="AY131" s="85"/>
      <c r="AZ131" s="82"/>
      <c r="BA131" s="82"/>
      <c r="BB131" s="85"/>
      <c r="BC131" s="82"/>
    </row>
    <row r="132" spans="4:55" x14ac:dyDescent="0.25">
      <c r="D132" s="83">
        <v>17100</v>
      </c>
      <c r="E132" s="82">
        <v>105.15872583621901</v>
      </c>
      <c r="F132" s="83">
        <v>87.072051109838</v>
      </c>
      <c r="G132" s="84">
        <v>89.536909195493223</v>
      </c>
      <c r="H132" s="82">
        <v>89.261707942610599</v>
      </c>
      <c r="I132" s="82">
        <v>87.758187436506802</v>
      </c>
      <c r="J132" s="82">
        <v>86.691466450453277</v>
      </c>
      <c r="K132" s="82">
        <v>86.749417307268573</v>
      </c>
      <c r="L132" s="82">
        <v>86.581590321871673</v>
      </c>
      <c r="M132" s="82">
        <v>88.553410460271408</v>
      </c>
      <c r="N132" s="82">
        <v>93.888756372342954</v>
      </c>
      <c r="O132" s="82">
        <v>98.619714269393057</v>
      </c>
      <c r="P132" s="83">
        <v>101.16936701754639</v>
      </c>
      <c r="Q132" s="82"/>
      <c r="R132" s="82"/>
      <c r="S132" s="85"/>
      <c r="T132" s="83">
        <v>17100</v>
      </c>
      <c r="U132" s="84">
        <v>128.81579187223201</v>
      </c>
      <c r="V132" s="83">
        <v>108.1777776</v>
      </c>
      <c r="W132" s="84">
        <v>104.44620379156102</v>
      </c>
      <c r="X132" s="82">
        <v>105.2835286914401</v>
      </c>
      <c r="Y132" s="82">
        <v>103.5675561443507</v>
      </c>
      <c r="Z132" s="82">
        <v>103.5018021181244</v>
      </c>
      <c r="AA132" s="82">
        <v>103.65446241179841</v>
      </c>
      <c r="AB132" s="82">
        <v>104.11775147230507</v>
      </c>
      <c r="AC132" s="82">
        <v>105.49683609573056</v>
      </c>
      <c r="AD132" s="82">
        <v>109.85269048000029</v>
      </c>
      <c r="AE132" s="82">
        <v>113.40974043018714</v>
      </c>
      <c r="AF132" s="83">
        <v>115.77542283368506</v>
      </c>
      <c r="AG132" s="82"/>
      <c r="AH132" s="82"/>
      <c r="AI132" s="85"/>
      <c r="AJ132" s="82"/>
      <c r="AK132" s="82"/>
      <c r="AL132" s="85"/>
      <c r="AM132" s="82"/>
      <c r="AN132" s="82"/>
      <c r="AO132" s="82"/>
      <c r="AP132" s="85"/>
      <c r="AQ132" s="82"/>
      <c r="AR132" s="82"/>
      <c r="AS132" s="82"/>
      <c r="AT132" s="85"/>
      <c r="AU132" s="82" t="s">
        <v>5</v>
      </c>
      <c r="AV132" s="82" t="s">
        <v>133</v>
      </c>
      <c r="AW132" s="82"/>
      <c r="AX132" s="82"/>
      <c r="AY132" s="85"/>
      <c r="AZ132" s="82"/>
      <c r="BA132" s="82"/>
      <c r="BB132" s="85"/>
      <c r="BC132" s="82"/>
    </row>
    <row r="133" spans="4:55" x14ac:dyDescent="0.25">
      <c r="D133" s="83">
        <v>17101</v>
      </c>
      <c r="E133" s="82">
        <v>91.938403247230596</v>
      </c>
      <c r="F133" s="83">
        <v>65.250000510000007</v>
      </c>
      <c r="G133" s="84">
        <v>67.097114357624861</v>
      </c>
      <c r="H133" s="82">
        <v>66.890884210728558</v>
      </c>
      <c r="I133" s="82">
        <v>65.764176931646404</v>
      </c>
      <c r="J133" s="82">
        <v>64.964798210267517</v>
      </c>
      <c r="K133" s="82">
        <v>65.008225387973283</v>
      </c>
      <c r="L133" s="82">
        <v>64.882459304101829</v>
      </c>
      <c r="M133" s="82">
        <v>66.360100675773538</v>
      </c>
      <c r="N133" s="82">
        <v>70.35829893854951</v>
      </c>
      <c r="O133" s="82">
        <v>73.903581279560427</v>
      </c>
      <c r="P133" s="83">
        <v>75.814238499607583</v>
      </c>
      <c r="Q133" s="82"/>
      <c r="R133" s="82"/>
      <c r="S133" s="85"/>
      <c r="T133" s="83">
        <v>17101</v>
      </c>
      <c r="U133" s="84">
        <v>123.66095328634199</v>
      </c>
      <c r="V133" s="83">
        <v>108.532444138588</v>
      </c>
      <c r="W133" s="84">
        <v>104.78863616897945</v>
      </c>
      <c r="X133" s="82">
        <v>105.62870628262149</v>
      </c>
      <c r="Y133" s="82">
        <v>103.90710782920372</v>
      </c>
      <c r="Z133" s="82">
        <v>103.84113822494101</v>
      </c>
      <c r="AA133" s="82">
        <v>103.9942990234242</v>
      </c>
      <c r="AB133" s="82">
        <v>104.45910700150434</v>
      </c>
      <c r="AC133" s="82">
        <v>105.84271302646592</v>
      </c>
      <c r="AD133" s="82">
        <v>110.21284830863664</v>
      </c>
      <c r="AE133" s="82">
        <v>113.78156023433644</v>
      </c>
      <c r="AF133" s="83">
        <v>116.15499865212918</v>
      </c>
      <c r="AG133" s="82"/>
      <c r="AH133" s="82"/>
      <c r="AI133" s="85"/>
      <c r="AJ133" s="82"/>
      <c r="AK133" s="82"/>
      <c r="AL133" s="85"/>
      <c r="AM133" s="82"/>
      <c r="AN133" s="82"/>
      <c r="AO133" s="82"/>
      <c r="AP133" s="85"/>
      <c r="AQ133" s="82"/>
      <c r="AR133" s="82"/>
      <c r="AS133" s="82"/>
      <c r="AT133" s="85"/>
      <c r="AU133" s="82" t="s">
        <v>5</v>
      </c>
      <c r="AV133" s="82" t="s">
        <v>134</v>
      </c>
      <c r="AW133" s="82"/>
      <c r="AX133" s="82"/>
      <c r="AY133" s="85"/>
      <c r="AZ133" s="82"/>
      <c r="BA133" s="82"/>
      <c r="BB133" s="85"/>
      <c r="BC133" s="82"/>
    </row>
    <row r="134" spans="4:55" x14ac:dyDescent="0.25">
      <c r="D134" s="83">
        <v>17102</v>
      </c>
      <c r="E134" s="82">
        <v>15.774118843593</v>
      </c>
      <c r="F134" s="83">
        <v>1.4777778150000001</v>
      </c>
      <c r="G134" s="84">
        <v>1.5196111306239741</v>
      </c>
      <c r="H134" s="82">
        <v>1.5149404435207483</v>
      </c>
      <c r="I134" s="82">
        <v>1.4894228495282171</v>
      </c>
      <c r="J134" s="82">
        <v>1.4713185716584301</v>
      </c>
      <c r="K134" s="82">
        <v>1.4723021075860936</v>
      </c>
      <c r="L134" s="82">
        <v>1.4694537654072122</v>
      </c>
      <c r="M134" s="82">
        <v>1.5029192921584031</v>
      </c>
      <c r="N134" s="82">
        <v>1.5934702292698344</v>
      </c>
      <c r="O134" s="82">
        <v>1.6737635557143953</v>
      </c>
      <c r="P134" s="83">
        <v>1.717035997550201</v>
      </c>
      <c r="Q134" s="82"/>
      <c r="R134" s="82"/>
      <c r="S134" s="85"/>
      <c r="T134" s="83">
        <v>17102</v>
      </c>
      <c r="U134" s="84">
        <v>15.2214352967284</v>
      </c>
      <c r="V134" s="83">
        <v>1.8533051380779899</v>
      </c>
      <c r="W134" s="84">
        <v>1.7893756965075687</v>
      </c>
      <c r="X134" s="82">
        <v>1.8037207734135168</v>
      </c>
      <c r="Y134" s="82">
        <v>1.7743226769756255</v>
      </c>
      <c r="Z134" s="82">
        <v>1.7731961768999343</v>
      </c>
      <c r="AA134" s="82">
        <v>1.775811557922945</v>
      </c>
      <c r="AB134" s="82">
        <v>1.7837486408923064</v>
      </c>
      <c r="AC134" s="82">
        <v>1.8073751626710162</v>
      </c>
      <c r="AD134" s="82">
        <v>1.8819997989889898</v>
      </c>
      <c r="AE134" s="82">
        <v>1.9429392922503241</v>
      </c>
      <c r="AF134" s="83">
        <v>1.9834682386821409</v>
      </c>
      <c r="AG134" s="82"/>
      <c r="AH134" s="82"/>
      <c r="AI134" s="85"/>
      <c r="AJ134" s="82"/>
      <c r="AK134" s="82"/>
      <c r="AL134" s="85"/>
      <c r="AM134" s="82"/>
      <c r="AN134" s="82"/>
      <c r="AO134" s="82"/>
      <c r="AP134" s="85"/>
      <c r="AQ134" s="82"/>
      <c r="AR134" s="82"/>
      <c r="AS134" s="82"/>
      <c r="AT134" s="85"/>
      <c r="AU134" s="82" t="s">
        <v>69</v>
      </c>
      <c r="AV134" s="82" t="s">
        <v>130</v>
      </c>
      <c r="AW134" s="82" t="s">
        <v>70</v>
      </c>
      <c r="AX134" s="82">
        <v>16.2</v>
      </c>
      <c r="AY134" s="85"/>
      <c r="AZ134" s="82"/>
      <c r="BA134" s="82"/>
      <c r="BB134" s="85"/>
      <c r="BC134" s="82"/>
    </row>
    <row r="135" spans="4:55" x14ac:dyDescent="0.25">
      <c r="D135" s="83">
        <v>17103</v>
      </c>
      <c r="E135" s="82">
        <v>98.390725506741902</v>
      </c>
      <c r="F135" s="83">
        <v>90.811110810000002</v>
      </c>
      <c r="G135" s="84">
        <v>93.381815162249609</v>
      </c>
      <c r="H135" s="82">
        <v>93.094796180245282</v>
      </c>
      <c r="I135" s="82">
        <v>91.526711294859226</v>
      </c>
      <c r="J135" s="82">
        <v>90.414183033113545</v>
      </c>
      <c r="K135" s="82">
        <v>90.474622423396767</v>
      </c>
      <c r="L135" s="82">
        <v>90.299588589077644</v>
      </c>
      <c r="M135" s="82">
        <v>92.356082892395776</v>
      </c>
      <c r="N135" s="82">
        <v>97.920539944402293</v>
      </c>
      <c r="O135" s="82">
        <v>102.85465527016289</v>
      </c>
      <c r="P135" s="83">
        <v>105.51379554868348</v>
      </c>
      <c r="Q135" s="82"/>
      <c r="R135" s="82"/>
      <c r="S135" s="85"/>
      <c r="T135" s="83">
        <v>17103</v>
      </c>
      <c r="U135" s="84">
        <v>171.43605427112101</v>
      </c>
      <c r="V135" s="83">
        <v>161.78162821668599</v>
      </c>
      <c r="W135" s="84">
        <v>156.2009988126299</v>
      </c>
      <c r="X135" s="82">
        <v>157.45323183732475</v>
      </c>
      <c r="Y135" s="82">
        <v>154.88696694630653</v>
      </c>
      <c r="Z135" s="82">
        <v>154.78863072919521</v>
      </c>
      <c r="AA135" s="82">
        <v>155.01693668465623</v>
      </c>
      <c r="AB135" s="82">
        <v>155.7097930199092</v>
      </c>
      <c r="AC135" s="82">
        <v>157.77223653442979</v>
      </c>
      <c r="AD135" s="82">
        <v>164.28648770686235</v>
      </c>
      <c r="AE135" s="82">
        <v>169.60611383855419</v>
      </c>
      <c r="AF135" s="83">
        <v>173.14403040120186</v>
      </c>
      <c r="AG135" s="82"/>
      <c r="AH135" s="82"/>
      <c r="AI135" s="85"/>
      <c r="AJ135" s="82"/>
      <c r="AK135" s="82"/>
      <c r="AL135" s="85"/>
      <c r="AM135" s="82"/>
      <c r="AN135" s="82"/>
      <c r="AO135" s="82"/>
      <c r="AP135" s="85"/>
      <c r="AQ135" s="82"/>
      <c r="AR135" s="82"/>
      <c r="AS135" s="82"/>
      <c r="AT135" s="85"/>
      <c r="AU135" s="82" t="s">
        <v>69</v>
      </c>
      <c r="AV135" s="82" t="s">
        <v>131</v>
      </c>
      <c r="AW135" s="82" t="s">
        <v>68</v>
      </c>
      <c r="AX135" s="82">
        <v>10.8</v>
      </c>
      <c r="AY135" s="85"/>
      <c r="AZ135" s="82"/>
      <c r="BA135" s="82"/>
      <c r="BB135" s="85"/>
      <c r="BC135" s="82"/>
    </row>
    <row r="136" spans="4:55" x14ac:dyDescent="0.25">
      <c r="D136" s="83">
        <v>17104</v>
      </c>
      <c r="E136" s="82">
        <v>117.60670680046999</v>
      </c>
      <c r="F136" s="83">
        <v>74.755555659999999</v>
      </c>
      <c r="G136" s="84">
        <v>76.871755215053099</v>
      </c>
      <c r="H136" s="82">
        <v>76.635481665557677</v>
      </c>
      <c r="I136" s="82">
        <v>75.344636791141994</v>
      </c>
      <c r="J136" s="82">
        <v>74.428805373021149</v>
      </c>
      <c r="K136" s="82">
        <v>74.478558978764696</v>
      </c>
      <c r="L136" s="82">
        <v>74.334471416933155</v>
      </c>
      <c r="M136" s="82">
        <v>76.027374113364459</v>
      </c>
      <c r="N136" s="82">
        <v>80.608025920820893</v>
      </c>
      <c r="O136" s="82">
        <v>84.669781465684665</v>
      </c>
      <c r="P136" s="83">
        <v>86.858781328428364</v>
      </c>
      <c r="Q136" s="82"/>
      <c r="R136" s="82"/>
      <c r="S136" s="85"/>
      <c r="T136" s="83">
        <v>17104</v>
      </c>
      <c r="U136" s="84">
        <v>130.254723702169</v>
      </c>
      <c r="V136" s="83">
        <v>96.618111730506797</v>
      </c>
      <c r="W136" s="84">
        <v>93.285286605484174</v>
      </c>
      <c r="X136" s="82">
        <v>94.03313660320174</v>
      </c>
      <c r="Y136" s="82">
        <v>92.500529528445526</v>
      </c>
      <c r="Z136" s="82">
        <v>92.441801848938596</v>
      </c>
      <c r="AA136" s="82">
        <v>92.578149162021205</v>
      </c>
      <c r="AB136" s="82">
        <v>92.991932059069313</v>
      </c>
      <c r="AC136" s="82">
        <v>94.223650395201489</v>
      </c>
      <c r="AD136" s="82">
        <v>98.114046693943635</v>
      </c>
      <c r="AE136" s="82">
        <v>101.2909972390817</v>
      </c>
      <c r="AF136" s="83">
        <v>103.40388744491689</v>
      </c>
      <c r="AG136" s="82"/>
      <c r="AH136" s="82"/>
      <c r="AI136" s="85"/>
      <c r="AJ136" s="82"/>
      <c r="AK136" s="82"/>
      <c r="AL136" s="85"/>
      <c r="AM136" s="82"/>
      <c r="AN136" s="82"/>
      <c r="AO136" s="82"/>
      <c r="AP136" s="85"/>
      <c r="AQ136" s="82"/>
      <c r="AR136" s="82"/>
      <c r="AS136" s="82"/>
      <c r="AT136" s="85"/>
      <c r="AU136" s="82" t="s">
        <v>69</v>
      </c>
      <c r="AV136" s="82" t="s">
        <v>132</v>
      </c>
      <c r="AW136" s="82" t="s">
        <v>71</v>
      </c>
      <c r="AX136" s="82">
        <v>27</v>
      </c>
      <c r="AY136" s="85"/>
      <c r="AZ136" s="82"/>
      <c r="BA136" s="82"/>
      <c r="BB136" s="85"/>
      <c r="BC136" s="82"/>
    </row>
    <row r="137" spans="4:55" x14ac:dyDescent="0.25">
      <c r="D137" s="83">
        <v>17105</v>
      </c>
      <c r="E137" s="82">
        <v>155.178892988077</v>
      </c>
      <c r="F137" s="83">
        <v>127.9111106</v>
      </c>
      <c r="G137" s="84">
        <v>131.53205131735868</v>
      </c>
      <c r="H137" s="82">
        <v>131.12777351011692</v>
      </c>
      <c r="I137" s="82">
        <v>128.91906273215432</v>
      </c>
      <c r="J137" s="82">
        <v>127.35202182422495</v>
      </c>
      <c r="K137" s="82">
        <v>127.4371531420357</v>
      </c>
      <c r="L137" s="82">
        <v>127.19061092995794</v>
      </c>
      <c r="M137" s="82">
        <v>130.08726606316472</v>
      </c>
      <c r="N137" s="82">
        <v>137.92502815041999</v>
      </c>
      <c r="O137" s="82">
        <v>144.8749285042104</v>
      </c>
      <c r="P137" s="83">
        <v>148.62043478899099</v>
      </c>
      <c r="Q137" s="82"/>
      <c r="R137" s="82"/>
      <c r="S137" s="85"/>
      <c r="T137" s="83">
        <v>17105</v>
      </c>
      <c r="U137" s="84">
        <v>219.547161293404</v>
      </c>
      <c r="V137" s="83">
        <v>213.69019412093101</v>
      </c>
      <c r="W137" s="84">
        <v>206.31898767545945</v>
      </c>
      <c r="X137" s="82">
        <v>207.97300686837593</v>
      </c>
      <c r="Y137" s="82">
        <v>204.58334112714036</v>
      </c>
      <c r="Z137" s="82">
        <v>204.45345316918576</v>
      </c>
      <c r="AA137" s="82">
        <v>204.75501240356363</v>
      </c>
      <c r="AB137" s="82">
        <v>205.67017567896238</v>
      </c>
      <c r="AC137" s="82">
        <v>208.39436605731032</v>
      </c>
      <c r="AD137" s="82">
        <v>216.99875218528999</v>
      </c>
      <c r="AE137" s="82">
        <v>224.02521095729267</v>
      </c>
      <c r="AF137" s="83">
        <v>228.69828839747794</v>
      </c>
      <c r="AG137" s="82"/>
      <c r="AH137" s="82"/>
      <c r="AI137" s="85"/>
      <c r="AJ137" s="82"/>
      <c r="AK137" s="82"/>
      <c r="AL137" s="85"/>
      <c r="AM137" s="82"/>
      <c r="AN137" s="82"/>
      <c r="AO137" s="82"/>
      <c r="AP137" s="85"/>
      <c r="AQ137" s="82"/>
      <c r="AR137" s="82"/>
      <c r="AS137" s="82"/>
      <c r="AT137" s="85"/>
      <c r="AU137" s="82" t="s">
        <v>69</v>
      </c>
      <c r="AV137" s="82" t="s">
        <v>133</v>
      </c>
      <c r="AW137" s="82" t="s">
        <v>67</v>
      </c>
      <c r="AX137" s="82">
        <v>16.2</v>
      </c>
      <c r="AY137" s="85"/>
      <c r="AZ137" s="82"/>
      <c r="BA137" s="82"/>
      <c r="BB137" s="85"/>
      <c r="BC137" s="82"/>
    </row>
    <row r="138" spans="4:55" x14ac:dyDescent="0.25">
      <c r="D138" s="83">
        <v>17106</v>
      </c>
      <c r="E138" s="82">
        <v>166.84914202799399</v>
      </c>
      <c r="F138" s="83">
        <v>138.98177924903499</v>
      </c>
      <c r="G138" s="84">
        <v>142.91611131052039</v>
      </c>
      <c r="H138" s="82">
        <v>142.47684337908117</v>
      </c>
      <c r="I138" s="82">
        <v>140.07696933899317</v>
      </c>
      <c r="J138" s="82">
        <v>138.37430150569514</v>
      </c>
      <c r="K138" s="82">
        <v>138.4668009137892</v>
      </c>
      <c r="L138" s="82">
        <v>138.19892054644791</v>
      </c>
      <c r="M138" s="82">
        <v>141.34628032149413</v>
      </c>
      <c r="N138" s="82">
        <v>149.86239839057896</v>
      </c>
      <c r="O138" s="82">
        <v>157.41381055675001</v>
      </c>
      <c r="P138" s="83">
        <v>161.48348929853748</v>
      </c>
      <c r="Q138" s="82"/>
      <c r="R138" s="82"/>
      <c r="S138" s="85"/>
      <c r="T138" s="83">
        <v>17106</v>
      </c>
      <c r="U138" s="84">
        <v>199.96011510795401</v>
      </c>
      <c r="V138" s="83">
        <v>183.97959460742501</v>
      </c>
      <c r="W138" s="84">
        <v>177.63325017555078</v>
      </c>
      <c r="X138" s="82">
        <v>179.05730139061711</v>
      </c>
      <c r="Y138" s="82">
        <v>176.13892073448707</v>
      </c>
      <c r="Z138" s="82">
        <v>176.02709186022742</v>
      </c>
      <c r="AA138" s="82">
        <v>176.28672354767662</v>
      </c>
      <c r="AB138" s="82">
        <v>177.07464631175151</v>
      </c>
      <c r="AC138" s="82">
        <v>179.42007654313718</v>
      </c>
      <c r="AD138" s="82">
        <v>186.82814446213391</v>
      </c>
      <c r="AE138" s="82">
        <v>192.87767350915823</v>
      </c>
      <c r="AF138" s="83">
        <v>196.90102561734079</v>
      </c>
      <c r="AG138" s="82"/>
      <c r="AH138" s="82"/>
      <c r="AI138" s="85"/>
      <c r="AJ138" s="82"/>
      <c r="AK138" s="82"/>
      <c r="AL138" s="85"/>
      <c r="AM138" s="82"/>
      <c r="AN138" s="82"/>
      <c r="AO138" s="82"/>
      <c r="AP138" s="85"/>
      <c r="AQ138" s="82"/>
      <c r="AR138" s="82"/>
      <c r="AS138" s="82"/>
      <c r="AT138" s="85"/>
      <c r="AU138" s="82" t="s">
        <v>69</v>
      </c>
      <c r="AV138" s="82" t="s">
        <v>134</v>
      </c>
      <c r="AW138" s="82"/>
      <c r="AX138" s="82"/>
      <c r="AY138" s="85"/>
      <c r="AZ138" s="82"/>
      <c r="BA138" s="82"/>
      <c r="BB138" s="85"/>
      <c r="BC138" s="82"/>
    </row>
    <row r="139" spans="4:55" x14ac:dyDescent="0.25">
      <c r="D139" s="83">
        <v>17107</v>
      </c>
      <c r="E139" s="82">
        <v>84.385026569947001</v>
      </c>
      <c r="F139" s="83">
        <v>82.394444019999995</v>
      </c>
      <c r="G139" s="84">
        <v>84.72688719742753</v>
      </c>
      <c r="H139" s="82">
        <v>84.466470060862463</v>
      </c>
      <c r="I139" s="82">
        <v>83.043720342737416</v>
      </c>
      <c r="J139" s="82">
        <v>82.034304790329287</v>
      </c>
      <c r="K139" s="82">
        <v>82.08914246288802</v>
      </c>
      <c r="L139" s="82">
        <v>81.93033132915366</v>
      </c>
      <c r="M139" s="82">
        <v>83.796223104299045</v>
      </c>
      <c r="N139" s="82">
        <v>88.844948320671548</v>
      </c>
      <c r="O139" s="82">
        <v>93.321753916048522</v>
      </c>
      <c r="P139" s="83">
        <v>95.73443649272464</v>
      </c>
      <c r="Q139" s="82"/>
      <c r="R139" s="82"/>
      <c r="S139" s="85"/>
      <c r="T139" s="83">
        <v>17107</v>
      </c>
      <c r="U139" s="84">
        <v>117.90231074723</v>
      </c>
      <c r="V139" s="83">
        <v>110.109317349569</v>
      </c>
      <c r="W139" s="84">
        <v>106.31111541010941</v>
      </c>
      <c r="X139" s="82">
        <v>107.1633909436889</v>
      </c>
      <c r="Y139" s="82">
        <v>105.41677930179273</v>
      </c>
      <c r="Z139" s="82">
        <v>105.34985122190986</v>
      </c>
      <c r="AA139" s="82">
        <v>105.50523730115603</v>
      </c>
      <c r="AB139" s="82">
        <v>105.97679849717669</v>
      </c>
      <c r="AC139" s="82">
        <v>107.38050700202461</v>
      </c>
      <c r="AD139" s="82">
        <v>111.81413619432989</v>
      </c>
      <c r="AE139" s="82">
        <v>115.43469811085971</v>
      </c>
      <c r="AF139" s="83">
        <v>117.8426203319855</v>
      </c>
      <c r="AG139" s="82"/>
      <c r="AH139" s="82"/>
      <c r="AI139" s="85"/>
      <c r="AJ139" s="82"/>
      <c r="AK139" s="82"/>
      <c r="AL139" s="85"/>
      <c r="AM139" s="82"/>
      <c r="AN139" s="82"/>
      <c r="AO139" s="82"/>
      <c r="AP139" s="85"/>
      <c r="AQ139" s="82"/>
      <c r="AR139" s="82"/>
      <c r="AS139" s="82"/>
      <c r="AT139" s="85"/>
      <c r="AU139" s="82" t="s">
        <v>52</v>
      </c>
      <c r="AV139" s="82" t="s">
        <v>130</v>
      </c>
      <c r="AW139" s="82" t="s">
        <v>69</v>
      </c>
      <c r="AX139" s="82">
        <v>2</v>
      </c>
      <c r="AY139" s="85"/>
      <c r="AZ139" s="82"/>
      <c r="BA139" s="82"/>
      <c r="BB139" s="85"/>
      <c r="BC139" s="82"/>
    </row>
    <row r="140" spans="4:55" x14ac:dyDescent="0.25">
      <c r="D140" s="83">
        <v>17108</v>
      </c>
      <c r="E140" s="82">
        <v>33.359792449928896</v>
      </c>
      <c r="F140" s="83">
        <v>29.914798693415399</v>
      </c>
      <c r="G140" s="84">
        <v>30.761634532244997</v>
      </c>
      <c r="H140" s="82">
        <v>30.667085363192182</v>
      </c>
      <c r="I140" s="82">
        <v>30.150530249372938</v>
      </c>
      <c r="J140" s="82">
        <v>29.784043608101811</v>
      </c>
      <c r="K140" s="82">
        <v>29.80395342064951</v>
      </c>
      <c r="L140" s="82">
        <v>29.746294155483724</v>
      </c>
      <c r="M140" s="82">
        <v>30.423740037922407</v>
      </c>
      <c r="N140" s="82">
        <v>32.256771382481183</v>
      </c>
      <c r="O140" s="82">
        <v>33.882156925986401</v>
      </c>
      <c r="P140" s="83">
        <v>34.758125135382379</v>
      </c>
      <c r="Q140" s="82"/>
      <c r="R140" s="82"/>
      <c r="S140" s="85"/>
      <c r="T140" s="83">
        <v>17108</v>
      </c>
      <c r="U140" s="84">
        <v>48.626505227687801</v>
      </c>
      <c r="V140" s="83">
        <v>29.349999969999999</v>
      </c>
      <c r="W140" s="84">
        <v>28.337576775555146</v>
      </c>
      <c r="X140" s="82">
        <v>28.564753616599173</v>
      </c>
      <c r="Y140" s="82">
        <v>28.099188550252361</v>
      </c>
      <c r="Z140" s="82">
        <v>28.081348650870204</v>
      </c>
      <c r="AA140" s="82">
        <v>28.122767320343335</v>
      </c>
      <c r="AB140" s="82">
        <v>28.248463505027868</v>
      </c>
      <c r="AC140" s="82">
        <v>28.622626614625396</v>
      </c>
      <c r="AD140" s="82">
        <v>29.804425029086822</v>
      </c>
      <c r="AE140" s="82">
        <v>30.769497692321796</v>
      </c>
      <c r="AF140" s="83">
        <v>31.411337264294044</v>
      </c>
      <c r="AG140" s="82"/>
      <c r="AH140" s="82"/>
      <c r="AI140" s="85"/>
      <c r="AJ140" s="82"/>
      <c r="AK140" s="82"/>
      <c r="AL140" s="85"/>
      <c r="AM140" s="82"/>
      <c r="AN140" s="82"/>
      <c r="AO140" s="82"/>
      <c r="AP140" s="85"/>
      <c r="AQ140" s="82"/>
      <c r="AR140" s="82"/>
      <c r="AS140" s="82"/>
      <c r="AT140" s="85"/>
      <c r="AU140" s="82" t="s">
        <v>52</v>
      </c>
      <c r="AV140" s="82" t="s">
        <v>131</v>
      </c>
      <c r="AW140" s="82" t="s">
        <v>67</v>
      </c>
      <c r="AX140" s="82">
        <v>5</v>
      </c>
      <c r="AY140" s="85"/>
      <c r="AZ140" s="82"/>
      <c r="BA140" s="82"/>
      <c r="BB140" s="85"/>
      <c r="BC140" s="82"/>
    </row>
    <row r="141" spans="4:55" x14ac:dyDescent="0.25">
      <c r="D141" s="83">
        <v>17109</v>
      </c>
      <c r="E141" s="82">
        <v>62.0731900673102</v>
      </c>
      <c r="F141" s="83">
        <v>47.13888893</v>
      </c>
      <c r="G141" s="84">
        <v>48.473308758715689</v>
      </c>
      <c r="H141" s="82">
        <v>48.324320867335182</v>
      </c>
      <c r="I141" s="82">
        <v>47.510348011087665</v>
      </c>
      <c r="J141" s="82">
        <v>46.932848785561838</v>
      </c>
      <c r="K141" s="82">
        <v>46.964222101890037</v>
      </c>
      <c r="L141" s="82">
        <v>46.873364271814332</v>
      </c>
      <c r="M141" s="82">
        <v>47.940864225119782</v>
      </c>
      <c r="N141" s="82">
        <v>50.829302881916895</v>
      </c>
      <c r="O141" s="82">
        <v>53.390539191375488</v>
      </c>
      <c r="P141" s="83">
        <v>54.770864981032801</v>
      </c>
      <c r="Q141" s="82"/>
      <c r="R141" s="82"/>
      <c r="S141" s="85"/>
      <c r="T141" s="83">
        <v>17109</v>
      </c>
      <c r="U141" s="84">
        <v>84.531046983818698</v>
      </c>
      <c r="V141" s="83">
        <v>64.893518600317407</v>
      </c>
      <c r="W141" s="84">
        <v>62.655027851858989</v>
      </c>
      <c r="X141" s="82">
        <v>63.157321023065826</v>
      </c>
      <c r="Y141" s="82">
        <v>62.127946054632574</v>
      </c>
      <c r="Z141" s="82">
        <v>62.08850163066095</v>
      </c>
      <c r="AA141" s="82">
        <v>62.180079252487261</v>
      </c>
      <c r="AB141" s="82">
        <v>62.45799638049926</v>
      </c>
      <c r="AC141" s="82">
        <v>63.285279540193919</v>
      </c>
      <c r="AD141" s="82">
        <v>65.89826275890151</v>
      </c>
      <c r="AE141" s="82">
        <v>68.032060404090956</v>
      </c>
      <c r="AF141" s="83">
        <v>69.451182320437624</v>
      </c>
      <c r="AG141" s="82"/>
      <c r="AH141" s="82"/>
      <c r="AI141" s="85"/>
      <c r="AJ141" s="82"/>
      <c r="AK141" s="82"/>
      <c r="AL141" s="85"/>
      <c r="AM141" s="82"/>
      <c r="AN141" s="82"/>
      <c r="AO141" s="82"/>
      <c r="AP141" s="85"/>
      <c r="AQ141" s="82"/>
      <c r="AR141" s="82"/>
      <c r="AS141" s="82"/>
      <c r="AT141" s="85"/>
      <c r="AU141" s="82" t="s">
        <v>52</v>
      </c>
      <c r="AV141" s="82" t="s">
        <v>132</v>
      </c>
      <c r="AW141" s="82"/>
      <c r="AX141" s="82"/>
      <c r="AY141" s="85"/>
      <c r="AZ141" s="82"/>
      <c r="BA141" s="82"/>
      <c r="BB141" s="85"/>
      <c r="BC141" s="82"/>
    </row>
    <row r="142" spans="4:55" x14ac:dyDescent="0.25">
      <c r="D142" s="83">
        <v>20534</v>
      </c>
      <c r="E142" s="82">
        <v>37.930911075555599</v>
      </c>
      <c r="F142" s="83">
        <v>30.008417130000002</v>
      </c>
      <c r="G142" s="84">
        <v>30.857903143684108</v>
      </c>
      <c r="H142" s="82">
        <v>30.763058082772627</v>
      </c>
      <c r="I142" s="82">
        <v>30.24488640844562</v>
      </c>
      <c r="J142" s="82">
        <v>29.877252846323156</v>
      </c>
      <c r="K142" s="82">
        <v>29.897224966678522</v>
      </c>
      <c r="L142" s="82">
        <v>29.839385256699625</v>
      </c>
      <c r="M142" s="82">
        <v>30.518951207704859</v>
      </c>
      <c r="N142" s="82">
        <v>32.357719028395294</v>
      </c>
      <c r="O142" s="82">
        <v>33.988191219983612</v>
      </c>
      <c r="P142" s="83">
        <v>34.866900774059928</v>
      </c>
      <c r="Q142" s="82"/>
      <c r="R142" s="82"/>
      <c r="S142" s="85"/>
      <c r="T142" s="83">
        <v>20534</v>
      </c>
      <c r="U142" s="84">
        <v>67.943807657800804</v>
      </c>
      <c r="V142" s="83">
        <v>59.0865244546696</v>
      </c>
      <c r="W142" s="84">
        <v>57.048344969211819</v>
      </c>
      <c r="X142" s="82">
        <v>57.505690454309018</v>
      </c>
      <c r="Y142" s="82">
        <v>56.568429067390497</v>
      </c>
      <c r="Z142" s="82">
        <v>56.532514326259665</v>
      </c>
      <c r="AA142" s="82">
        <v>56.615897127936165</v>
      </c>
      <c r="AB142" s="82">
        <v>56.868944851882084</v>
      </c>
      <c r="AC142" s="82">
        <v>57.622198608197834</v>
      </c>
      <c r="AD142" s="82">
        <v>60.001359118860172</v>
      </c>
      <c r="AE142" s="82">
        <v>61.944213959577446</v>
      </c>
      <c r="AF142" s="83">
        <v>63.236345802987223</v>
      </c>
      <c r="AG142" s="82"/>
      <c r="AH142" s="82"/>
      <c r="AI142" s="85"/>
      <c r="AJ142" s="82"/>
      <c r="AK142" s="82"/>
      <c r="AL142" s="85"/>
      <c r="AM142" s="82"/>
      <c r="AN142" s="82"/>
      <c r="AO142" s="82"/>
      <c r="AP142" s="85"/>
      <c r="AQ142" s="82"/>
      <c r="AR142" s="82"/>
      <c r="AS142" s="82"/>
      <c r="AT142" s="85"/>
      <c r="AU142" s="82" t="s">
        <v>52</v>
      </c>
      <c r="AV142" s="82" t="s">
        <v>133</v>
      </c>
      <c r="AW142" s="82"/>
      <c r="AX142" s="82"/>
      <c r="AY142" s="85"/>
      <c r="AZ142" s="82"/>
      <c r="BA142" s="82"/>
      <c r="BB142" s="85"/>
      <c r="BC142" s="82"/>
    </row>
    <row r="143" spans="4:55" x14ac:dyDescent="0.25">
      <c r="D143" s="83">
        <v>20535</v>
      </c>
      <c r="E143" s="82">
        <v>85.556819993331501</v>
      </c>
      <c r="F143" s="83">
        <v>69.338140240000001</v>
      </c>
      <c r="G143" s="84">
        <v>71.300982201759524</v>
      </c>
      <c r="H143" s="82">
        <v>71.081831018074553</v>
      </c>
      <c r="I143" s="82">
        <v>69.884531604805517</v>
      </c>
      <c r="J143" s="82">
        <v>69.035069023125573</v>
      </c>
      <c r="K143" s="82">
        <v>69.081217064726417</v>
      </c>
      <c r="L143" s="82">
        <v>68.947571297787647</v>
      </c>
      <c r="M143" s="82">
        <v>70.517792046486292</v>
      </c>
      <c r="N143" s="82">
        <v>74.766491352001196</v>
      </c>
      <c r="O143" s="82">
        <v>78.533897976216267</v>
      </c>
      <c r="P143" s="83">
        <v>80.564264523935975</v>
      </c>
      <c r="Q143" s="82"/>
      <c r="R143" s="82"/>
      <c r="S143" s="85"/>
      <c r="T143" s="83">
        <v>20535</v>
      </c>
      <c r="U143" s="84">
        <v>314.44472719986902</v>
      </c>
      <c r="V143" s="83">
        <v>157.43427235385201</v>
      </c>
      <c r="W143" s="84">
        <v>152.00360424160303</v>
      </c>
      <c r="X143" s="82">
        <v>153.22218757046062</v>
      </c>
      <c r="Y143" s="82">
        <v>150.72488271429017</v>
      </c>
      <c r="Z143" s="82">
        <v>150.62918896366099</v>
      </c>
      <c r="AA143" s="82">
        <v>150.85135993800623</v>
      </c>
      <c r="AB143" s="82">
        <v>151.52559800934154</v>
      </c>
      <c r="AC143" s="82">
        <v>153.53262005231775</v>
      </c>
      <c r="AD143" s="82">
        <v>159.8718218799105</v>
      </c>
      <c r="AE143" s="82">
        <v>165.04850033511636</v>
      </c>
      <c r="AF143" s="83">
        <v>168.49134687973799</v>
      </c>
      <c r="AG143" s="82"/>
      <c r="AH143" s="82"/>
      <c r="AI143" s="85"/>
      <c r="AJ143" s="82"/>
      <c r="AK143" s="82"/>
      <c r="AL143" s="85"/>
      <c r="AM143" s="82"/>
      <c r="AN143" s="82"/>
      <c r="AO143" s="82"/>
      <c r="AP143" s="85"/>
      <c r="AQ143" s="82"/>
      <c r="AR143" s="82"/>
      <c r="AS143" s="82"/>
      <c r="AT143" s="85"/>
      <c r="AU143" s="82" t="s">
        <v>52</v>
      </c>
      <c r="AV143" s="82" t="s">
        <v>134</v>
      </c>
      <c r="AW143" s="82"/>
      <c r="AX143" s="82"/>
      <c r="AY143" s="85"/>
      <c r="AZ143" s="82"/>
      <c r="BA143" s="82"/>
      <c r="BB143" s="85"/>
      <c r="BC143" s="82"/>
    </row>
    <row r="144" spans="4:55" x14ac:dyDescent="0.25">
      <c r="D144" s="83">
        <v>20536</v>
      </c>
      <c r="E144" s="82">
        <v>89.5252939065155</v>
      </c>
      <c r="F144" s="83">
        <v>71.915834669999995</v>
      </c>
      <c r="G144" s="84">
        <v>73.951646670677277</v>
      </c>
      <c r="H144" s="82">
        <v>73.724348386658249</v>
      </c>
      <c r="I144" s="82">
        <v>72.482538520441608</v>
      </c>
      <c r="J144" s="82">
        <v>71.601496566172358</v>
      </c>
      <c r="K144" s="82">
        <v>71.649360193875992</v>
      </c>
      <c r="L144" s="82">
        <v>71.510746050977914</v>
      </c>
      <c r="M144" s="82">
        <v>73.13934086716354</v>
      </c>
      <c r="N144" s="82">
        <v>77.545988575918898</v>
      </c>
      <c r="O144" s="82">
        <v>81.453451207364196</v>
      </c>
      <c r="P144" s="83">
        <v>83.559298068267978</v>
      </c>
      <c r="Q144" s="82"/>
      <c r="R144" s="82"/>
      <c r="S144" s="85"/>
      <c r="T144" s="83">
        <v>20536</v>
      </c>
      <c r="U144" s="84">
        <v>165.820119520839</v>
      </c>
      <c r="V144" s="83">
        <v>151.99144399548501</v>
      </c>
      <c r="W144" s="84">
        <v>146.74852531011933</v>
      </c>
      <c r="X144" s="82">
        <v>147.92497969335301</v>
      </c>
      <c r="Y144" s="82">
        <v>145.51401183031265</v>
      </c>
      <c r="Z144" s="82">
        <v>145.42162641053071</v>
      </c>
      <c r="AA144" s="82">
        <v>145.63611647485874</v>
      </c>
      <c r="AB144" s="82">
        <v>146.28704474179068</v>
      </c>
      <c r="AC144" s="82">
        <v>148.22467988235962</v>
      </c>
      <c r="AD144" s="82">
        <v>154.34472239374526</v>
      </c>
      <c r="AE144" s="82">
        <v>159.34243236974467</v>
      </c>
      <c r="AF144" s="83">
        <v>162.66625258975222</v>
      </c>
      <c r="AG144" s="82"/>
      <c r="AH144" s="82"/>
      <c r="AI144" s="85"/>
      <c r="AJ144" s="82"/>
      <c r="AK144" s="82"/>
      <c r="AL144" s="85"/>
      <c r="AM144" s="82"/>
      <c r="AN144" s="82"/>
      <c r="AO144" s="82"/>
      <c r="AP144" s="85"/>
      <c r="AQ144" s="82"/>
      <c r="AR144" s="82"/>
      <c r="AS144" s="82"/>
      <c r="AT144" s="85"/>
      <c r="AU144" s="82" t="s">
        <v>60</v>
      </c>
      <c r="AV144" s="82" t="s">
        <v>130</v>
      </c>
      <c r="AW144" s="82" t="s">
        <v>85</v>
      </c>
      <c r="AX144" s="82">
        <v>3.9</v>
      </c>
      <c r="AY144" s="85"/>
      <c r="AZ144" s="82"/>
      <c r="BA144" s="82"/>
      <c r="BB144" s="85"/>
      <c r="BC144" s="82"/>
    </row>
    <row r="145" spans="1:61" x14ac:dyDescent="0.25">
      <c r="D145" s="83">
        <v>20537</v>
      </c>
      <c r="E145" s="82">
        <v>72.860884857094803</v>
      </c>
      <c r="F145" s="83">
        <v>56.617445109999998</v>
      </c>
      <c r="G145" s="84">
        <v>58.220186352335986</v>
      </c>
      <c r="H145" s="82">
        <v>58.041240391712755</v>
      </c>
      <c r="I145" s="82">
        <v>57.063596146044198</v>
      </c>
      <c r="J145" s="82">
        <v>56.369974988557232</v>
      </c>
      <c r="K145" s="82">
        <v>56.407656763742224</v>
      </c>
      <c r="L145" s="82">
        <v>56.298529494858904</v>
      </c>
      <c r="M145" s="82">
        <v>57.580679358444989</v>
      </c>
      <c r="N145" s="82">
        <v>61.049917196181454</v>
      </c>
      <c r="O145" s="82">
        <v>64.126159752085726</v>
      </c>
      <c r="P145" s="83">
        <v>65.784037597825616</v>
      </c>
      <c r="Q145" s="82"/>
      <c r="R145" s="82"/>
      <c r="S145" s="85"/>
      <c r="T145" s="83">
        <v>20537</v>
      </c>
      <c r="U145" s="84">
        <v>126.833438218061</v>
      </c>
      <c r="V145" s="83">
        <v>124.65501524792801</v>
      </c>
      <c r="W145" s="84">
        <v>120.35506196445688</v>
      </c>
      <c r="X145" s="82">
        <v>121.31992508586285</v>
      </c>
      <c r="Y145" s="82">
        <v>119.34258196819046</v>
      </c>
      <c r="Z145" s="82">
        <v>119.26681253269548</v>
      </c>
      <c r="AA145" s="82">
        <v>119.44272547579597</v>
      </c>
      <c r="AB145" s="82">
        <v>119.97658100678311</v>
      </c>
      <c r="AC145" s="82">
        <v>121.56572268241398</v>
      </c>
      <c r="AD145" s="82">
        <v>126.5850446423883</v>
      </c>
      <c r="AE145" s="82">
        <v>130.6838912411576</v>
      </c>
      <c r="AF145" s="83">
        <v>133.40990560956322</v>
      </c>
      <c r="AG145" s="82"/>
      <c r="AH145" s="82"/>
      <c r="AI145" s="85"/>
      <c r="AJ145" s="82"/>
      <c r="AK145" s="82"/>
      <c r="AL145" s="85"/>
      <c r="AM145" s="82"/>
      <c r="AN145" s="82"/>
      <c r="AO145" s="82"/>
      <c r="AP145" s="85"/>
      <c r="AQ145" s="82"/>
      <c r="AR145" s="82"/>
      <c r="AS145" s="82"/>
      <c r="AT145" s="85"/>
      <c r="AU145" s="82" t="s">
        <v>60</v>
      </c>
      <c r="AV145" s="82" t="s">
        <v>131</v>
      </c>
      <c r="AW145" s="82" t="s">
        <v>61</v>
      </c>
      <c r="AX145" s="82">
        <v>3.9</v>
      </c>
      <c r="AY145" s="85"/>
      <c r="AZ145" s="82"/>
      <c r="BA145" s="82"/>
      <c r="BB145" s="85"/>
      <c r="BC145" s="82"/>
    </row>
    <row r="146" spans="1:61" s="2" customFormat="1" x14ac:dyDescent="0.25">
      <c r="A146" s="68"/>
      <c r="B146" s="68"/>
      <c r="C146" s="68"/>
      <c r="D146" s="83">
        <v>20538</v>
      </c>
      <c r="E146" s="82">
        <v>0</v>
      </c>
      <c r="F146" s="83">
        <v>0</v>
      </c>
      <c r="G146" s="84">
        <v>0</v>
      </c>
      <c r="H146" s="82">
        <v>0</v>
      </c>
      <c r="I146" s="82">
        <v>0</v>
      </c>
      <c r="J146" s="82">
        <v>0</v>
      </c>
      <c r="K146" s="82">
        <v>0</v>
      </c>
      <c r="L146" s="82">
        <v>0</v>
      </c>
      <c r="M146" s="82">
        <v>0</v>
      </c>
      <c r="N146" s="82">
        <v>0</v>
      </c>
      <c r="O146" s="82">
        <v>0</v>
      </c>
      <c r="P146" s="83">
        <v>0</v>
      </c>
      <c r="Q146" s="82"/>
      <c r="R146" s="82"/>
      <c r="S146" s="85"/>
      <c r="T146" s="83">
        <v>20538</v>
      </c>
      <c r="U146" s="84">
        <v>0</v>
      </c>
      <c r="V146" s="83">
        <v>0</v>
      </c>
      <c r="W146" s="84">
        <v>0</v>
      </c>
      <c r="X146" s="82">
        <v>0</v>
      </c>
      <c r="Y146" s="82">
        <v>0</v>
      </c>
      <c r="Z146" s="82">
        <v>0</v>
      </c>
      <c r="AA146" s="82">
        <v>0</v>
      </c>
      <c r="AB146" s="82">
        <v>0</v>
      </c>
      <c r="AC146" s="82">
        <v>0</v>
      </c>
      <c r="AD146" s="82">
        <v>0</v>
      </c>
      <c r="AE146" s="82">
        <v>0</v>
      </c>
      <c r="AF146" s="83">
        <v>0</v>
      </c>
      <c r="AG146" s="82"/>
      <c r="AH146" s="82"/>
      <c r="AI146" s="85"/>
      <c r="AJ146" s="82"/>
      <c r="AK146" s="82"/>
      <c r="AL146" s="85"/>
      <c r="AM146" s="82"/>
      <c r="AN146" s="82"/>
      <c r="AO146" s="82"/>
      <c r="AP146" s="85"/>
      <c r="AQ146" s="82"/>
      <c r="AR146" s="82"/>
      <c r="AS146" s="82"/>
      <c r="AT146" s="85"/>
      <c r="AU146" s="82" t="s">
        <v>60</v>
      </c>
      <c r="AV146" s="82" t="s">
        <v>132</v>
      </c>
      <c r="AW146" s="82"/>
      <c r="AX146" s="82"/>
      <c r="AY146" s="85"/>
      <c r="AZ146" s="82"/>
      <c r="BA146" s="82"/>
      <c r="BB146" s="85"/>
      <c r="BC146" s="82"/>
      <c r="BI146" s="68"/>
    </row>
    <row r="147" spans="1:61" x14ac:dyDescent="0.25">
      <c r="D147" s="83">
        <v>20539</v>
      </c>
      <c r="E147" s="82">
        <v>26.2925812756821</v>
      </c>
      <c r="F147" s="83">
        <v>22.70166721</v>
      </c>
      <c r="G147" s="84">
        <v>23.344311861954228</v>
      </c>
      <c r="H147" s="82">
        <v>23.27256062629268</v>
      </c>
      <c r="I147" s="82">
        <v>22.880558580424683</v>
      </c>
      <c r="J147" s="82">
        <v>22.602440119648307</v>
      </c>
      <c r="K147" s="82">
        <v>22.617549228130152</v>
      </c>
      <c r="L147" s="82">
        <v>22.573792909968635</v>
      </c>
      <c r="M147" s="82">
        <v>23.087891337757583</v>
      </c>
      <c r="N147" s="82">
        <v>24.478937555255005</v>
      </c>
      <c r="O147" s="82">
        <v>25.712406049386047</v>
      </c>
      <c r="P147" s="83">
        <v>26.377158601460692</v>
      </c>
      <c r="Q147" s="82"/>
      <c r="R147" s="82"/>
      <c r="S147" s="85"/>
      <c r="T147" s="83">
        <v>20539</v>
      </c>
      <c r="U147" s="84">
        <v>39.1628464991391</v>
      </c>
      <c r="V147" s="83">
        <v>34.014078953331797</v>
      </c>
      <c r="W147" s="84">
        <v>32.840769157582876</v>
      </c>
      <c r="X147" s="82">
        <v>33.104047216033926</v>
      </c>
      <c r="Y147" s="82">
        <v>32.564498086874806</v>
      </c>
      <c r="Z147" s="82">
        <v>32.543823206236837</v>
      </c>
      <c r="AA147" s="82">
        <v>32.591823815948629</v>
      </c>
      <c r="AB147" s="82">
        <v>32.737494683218216</v>
      </c>
      <c r="AC147" s="82">
        <v>33.171116951166532</v>
      </c>
      <c r="AD147" s="82">
        <v>34.540717789922965</v>
      </c>
      <c r="AE147" s="82">
        <v>35.659152467828577</v>
      </c>
      <c r="AF147" s="83">
        <v>36.402988307649764</v>
      </c>
      <c r="AG147" s="82"/>
      <c r="AH147" s="82"/>
      <c r="AI147" s="85"/>
      <c r="AJ147" s="82"/>
      <c r="AK147" s="82"/>
      <c r="AL147" s="85"/>
      <c r="AM147" s="82"/>
      <c r="AN147" s="82"/>
      <c r="AO147" s="82"/>
      <c r="AP147" s="85"/>
      <c r="AQ147" s="82"/>
      <c r="AR147" s="82"/>
      <c r="AS147" s="82"/>
      <c r="AT147" s="85"/>
      <c r="AU147" s="82" t="s">
        <v>60</v>
      </c>
      <c r="AV147" s="82" t="s">
        <v>133</v>
      </c>
      <c r="AW147" s="82"/>
      <c r="AX147" s="82"/>
      <c r="AY147" s="85"/>
      <c r="AZ147" s="82"/>
      <c r="BA147" s="82"/>
      <c r="BB147" s="85"/>
      <c r="BC147" s="82"/>
    </row>
    <row r="148" spans="1:61" x14ac:dyDescent="0.25">
      <c r="D148" s="83">
        <v>20540</v>
      </c>
      <c r="E148" s="82">
        <v>115.30744915907501</v>
      </c>
      <c r="F148" s="83">
        <v>114.42944540000001</v>
      </c>
      <c r="G148" s="84">
        <v>117.66874366087863</v>
      </c>
      <c r="H148" s="82">
        <v>117.30707621030922</v>
      </c>
      <c r="I148" s="82">
        <v>115.33116068439662</v>
      </c>
      <c r="J148" s="82">
        <v>113.9292838562435</v>
      </c>
      <c r="K148" s="82">
        <v>114.00544244354339</v>
      </c>
      <c r="L148" s="82">
        <v>113.78488546093718</v>
      </c>
      <c r="M148" s="82">
        <v>116.37623689908123</v>
      </c>
      <c r="N148" s="82">
        <v>123.38790902525356</v>
      </c>
      <c r="O148" s="82">
        <v>129.60529889341331</v>
      </c>
      <c r="P148" s="83">
        <v>132.95603367242677</v>
      </c>
      <c r="Q148" s="82"/>
      <c r="R148" s="82"/>
      <c r="S148" s="85"/>
      <c r="T148" s="83">
        <v>20540</v>
      </c>
      <c r="U148" s="84">
        <v>119.748559155683</v>
      </c>
      <c r="V148" s="83">
        <v>125.525681800399</v>
      </c>
      <c r="W148" s="84">
        <v>121.19569502414252</v>
      </c>
      <c r="X148" s="82">
        <v>122.16729733727576</v>
      </c>
      <c r="Y148" s="82">
        <v>120.1761432508919</v>
      </c>
      <c r="Z148" s="82">
        <v>120.09984459550911</v>
      </c>
      <c r="AA148" s="82">
        <v>120.27698622175083</v>
      </c>
      <c r="AB148" s="82">
        <v>120.81457052493182</v>
      </c>
      <c r="AC148" s="82">
        <v>122.41481173395378</v>
      </c>
      <c r="AD148" s="82">
        <v>127.46919169570958</v>
      </c>
      <c r="AE148" s="82">
        <v>131.59666713568643</v>
      </c>
      <c r="AF148" s="83">
        <v>134.34172164882597</v>
      </c>
      <c r="AG148" s="82"/>
      <c r="AH148" s="82"/>
      <c r="AI148" s="85"/>
      <c r="AJ148" s="82"/>
      <c r="AK148" s="82"/>
      <c r="AL148" s="85"/>
      <c r="AM148" s="82"/>
      <c r="AN148" s="82"/>
      <c r="AO148" s="82"/>
      <c r="AP148" s="85"/>
      <c r="AQ148" s="82"/>
      <c r="AR148" s="82"/>
      <c r="AS148" s="82"/>
      <c r="AT148" s="85"/>
      <c r="AU148" s="82" t="s">
        <v>60</v>
      </c>
      <c r="AV148" s="82" t="s">
        <v>134</v>
      </c>
      <c r="AW148" s="82"/>
      <c r="AX148" s="82"/>
      <c r="AY148" s="85"/>
      <c r="AZ148" s="82"/>
      <c r="BA148" s="82"/>
      <c r="BB148" s="85"/>
      <c r="BC148" s="82"/>
    </row>
    <row r="149" spans="1:61" x14ac:dyDescent="0.25">
      <c r="D149" s="83">
        <v>20541</v>
      </c>
      <c r="E149" s="82">
        <v>142.570240452885</v>
      </c>
      <c r="F149" s="83">
        <v>129.8861115</v>
      </c>
      <c r="G149" s="84">
        <v>133.5629610523464</v>
      </c>
      <c r="H149" s="82">
        <v>133.15244102713461</v>
      </c>
      <c r="I149" s="82">
        <v>130.90962683349642</v>
      </c>
      <c r="J149" s="82">
        <v>129.31839016032836</v>
      </c>
      <c r="K149" s="82">
        <v>129.40483594119482</v>
      </c>
      <c r="L149" s="82">
        <v>129.15448701452863</v>
      </c>
      <c r="M149" s="82">
        <v>132.09586771120084</v>
      </c>
      <c r="N149" s="82">
        <v>140.05464811425136</v>
      </c>
      <c r="O149" s="82">
        <v>147.11185782834099</v>
      </c>
      <c r="P149" s="83">
        <v>150.91519629242717</v>
      </c>
      <c r="Q149" s="82"/>
      <c r="R149" s="82"/>
      <c r="S149" s="85"/>
      <c r="T149" s="83">
        <v>20541</v>
      </c>
      <c r="U149" s="84">
        <v>239.98047975439599</v>
      </c>
      <c r="V149" s="83">
        <v>227.10479708126499</v>
      </c>
      <c r="W149" s="84">
        <v>219.27085621687718</v>
      </c>
      <c r="X149" s="82">
        <v>221.02870802061148</v>
      </c>
      <c r="Y149" s="82">
        <v>217.42625282371569</v>
      </c>
      <c r="Z149" s="82">
        <v>217.28821102701122</v>
      </c>
      <c r="AA149" s="82">
        <v>217.60870092601243</v>
      </c>
      <c r="AB149" s="82">
        <v>218.58131443694424</v>
      </c>
      <c r="AC149" s="82">
        <v>221.4765184290157</v>
      </c>
      <c r="AD149" s="82">
        <v>230.62105299056799</v>
      </c>
      <c r="AE149" s="82">
        <v>238.08860432197108</v>
      </c>
      <c r="AF149" s="83">
        <v>243.05503859455973</v>
      </c>
      <c r="AG149" s="82"/>
      <c r="AH149" s="82"/>
      <c r="AI149" s="85"/>
      <c r="AJ149" s="82"/>
      <c r="AK149" s="82"/>
      <c r="AL149" s="85"/>
      <c r="AM149" s="82"/>
      <c r="AN149" s="82"/>
      <c r="AO149" s="82"/>
      <c r="AP149" s="85"/>
      <c r="AQ149" s="82"/>
      <c r="AR149" s="82"/>
      <c r="AS149" s="82"/>
      <c r="AT149" s="85"/>
      <c r="AU149" s="82" t="s">
        <v>73</v>
      </c>
      <c r="AV149" s="82" t="s">
        <v>130</v>
      </c>
      <c r="AW149" s="82"/>
      <c r="AX149" s="82"/>
      <c r="AY149" s="85"/>
      <c r="AZ149" s="82"/>
      <c r="BA149" s="82"/>
      <c r="BB149" s="85"/>
      <c r="BC149" s="82"/>
    </row>
    <row r="150" spans="1:61" x14ac:dyDescent="0.25">
      <c r="D150" s="83">
        <v>20544</v>
      </c>
      <c r="E150" s="82">
        <v>103.609848148268</v>
      </c>
      <c r="F150" s="83">
        <v>77.816827795695502</v>
      </c>
      <c r="G150" s="84">
        <v>80.01968663211251</v>
      </c>
      <c r="H150" s="82">
        <v>79.773737579210191</v>
      </c>
      <c r="I150" s="82">
        <v>78.430032052356509</v>
      </c>
      <c r="J150" s="82">
        <v>77.476696944021128</v>
      </c>
      <c r="K150" s="82">
        <v>77.528487981304949</v>
      </c>
      <c r="L150" s="82">
        <v>77.378499971884722</v>
      </c>
      <c r="M150" s="82">
        <v>79.140727761378002</v>
      </c>
      <c r="N150" s="82">
        <v>83.908959229204655</v>
      </c>
      <c r="O150" s="82">
        <v>88.137045409453577</v>
      </c>
      <c r="P150" s="83">
        <v>90.415685757452124</v>
      </c>
      <c r="Q150" s="82"/>
      <c r="R150" s="82"/>
      <c r="S150" s="85"/>
      <c r="T150" s="83">
        <v>20544</v>
      </c>
      <c r="U150" s="84">
        <v>144.96763116325999</v>
      </c>
      <c r="V150" s="83">
        <v>138.178242712528</v>
      </c>
      <c r="W150" s="84">
        <v>133.41180802657274</v>
      </c>
      <c r="X150" s="82">
        <v>134.48134454148018</v>
      </c>
      <c r="Y150" s="82">
        <v>132.28948890938818</v>
      </c>
      <c r="Z150" s="82">
        <v>132.20549960958192</v>
      </c>
      <c r="AA150" s="82">
        <v>132.40049650801933</v>
      </c>
      <c r="AB150" s="82">
        <v>132.99226747678017</v>
      </c>
      <c r="AC150" s="82">
        <v>134.75380754577125</v>
      </c>
      <c r="AD150" s="82">
        <v>140.3176517814662</v>
      </c>
      <c r="AE150" s="82">
        <v>144.86116267863872</v>
      </c>
      <c r="AF150" s="83">
        <v>147.88290933107956</v>
      </c>
      <c r="AG150" s="82"/>
      <c r="AH150" s="82"/>
      <c r="AI150" s="85"/>
      <c r="AJ150" s="82"/>
      <c r="AK150" s="82"/>
      <c r="AL150" s="85"/>
      <c r="AM150" s="82"/>
      <c r="AN150" s="82"/>
      <c r="AO150" s="82"/>
      <c r="AP150" s="85"/>
      <c r="AQ150" s="82"/>
      <c r="AR150" s="82"/>
      <c r="AS150" s="82"/>
      <c r="AT150" s="85"/>
      <c r="AU150" s="82" t="s">
        <v>73</v>
      </c>
      <c r="AV150" s="82" t="s">
        <v>131</v>
      </c>
      <c r="AW150" s="82"/>
      <c r="AX150" s="82"/>
      <c r="AY150" s="85"/>
      <c r="AZ150" s="82"/>
      <c r="BA150" s="82"/>
      <c r="BB150" s="85"/>
      <c r="BC150" s="82"/>
    </row>
    <row r="151" spans="1:61" x14ac:dyDescent="0.25">
      <c r="D151" s="83">
        <v>20545</v>
      </c>
      <c r="E151" s="82">
        <v>33.516107641384103</v>
      </c>
      <c r="F151" s="83">
        <v>27.61666718</v>
      </c>
      <c r="G151" s="84">
        <v>28.398446919076125</v>
      </c>
      <c r="H151" s="82">
        <v>28.311161259538931</v>
      </c>
      <c r="I151" s="82">
        <v>27.834289233600376</v>
      </c>
      <c r="J151" s="82">
        <v>27.495957035492403</v>
      </c>
      <c r="K151" s="82">
        <v>27.514337325207237</v>
      </c>
      <c r="L151" s="82">
        <v>27.461107592584057</v>
      </c>
      <c r="M151" s="82">
        <v>28.086510345900546</v>
      </c>
      <c r="N151" s="82">
        <v>29.778723524133639</v>
      </c>
      <c r="O151" s="82">
        <v>31.279242783989041</v>
      </c>
      <c r="P151" s="83">
        <v>32.087916870252378</v>
      </c>
      <c r="Q151" s="82"/>
      <c r="R151" s="82"/>
      <c r="S151" s="85"/>
      <c r="T151" s="83">
        <v>20545</v>
      </c>
      <c r="U151" s="84">
        <v>64.061641886014399</v>
      </c>
      <c r="V151" s="83">
        <v>54.835790910605198</v>
      </c>
      <c r="W151" s="84">
        <v>52.944239746708384</v>
      </c>
      <c r="X151" s="82">
        <v>53.368683418529692</v>
      </c>
      <c r="Y151" s="82">
        <v>52.498849392649937</v>
      </c>
      <c r="Z151" s="82">
        <v>52.465518387764547</v>
      </c>
      <c r="AA151" s="82">
        <v>52.542902561575303</v>
      </c>
      <c r="AB151" s="82">
        <v>52.777745822517964</v>
      </c>
      <c r="AC151" s="82">
        <v>53.476809879258127</v>
      </c>
      <c r="AD151" s="82">
        <v>55.684811610778794</v>
      </c>
      <c r="AE151" s="82">
        <v>57.487895863889065</v>
      </c>
      <c r="AF151" s="83">
        <v>58.687070671480136</v>
      </c>
      <c r="AG151" s="82"/>
      <c r="AH151" s="82"/>
      <c r="AI151" s="85"/>
      <c r="AJ151" s="82"/>
      <c r="AK151" s="82"/>
      <c r="AL151" s="85"/>
      <c r="AM151" s="82"/>
      <c r="AN151" s="82"/>
      <c r="AO151" s="82"/>
      <c r="AP151" s="85"/>
      <c r="AQ151" s="82"/>
      <c r="AR151" s="82"/>
      <c r="AS151" s="82"/>
      <c r="AT151" s="85"/>
      <c r="AU151" s="82" t="s">
        <v>73</v>
      </c>
      <c r="AV151" s="82" t="s">
        <v>132</v>
      </c>
      <c r="AW151" s="82"/>
      <c r="AX151" s="82"/>
      <c r="AY151" s="85"/>
      <c r="AZ151" s="82"/>
      <c r="BA151" s="82"/>
      <c r="BB151" s="85"/>
      <c r="BC151" s="82"/>
    </row>
    <row r="152" spans="1:61" x14ac:dyDescent="0.25">
      <c r="D152" s="83">
        <v>20547</v>
      </c>
      <c r="E152" s="82">
        <v>170.034275580676</v>
      </c>
      <c r="F152" s="83">
        <v>137.98889109999999</v>
      </c>
      <c r="G152" s="84">
        <v>141.89511622761736</v>
      </c>
      <c r="H152" s="82">
        <v>141.45898643360687</v>
      </c>
      <c r="I152" s="82">
        <v>139.07625713368881</v>
      </c>
      <c r="J152" s="82">
        <v>137.3857531877907</v>
      </c>
      <c r="K152" s="82">
        <v>137.47759177857054</v>
      </c>
      <c r="L152" s="82">
        <v>137.21162515304152</v>
      </c>
      <c r="M152" s="82">
        <v>140.33650013735993</v>
      </c>
      <c r="N152" s="82">
        <v>148.7917789169187</v>
      </c>
      <c r="O152" s="82">
        <v>156.28924366862447</v>
      </c>
      <c r="P152" s="83">
        <v>160.32984855760236</v>
      </c>
      <c r="Q152" s="82"/>
      <c r="R152" s="82"/>
      <c r="S152" s="85"/>
      <c r="T152" s="83">
        <v>20547</v>
      </c>
      <c r="U152" s="84">
        <v>151.52696395698899</v>
      </c>
      <c r="V152" s="83">
        <v>303.64613541264498</v>
      </c>
      <c r="W152" s="84">
        <v>293.17191426410898</v>
      </c>
      <c r="X152" s="82">
        <v>295.52221647565176</v>
      </c>
      <c r="Y152" s="82">
        <v>290.70562249528251</v>
      </c>
      <c r="Z152" s="82">
        <v>290.5210563450583</v>
      </c>
      <c r="AA152" s="82">
        <v>290.94956124905508</v>
      </c>
      <c r="AB152" s="82">
        <v>292.24997558481607</v>
      </c>
      <c r="AC152" s="82">
        <v>296.12095283726569</v>
      </c>
      <c r="AD152" s="82">
        <v>308.34747828035938</v>
      </c>
      <c r="AE152" s="82">
        <v>318.33182529511981</v>
      </c>
      <c r="AF152" s="83">
        <v>324.97210147172927</v>
      </c>
      <c r="AG152" s="82"/>
      <c r="AH152" s="82"/>
      <c r="AI152" s="85"/>
      <c r="AJ152" s="82"/>
      <c r="AK152" s="82"/>
      <c r="AL152" s="85"/>
      <c r="AM152" s="82"/>
      <c r="AN152" s="82"/>
      <c r="AO152" s="82"/>
      <c r="AP152" s="85"/>
      <c r="AQ152" s="82"/>
      <c r="AR152" s="82"/>
      <c r="AS152" s="82"/>
      <c r="AT152" s="85"/>
      <c r="AU152" s="82" t="s">
        <v>73</v>
      </c>
      <c r="AV152" s="82" t="s">
        <v>133</v>
      </c>
      <c r="AW152" s="82"/>
      <c r="AX152" s="82"/>
      <c r="AY152" s="85"/>
      <c r="AZ152" s="82"/>
      <c r="BA152" s="82"/>
      <c r="BB152" s="85"/>
      <c r="BC152" s="82"/>
    </row>
    <row r="153" spans="1:61" x14ac:dyDescent="0.25">
      <c r="D153" s="83">
        <v>20548</v>
      </c>
      <c r="E153" s="82">
        <v>108.655972630127</v>
      </c>
      <c r="F153" s="83">
        <v>88.134060525921996</v>
      </c>
      <c r="G153" s="84">
        <v>90.628982248104791</v>
      </c>
      <c r="H153" s="82">
        <v>90.350424392062436</v>
      </c>
      <c r="I153" s="82">
        <v>88.828565591242878</v>
      </c>
      <c r="J153" s="82">
        <v>87.748833912124439</v>
      </c>
      <c r="K153" s="82">
        <v>87.807491589955475</v>
      </c>
      <c r="L153" s="82">
        <v>87.6376176349915</v>
      </c>
      <c r="M153" s="82">
        <v>89.633487873591164</v>
      </c>
      <c r="N153" s="82">
        <v>95.033908485574585</v>
      </c>
      <c r="O153" s="82">
        <v>99.822569420163418</v>
      </c>
      <c r="P153" s="83">
        <v>102.40332003717099</v>
      </c>
      <c r="Q153" s="82"/>
      <c r="R153" s="82"/>
      <c r="S153" s="85"/>
      <c r="T153" s="83">
        <v>20548</v>
      </c>
      <c r="U153" s="84">
        <v>320.38962865887601</v>
      </c>
      <c r="V153" s="83">
        <v>156.27933570840199</v>
      </c>
      <c r="W153" s="84">
        <v>170.48474272965149</v>
      </c>
      <c r="X153" s="82">
        <v>171.85148575098617</v>
      </c>
      <c r="Y153" s="82">
        <v>169.05054969393709</v>
      </c>
      <c r="Z153" s="82">
        <v>168.94322115697082</v>
      </c>
      <c r="AA153" s="82">
        <v>169.19240446806543</v>
      </c>
      <c r="AB153" s="82">
        <v>169.94861880063769</v>
      </c>
      <c r="AC153" s="82">
        <v>172.19966171739432</v>
      </c>
      <c r="AD153" s="82">
        <v>179.30960623535918</v>
      </c>
      <c r="AE153" s="82">
        <v>185.11568365722832</v>
      </c>
      <c r="AF153" s="83">
        <v>188.97712372206092</v>
      </c>
      <c r="AG153" s="82"/>
      <c r="AH153" s="82"/>
      <c r="AI153" s="85"/>
      <c r="AJ153" s="82"/>
      <c r="AK153" s="82"/>
      <c r="AL153" s="85"/>
      <c r="AM153" s="82"/>
      <c r="AN153" s="82"/>
      <c r="AO153" s="82"/>
      <c r="AP153" s="85"/>
      <c r="AQ153" s="82"/>
      <c r="AR153" s="82"/>
      <c r="AS153" s="82"/>
      <c r="AT153" s="85"/>
      <c r="AU153" s="82" t="s">
        <v>73</v>
      </c>
      <c r="AV153" s="82" t="s">
        <v>134</v>
      </c>
      <c r="AW153" s="82"/>
      <c r="AX153" s="82"/>
      <c r="AY153" s="85"/>
      <c r="AZ153" s="82"/>
      <c r="BA153" s="82"/>
      <c r="BB153" s="85"/>
      <c r="BC153" s="82"/>
    </row>
    <row r="154" spans="1:61" x14ac:dyDescent="0.25">
      <c r="D154" s="83">
        <v>20549</v>
      </c>
      <c r="E154" s="82">
        <v>101.862409114062</v>
      </c>
      <c r="F154" s="83">
        <v>82.560000860000002</v>
      </c>
      <c r="G154" s="84">
        <v>84.897130663164589</v>
      </c>
      <c r="H154" s="82">
        <v>84.63619026512572</v>
      </c>
      <c r="I154" s="82">
        <v>83.210581786919875</v>
      </c>
      <c r="J154" s="82">
        <v>82.199137995216105</v>
      </c>
      <c r="K154" s="82">
        <v>82.254085854230865</v>
      </c>
      <c r="L154" s="82">
        <v>82.094955618040373</v>
      </c>
      <c r="M154" s="82">
        <v>83.964596567656784</v>
      </c>
      <c r="N154" s="82">
        <v>89.02346629077114</v>
      </c>
      <c r="O154" s="82">
        <v>93.509267223108992</v>
      </c>
      <c r="P154" s="83">
        <v>95.926797652186664</v>
      </c>
      <c r="Q154" s="82"/>
      <c r="R154" s="82"/>
      <c r="S154" s="85"/>
      <c r="T154" s="83">
        <v>20549</v>
      </c>
      <c r="U154" s="84">
        <v>178.68558640029801</v>
      </c>
      <c r="V154" s="83">
        <v>235.21422273847901</v>
      </c>
      <c r="W154" s="84">
        <v>246.69678442542462</v>
      </c>
      <c r="X154" s="82">
        <v>248.67450456096677</v>
      </c>
      <c r="Y154" s="82">
        <v>244.62146199779164</v>
      </c>
      <c r="Z154" s="82">
        <v>244.46615422935017</v>
      </c>
      <c r="AA154" s="82">
        <v>244.82673031724681</v>
      </c>
      <c r="AB154" s="82">
        <v>245.92099623919987</v>
      </c>
      <c r="AC154" s="82">
        <v>249.17832613439234</v>
      </c>
      <c r="AD154" s="82">
        <v>259.46663945757655</v>
      </c>
      <c r="AE154" s="82">
        <v>267.86821608646892</v>
      </c>
      <c r="AF154" s="83">
        <v>273.45584130144971</v>
      </c>
      <c r="AG154" s="82"/>
      <c r="AH154" s="82"/>
      <c r="AI154" s="85"/>
      <c r="AJ154" s="82"/>
      <c r="AK154" s="82"/>
      <c r="AL154" s="85"/>
      <c r="AM154" s="82"/>
      <c r="AN154" s="82"/>
      <c r="AO154" s="82"/>
      <c r="AP154" s="85"/>
      <c r="AQ154" s="82"/>
      <c r="AR154" s="82"/>
      <c r="AS154" s="82"/>
      <c r="AT154" s="85"/>
      <c r="AU154" s="82" t="s">
        <v>55</v>
      </c>
      <c r="AV154" s="82" t="s">
        <v>130</v>
      </c>
      <c r="AW154" s="82" t="s">
        <v>54</v>
      </c>
      <c r="AX154" s="82">
        <v>8.6999999999999993</v>
      </c>
      <c r="AY154" s="85"/>
      <c r="AZ154" s="82"/>
      <c r="BA154" s="82"/>
      <c r="BB154" s="85"/>
      <c r="BC154" s="82"/>
    </row>
    <row r="155" spans="1:61" x14ac:dyDescent="0.25">
      <c r="D155" s="83">
        <v>20551</v>
      </c>
      <c r="E155" s="82">
        <v>40.565533583623001</v>
      </c>
      <c r="F155" s="83">
        <v>55.157615490217403</v>
      </c>
      <c r="G155" s="84">
        <v>56.719031499069899</v>
      </c>
      <c r="H155" s="82">
        <v>56.544699498210321</v>
      </c>
      <c r="I155" s="82">
        <v>55.592262925276984</v>
      </c>
      <c r="J155" s="82">
        <v>54.916526162054716</v>
      </c>
      <c r="K155" s="82">
        <v>54.95323634674434</v>
      </c>
      <c r="L155" s="82">
        <v>54.846922825799176</v>
      </c>
      <c r="M155" s="82">
        <v>56.096013614673808</v>
      </c>
      <c r="N155" s="82">
        <v>59.475800292193512</v>
      </c>
      <c r="O155" s="82">
        <v>62.472724715815062</v>
      </c>
      <c r="P155" s="83">
        <v>64.08785568061586</v>
      </c>
      <c r="Q155" s="82"/>
      <c r="R155" s="82"/>
      <c r="S155" s="85"/>
      <c r="T155" s="83">
        <v>20551</v>
      </c>
      <c r="U155" s="84">
        <v>40.5</v>
      </c>
      <c r="V155" s="83">
        <v>43.705000689999999</v>
      </c>
      <c r="W155" s="84">
        <v>61.793640010681614</v>
      </c>
      <c r="X155" s="82">
        <v>62.289027603114995</v>
      </c>
      <c r="Y155" s="82">
        <v>61.273804588838033</v>
      </c>
      <c r="Z155" s="82">
        <v>61.234902450910745</v>
      </c>
      <c r="AA155" s="82">
        <v>61.325221054064983</v>
      </c>
      <c r="AB155" s="82">
        <v>61.599317348488164</v>
      </c>
      <c r="AC155" s="82">
        <v>62.415226933237541</v>
      </c>
      <c r="AD155" s="82">
        <v>64.992286586814544</v>
      </c>
      <c r="AE155" s="82">
        <v>67.096748559989848</v>
      </c>
      <c r="AF155" s="83">
        <v>68.496360240593276</v>
      </c>
      <c r="AG155" s="82"/>
      <c r="AH155" s="82"/>
      <c r="AI155" s="85"/>
      <c r="AJ155" s="82"/>
      <c r="AK155" s="82"/>
      <c r="AL155" s="85"/>
      <c r="AM155" s="82"/>
      <c r="AN155" s="82"/>
      <c r="AO155" s="82"/>
      <c r="AP155" s="85"/>
      <c r="AQ155" s="82"/>
      <c r="AR155" s="82"/>
      <c r="AS155" s="82"/>
      <c r="AT155" s="85"/>
      <c r="AU155" s="82" t="s">
        <v>55</v>
      </c>
      <c r="AV155" s="82" t="s">
        <v>131</v>
      </c>
      <c r="AW155" s="82" t="s">
        <v>56</v>
      </c>
      <c r="AX155" s="82">
        <v>4.4000000000000004</v>
      </c>
      <c r="AY155" s="85"/>
      <c r="AZ155" s="82"/>
      <c r="BA155" s="82"/>
      <c r="BB155" s="85"/>
      <c r="BC155" s="82"/>
    </row>
    <row r="156" spans="1:61" x14ac:dyDescent="0.25">
      <c r="D156" s="83">
        <v>20552</v>
      </c>
      <c r="E156" s="82">
        <v>90.080664624033503</v>
      </c>
      <c r="F156" s="83">
        <v>80.867779799999994</v>
      </c>
      <c r="G156" s="84">
        <v>83.157005772839113</v>
      </c>
      <c r="H156" s="82">
        <v>82.901413834494591</v>
      </c>
      <c r="I156" s="82">
        <v>81.505025858529606</v>
      </c>
      <c r="J156" s="82">
        <v>80.514313492062016</v>
      </c>
      <c r="K156" s="82">
        <v>80.568135092316368</v>
      </c>
      <c r="L156" s="82">
        <v>80.412266526840014</v>
      </c>
      <c r="M156" s="82">
        <v>82.243585701303545</v>
      </c>
      <c r="N156" s="82">
        <v>87.198764462740613</v>
      </c>
      <c r="O156" s="82">
        <v>91.592620546125019</v>
      </c>
      <c r="P156" s="83">
        <v>93.960599184230531</v>
      </c>
      <c r="Q156" s="82"/>
      <c r="R156" s="82"/>
      <c r="S156" s="85"/>
      <c r="T156" s="83">
        <v>20552</v>
      </c>
      <c r="U156" s="84">
        <v>188.72015710854501</v>
      </c>
      <c r="V156" s="83">
        <v>165.54139538762999</v>
      </c>
      <c r="W156" s="84">
        <v>179.4273092553133</v>
      </c>
      <c r="X156" s="82">
        <v>180.86574309305817</v>
      </c>
      <c r="Y156" s="82">
        <v>177.91788739602697</v>
      </c>
      <c r="Z156" s="82">
        <v>177.80492907327132</v>
      </c>
      <c r="AA156" s="82">
        <v>178.06718298705374</v>
      </c>
      <c r="AB156" s="82">
        <v>178.86306360804809</v>
      </c>
      <c r="AC156" s="82">
        <v>181.23218219957135</v>
      </c>
      <c r="AD156" s="82">
        <v>188.7150700720421</v>
      </c>
      <c r="AE156" s="82">
        <v>194.8256981109746</v>
      </c>
      <c r="AF156" s="83">
        <v>198.8896852431385</v>
      </c>
      <c r="AG156" s="82"/>
      <c r="AH156" s="82"/>
      <c r="AI156" s="85"/>
      <c r="AJ156" s="82"/>
      <c r="AK156" s="82"/>
      <c r="AL156" s="85"/>
      <c r="AM156" s="82"/>
      <c r="AN156" s="82"/>
      <c r="AO156" s="82"/>
      <c r="AP156" s="85"/>
      <c r="AQ156" s="82"/>
      <c r="AR156" s="82"/>
      <c r="AS156" s="82"/>
      <c r="AT156" s="85"/>
      <c r="AU156" s="82" t="s">
        <v>55</v>
      </c>
      <c r="AV156" s="82" t="s">
        <v>132</v>
      </c>
      <c r="AW156" s="82"/>
      <c r="AX156" s="82"/>
      <c r="AY156" s="85"/>
      <c r="AZ156" s="82"/>
      <c r="BA156" s="82"/>
      <c r="BB156" s="85"/>
      <c r="BC156" s="82"/>
    </row>
    <row r="157" spans="1:61" x14ac:dyDescent="0.25">
      <c r="D157" s="83">
        <v>20553</v>
      </c>
      <c r="E157" s="82">
        <v>98.088475143781693</v>
      </c>
      <c r="F157" s="83">
        <v>83.195556389999993</v>
      </c>
      <c r="G157" s="84">
        <v>85.55067766306837</v>
      </c>
      <c r="H157" s="82">
        <v>85.28772851852699</v>
      </c>
      <c r="I157" s="82">
        <v>83.851145557005978</v>
      </c>
      <c r="J157" s="82">
        <v>82.8319155651035</v>
      </c>
      <c r="K157" s="82">
        <v>82.887286418489552</v>
      </c>
      <c r="L157" s="82">
        <v>82.726931181081198</v>
      </c>
      <c r="M157" s="82">
        <v>84.610964822464396</v>
      </c>
      <c r="N157" s="82">
        <v>89.708778254330966</v>
      </c>
      <c r="O157" s="82">
        <v>94.229111351873868</v>
      </c>
      <c r="P157" s="83">
        <v>96.665252183290917</v>
      </c>
      <c r="Q157" s="82"/>
      <c r="R157" s="82"/>
      <c r="S157" s="85"/>
      <c r="T157" s="83">
        <v>20553</v>
      </c>
      <c r="U157" s="84">
        <v>174.440382097015</v>
      </c>
      <c r="V157" s="83">
        <v>150.03600885459699</v>
      </c>
      <c r="W157" s="84">
        <v>144.8605425676603</v>
      </c>
      <c r="X157" s="82">
        <v>146.02186136048078</v>
      </c>
      <c r="Y157" s="82">
        <v>143.64191163345524</v>
      </c>
      <c r="Z157" s="82">
        <v>143.55071479173796</v>
      </c>
      <c r="AA157" s="82">
        <v>143.76244534935867</v>
      </c>
      <c r="AB157" s="82">
        <v>144.40499914484738</v>
      </c>
      <c r="AC157" s="82">
        <v>146.31770577796561</v>
      </c>
      <c r="AD157" s="82">
        <v>152.35901131655922</v>
      </c>
      <c r="AE157" s="82">
        <v>157.29242360938559</v>
      </c>
      <c r="AF157" s="83">
        <v>160.57348145613486</v>
      </c>
      <c r="AG157" s="82"/>
      <c r="AH157" s="82"/>
      <c r="AI157" s="85"/>
      <c r="AJ157" s="82"/>
      <c r="AK157" s="82"/>
      <c r="AL157" s="85"/>
      <c r="AM157" s="82"/>
      <c r="AN157" s="82"/>
      <c r="AO157" s="82"/>
      <c r="AP157" s="85"/>
      <c r="AQ157" s="82"/>
      <c r="AR157" s="82"/>
      <c r="AS157" s="82"/>
      <c r="AT157" s="85"/>
      <c r="AU157" s="82" t="s">
        <v>55</v>
      </c>
      <c r="AV157" s="82" t="s">
        <v>133</v>
      </c>
      <c r="AW157" s="82"/>
      <c r="AX157" s="82"/>
      <c r="AY157" s="85"/>
      <c r="AZ157" s="82"/>
      <c r="BA157" s="82"/>
      <c r="BB157" s="85"/>
      <c r="BC157" s="82"/>
    </row>
    <row r="158" spans="1:61" x14ac:dyDescent="0.25">
      <c r="D158" s="83">
        <v>20554</v>
      </c>
      <c r="E158" s="82">
        <v>91.451156863707993</v>
      </c>
      <c r="F158" s="83">
        <v>82.429445900000005</v>
      </c>
      <c r="G158" s="84">
        <v>84.762879919676365</v>
      </c>
      <c r="H158" s="82">
        <v>84.502352155635478</v>
      </c>
      <c r="I158" s="82">
        <v>83.078998040994421</v>
      </c>
      <c r="J158" s="82">
        <v>82.069153680036692</v>
      </c>
      <c r="K158" s="82">
        <v>82.124014648118049</v>
      </c>
      <c r="L158" s="82">
        <v>81.965136050025961</v>
      </c>
      <c r="M158" s="82">
        <v>83.831820472306518</v>
      </c>
      <c r="N158" s="82">
        <v>88.882690431280025</v>
      </c>
      <c r="O158" s="82">
        <v>93.361397812804071</v>
      </c>
      <c r="P158" s="83">
        <v>95.77510531812716</v>
      </c>
      <c r="Q158" s="82"/>
      <c r="R158" s="82"/>
      <c r="S158" s="85"/>
      <c r="T158" s="83">
        <v>20554</v>
      </c>
      <c r="U158" s="84">
        <v>150.827083018753</v>
      </c>
      <c r="V158" s="83">
        <v>136.196168116922</v>
      </c>
      <c r="W158" s="84">
        <v>131.4981047527985</v>
      </c>
      <c r="X158" s="82">
        <v>132.55229948079611</v>
      </c>
      <c r="Y158" s="82">
        <v>130.39188455369734</v>
      </c>
      <c r="Z158" s="82">
        <v>130.30910002429616</v>
      </c>
      <c r="AA158" s="82">
        <v>130.50129982247358</v>
      </c>
      <c r="AB158" s="82">
        <v>131.08458223196078</v>
      </c>
      <c r="AC158" s="82">
        <v>132.82085418528217</v>
      </c>
      <c r="AD158" s="82">
        <v>138.30488879178375</v>
      </c>
      <c r="AE158" s="82">
        <v>142.78322605997272</v>
      </c>
      <c r="AF158" s="83">
        <v>145.76162777505886</v>
      </c>
      <c r="AG158" s="82"/>
      <c r="AH158" s="82"/>
      <c r="AI158" s="85"/>
      <c r="AJ158" s="82"/>
      <c r="AK158" s="82"/>
      <c r="AL158" s="85"/>
      <c r="AM158" s="82"/>
      <c r="AN158" s="82"/>
      <c r="AO158" s="82"/>
      <c r="AP158" s="85"/>
      <c r="AQ158" s="82"/>
      <c r="AR158" s="82"/>
      <c r="AS158" s="82"/>
      <c r="AT158" s="85"/>
      <c r="AU158" s="82" t="s">
        <v>55</v>
      </c>
      <c r="AV158" s="82" t="s">
        <v>134</v>
      </c>
      <c r="AW158" s="82"/>
      <c r="AX158" s="82"/>
      <c r="AY158" s="85"/>
      <c r="AZ158" s="82"/>
      <c r="BA158" s="82"/>
      <c r="BB158" s="85"/>
      <c r="BC158" s="82"/>
    </row>
    <row r="159" spans="1:61" x14ac:dyDescent="0.25">
      <c r="D159" s="83">
        <v>21081</v>
      </c>
      <c r="E159" s="82">
        <v>107.236548456157</v>
      </c>
      <c r="F159" s="83">
        <v>103.9777777</v>
      </c>
      <c r="G159" s="84">
        <v>106.92120745530697</v>
      </c>
      <c r="H159" s="82">
        <v>106.59257370509367</v>
      </c>
      <c r="I159" s="82">
        <v>104.79713281495263</v>
      </c>
      <c r="J159" s="82">
        <v>103.52329952238574</v>
      </c>
      <c r="K159" s="82">
        <v>103.59250199586215</v>
      </c>
      <c r="L159" s="82">
        <v>103.39209007542115</v>
      </c>
      <c r="M159" s="82">
        <v>105.7467546710246</v>
      </c>
      <c r="N159" s="82">
        <v>112.11800014103397</v>
      </c>
      <c r="O159" s="82">
        <v>117.76751088825417</v>
      </c>
      <c r="P159" s="83">
        <v>120.81219885965912</v>
      </c>
      <c r="Q159" s="82"/>
      <c r="R159" s="82"/>
      <c r="S159" s="85"/>
      <c r="T159" s="83">
        <v>21081</v>
      </c>
      <c r="U159" s="84">
        <v>173.06209436241301</v>
      </c>
      <c r="V159" s="83">
        <v>169.798317394251</v>
      </c>
      <c r="W159" s="84">
        <v>163.94115367761171</v>
      </c>
      <c r="X159" s="82">
        <v>165.25543801831512</v>
      </c>
      <c r="Y159" s="82">
        <v>162.56200820625261</v>
      </c>
      <c r="Z159" s="82">
        <v>162.45879918067615</v>
      </c>
      <c r="AA159" s="82">
        <v>162.69841827411517</v>
      </c>
      <c r="AB159" s="82">
        <v>163.42560739452833</v>
      </c>
      <c r="AC159" s="82">
        <v>165.59025020562203</v>
      </c>
      <c r="AD159" s="82">
        <v>172.42729901243143</v>
      </c>
      <c r="AE159" s="82">
        <v>178.01052608391296</v>
      </c>
      <c r="AF159" s="83">
        <v>181.7237553673655</v>
      </c>
      <c r="AG159" s="82"/>
      <c r="AH159" s="82"/>
      <c r="AI159" s="85"/>
      <c r="AJ159" s="82"/>
      <c r="AK159" s="82"/>
      <c r="AL159" s="85"/>
      <c r="AM159" s="82"/>
      <c r="AN159" s="82"/>
      <c r="AO159" s="82"/>
      <c r="AP159" s="85"/>
      <c r="AQ159" s="82"/>
      <c r="AR159" s="82"/>
      <c r="AS159" s="82"/>
      <c r="AT159" s="85"/>
      <c r="AU159" s="82" t="s">
        <v>189</v>
      </c>
      <c r="AV159" s="82" t="s">
        <v>130</v>
      </c>
      <c r="AW159" s="82"/>
      <c r="AX159" s="82"/>
      <c r="AY159" s="85"/>
      <c r="AZ159" s="82"/>
      <c r="BA159" s="82"/>
      <c r="BB159" s="85"/>
      <c r="BC159" s="82"/>
    </row>
    <row r="160" spans="1:61" x14ac:dyDescent="0.25">
      <c r="D160" s="83">
        <v>21082</v>
      </c>
      <c r="E160" s="82">
        <v>27.412069662969401</v>
      </c>
      <c r="F160" s="83">
        <v>24.311111010000001</v>
      </c>
      <c r="G160" s="84">
        <v>24.999316212248758</v>
      </c>
      <c r="H160" s="82">
        <v>24.922478143963438</v>
      </c>
      <c r="I160" s="82">
        <v>24.502684955864634</v>
      </c>
      <c r="J160" s="82">
        <v>24.204849175288729</v>
      </c>
      <c r="K160" s="82">
        <v>24.221029450074997</v>
      </c>
      <c r="L160" s="82">
        <v>24.174171010191564</v>
      </c>
      <c r="M160" s="82">
        <v>24.724716652167064</v>
      </c>
      <c r="N160" s="82">
        <v>26.214381649049926</v>
      </c>
      <c r="O160" s="82">
        <v>27.535297386681219</v>
      </c>
      <c r="P160" s="83">
        <v>28.247177837494483</v>
      </c>
      <c r="Q160" s="82"/>
      <c r="R160" s="82"/>
      <c r="S160" s="85"/>
      <c r="T160" s="83">
        <v>21082</v>
      </c>
      <c r="U160" s="84">
        <v>47.413285342357099</v>
      </c>
      <c r="V160" s="83">
        <v>46.986653964141802</v>
      </c>
      <c r="W160" s="84">
        <v>45.365857427471433</v>
      </c>
      <c r="X160" s="82">
        <v>45.729546682316858</v>
      </c>
      <c r="Y160" s="82">
        <v>44.984219776266087</v>
      </c>
      <c r="Z160" s="82">
        <v>44.955659736065705</v>
      </c>
      <c r="AA160" s="82">
        <v>45.021967221318796</v>
      </c>
      <c r="AB160" s="82">
        <v>45.223195266989045</v>
      </c>
      <c r="AC160" s="82">
        <v>45.822196036146671</v>
      </c>
      <c r="AD160" s="82">
        <v>47.714146741851245</v>
      </c>
      <c r="AE160" s="82">
        <v>49.25913942750794</v>
      </c>
      <c r="AF160" s="83">
        <v>50.286665625108583</v>
      </c>
      <c r="AG160" s="82"/>
      <c r="AH160" s="82"/>
      <c r="AI160" s="85"/>
      <c r="AJ160" s="82"/>
      <c r="AK160" s="82"/>
      <c r="AL160" s="85"/>
      <c r="AM160" s="82"/>
      <c r="AN160" s="82"/>
      <c r="AO160" s="82"/>
      <c r="AP160" s="85"/>
      <c r="AQ160" s="82"/>
      <c r="AR160" s="82"/>
      <c r="AS160" s="82"/>
      <c r="AT160" s="85"/>
      <c r="AU160" s="82" t="s">
        <v>189</v>
      </c>
      <c r="AV160" s="82" t="s">
        <v>131</v>
      </c>
      <c r="AW160" s="82"/>
      <c r="AX160" s="82"/>
      <c r="AY160" s="85"/>
      <c r="AZ160" s="82"/>
      <c r="BA160" s="82"/>
      <c r="BB160" s="85"/>
      <c r="BC160" s="82"/>
    </row>
    <row r="161" spans="1:61" x14ac:dyDescent="0.25">
      <c r="D161" s="83">
        <v>21083</v>
      </c>
      <c r="E161" s="82">
        <v>180.431294181314</v>
      </c>
      <c r="F161" s="83">
        <v>166.41666789999999</v>
      </c>
      <c r="G161" s="84">
        <v>171.12763386706641</v>
      </c>
      <c r="H161" s="82">
        <v>170.60165480808158</v>
      </c>
      <c r="I161" s="82">
        <v>167.72804761087102</v>
      </c>
      <c r="J161" s="82">
        <v>165.68927455091296</v>
      </c>
      <c r="K161" s="82">
        <v>165.8000332659108</v>
      </c>
      <c r="L161" s="82">
        <v>165.47927353488961</v>
      </c>
      <c r="M161" s="82">
        <v>169.24791953493227</v>
      </c>
      <c r="N161" s="82">
        <v>179.44511229039858</v>
      </c>
      <c r="O161" s="82">
        <v>188.48716699299322</v>
      </c>
      <c r="P161" s="83">
        <v>193.36019696347722</v>
      </c>
      <c r="Q161" s="82"/>
      <c r="R161" s="82"/>
      <c r="S161" s="85"/>
      <c r="T161" s="83">
        <v>21083</v>
      </c>
      <c r="U161" s="84">
        <v>191.66253519859501</v>
      </c>
      <c r="V161" s="83">
        <v>174.923762519067</v>
      </c>
      <c r="W161" s="84">
        <v>168.88979745552746</v>
      </c>
      <c r="X161" s="82">
        <v>170.24375411083361</v>
      </c>
      <c r="Y161" s="82">
        <v>167.46902180466444</v>
      </c>
      <c r="Z161" s="82">
        <v>167.36269736425294</v>
      </c>
      <c r="AA161" s="82">
        <v>167.60954947703587</v>
      </c>
      <c r="AB161" s="82">
        <v>168.35868915614265</v>
      </c>
      <c r="AC161" s="82">
        <v>170.58867276750664</v>
      </c>
      <c r="AD161" s="82">
        <v>177.63210123115104</v>
      </c>
      <c r="AE161" s="82">
        <v>183.38386073813265</v>
      </c>
      <c r="AF161" s="83">
        <v>187.20917566071438</v>
      </c>
      <c r="AG161" s="82"/>
      <c r="AH161" s="82"/>
      <c r="AI161" s="85"/>
      <c r="AJ161" s="82"/>
      <c r="AK161" s="82"/>
      <c r="AL161" s="85"/>
      <c r="AM161" s="82"/>
      <c r="AN161" s="82"/>
      <c r="AO161" s="82"/>
      <c r="AP161" s="85"/>
      <c r="AQ161" s="82"/>
      <c r="AR161" s="82"/>
      <c r="AS161" s="82"/>
      <c r="AT161" s="85"/>
      <c r="AU161" s="82" t="s">
        <v>189</v>
      </c>
      <c r="AV161" s="82" t="s">
        <v>132</v>
      </c>
      <c r="AW161" s="82"/>
      <c r="AX161" s="82"/>
      <c r="AY161" s="85"/>
      <c r="AZ161" s="82"/>
      <c r="BA161" s="82"/>
      <c r="BB161" s="85"/>
      <c r="BC161" s="82"/>
    </row>
    <row r="162" spans="1:61" x14ac:dyDescent="0.25">
      <c r="D162" s="83">
        <v>21084</v>
      </c>
      <c r="E162" s="82">
        <v>152.956164847492</v>
      </c>
      <c r="F162" s="83">
        <v>142.68333329999999</v>
      </c>
      <c r="G162" s="84">
        <v>146.72244990848662</v>
      </c>
      <c r="H162" s="82">
        <v>146.27148278885261</v>
      </c>
      <c r="I162" s="82">
        <v>143.80769199994407</v>
      </c>
      <c r="J162" s="82">
        <v>142.05967637321694</v>
      </c>
      <c r="K162" s="82">
        <v>142.15463935287119</v>
      </c>
      <c r="L162" s="82">
        <v>141.87962442685421</v>
      </c>
      <c r="M162" s="82">
        <v>145.1108090197155</v>
      </c>
      <c r="N162" s="82">
        <v>153.85374006750479</v>
      </c>
      <c r="O162" s="82">
        <v>161.60627183687296</v>
      </c>
      <c r="P162" s="83">
        <v>165.7843398647538</v>
      </c>
      <c r="Q162" s="82"/>
      <c r="R162" s="82"/>
      <c r="S162" s="85"/>
      <c r="T162" s="83">
        <v>21084</v>
      </c>
      <c r="U162" s="84">
        <v>180.84274374941199</v>
      </c>
      <c r="V162" s="83">
        <v>141.791973619467</v>
      </c>
      <c r="W162" s="84">
        <v>136.9008839082168</v>
      </c>
      <c r="X162" s="82">
        <v>137.99839166580432</v>
      </c>
      <c r="Y162" s="82">
        <v>135.74921314202007</v>
      </c>
      <c r="Z162" s="82">
        <v>135.6630272972107</v>
      </c>
      <c r="AA162" s="82">
        <v>135.86312388648807</v>
      </c>
      <c r="AB162" s="82">
        <v>136.4703712500681</v>
      </c>
      <c r="AC162" s="82">
        <v>138.27798030695595</v>
      </c>
      <c r="AD162" s="82">
        <v>143.98733396208794</v>
      </c>
      <c r="AE162" s="82">
        <v>148.64966983078136</v>
      </c>
      <c r="AF162" s="83">
        <v>151.75044324645572</v>
      </c>
      <c r="AG162" s="82"/>
      <c r="AH162" s="82"/>
      <c r="AI162" s="85"/>
      <c r="AJ162" s="82"/>
      <c r="AK162" s="82"/>
      <c r="AL162" s="85"/>
      <c r="AM162" s="82"/>
      <c r="AN162" s="82"/>
      <c r="AO162" s="82"/>
      <c r="AP162" s="85"/>
      <c r="AQ162" s="82"/>
      <c r="AR162" s="82"/>
      <c r="AS162" s="82"/>
      <c r="AT162" s="85"/>
      <c r="AU162" s="82" t="s">
        <v>189</v>
      </c>
      <c r="AV162" s="82" t="s">
        <v>133</v>
      </c>
      <c r="AW162" s="82"/>
      <c r="AX162" s="82"/>
      <c r="AY162" s="85"/>
      <c r="AZ162" s="82"/>
      <c r="BA162" s="82"/>
      <c r="BB162" s="85"/>
      <c r="BC162" s="82"/>
    </row>
    <row r="163" spans="1:61" x14ac:dyDescent="0.25">
      <c r="D163" s="83">
        <v>21085</v>
      </c>
      <c r="E163" s="82">
        <v>138.50260806485201</v>
      </c>
      <c r="F163" s="83">
        <v>134.2444448</v>
      </c>
      <c r="G163" s="84">
        <v>138.04467117576513</v>
      </c>
      <c r="H163" s="82">
        <v>137.62037613584596</v>
      </c>
      <c r="I163" s="82">
        <v>135.30230422856187</v>
      </c>
      <c r="J163" s="82">
        <v>133.65767354967019</v>
      </c>
      <c r="K163" s="82">
        <v>133.74702002192731</v>
      </c>
      <c r="L163" s="82">
        <v>133.48827062771994</v>
      </c>
      <c r="M163" s="82">
        <v>136.52834946301709</v>
      </c>
      <c r="N163" s="82">
        <v>144.75418703836584</v>
      </c>
      <c r="O163" s="82">
        <v>152.04820168676903</v>
      </c>
      <c r="P163" s="83">
        <v>155.97916131440968</v>
      </c>
      <c r="Q163" s="82"/>
      <c r="R163" s="82"/>
      <c r="S163" s="85"/>
      <c r="T163" s="83">
        <v>21085</v>
      </c>
      <c r="U163" s="84">
        <v>274.598736505131</v>
      </c>
      <c r="V163" s="83">
        <v>259.48338458073698</v>
      </c>
      <c r="W163" s="84">
        <v>250.5325499166444</v>
      </c>
      <c r="X163" s="82">
        <v>252.54102063803174</v>
      </c>
      <c r="Y163" s="82">
        <v>248.42495933371461</v>
      </c>
      <c r="Z163" s="82">
        <v>248.26723676209645</v>
      </c>
      <c r="AA163" s="82">
        <v>248.63341926808295</v>
      </c>
      <c r="AB163" s="82">
        <v>249.74469938611244</v>
      </c>
      <c r="AC163" s="82">
        <v>253.05267588229165</v>
      </c>
      <c r="AD163" s="82">
        <v>263.5009570676425</v>
      </c>
      <c r="AE163" s="82">
        <v>272.03316562909134</v>
      </c>
      <c r="AF163" s="83">
        <v>277.70767004692595</v>
      </c>
      <c r="AG163" s="82"/>
      <c r="AH163" s="82"/>
      <c r="AI163" s="85"/>
      <c r="AJ163" s="82"/>
      <c r="AK163" s="82"/>
      <c r="AL163" s="85"/>
      <c r="AM163" s="82"/>
      <c r="AN163" s="82"/>
      <c r="AO163" s="82"/>
      <c r="AP163" s="85"/>
      <c r="AQ163" s="82"/>
      <c r="AR163" s="82"/>
      <c r="AS163" s="82"/>
      <c r="AT163" s="85"/>
      <c r="AU163" s="82" t="s">
        <v>189</v>
      </c>
      <c r="AV163" s="82" t="s">
        <v>134</v>
      </c>
      <c r="AW163" s="82"/>
      <c r="AX163" s="82"/>
      <c r="AY163" s="85"/>
      <c r="AZ163" s="82"/>
      <c r="BA163" s="82"/>
      <c r="BB163" s="85"/>
      <c r="BC163" s="82"/>
    </row>
    <row r="164" spans="1:61" x14ac:dyDescent="0.25">
      <c r="D164" s="83">
        <v>21086</v>
      </c>
      <c r="E164" s="82">
        <v>74.973320548958299</v>
      </c>
      <c r="F164" s="83">
        <v>60.494444659999999</v>
      </c>
      <c r="G164" s="84">
        <v>62.206937005785292</v>
      </c>
      <c r="H164" s="82">
        <v>62.015737341246904</v>
      </c>
      <c r="I164" s="82">
        <v>60.971146833818338</v>
      </c>
      <c r="J164" s="82">
        <v>60.230028497498544</v>
      </c>
      <c r="K164" s="82">
        <v>60.270290612102805</v>
      </c>
      <c r="L164" s="82">
        <v>60.153690622196287</v>
      </c>
      <c r="M164" s="82">
        <v>61.523638415104294</v>
      </c>
      <c r="N164" s="82">
        <v>65.230439666548591</v>
      </c>
      <c r="O164" s="82">
        <v>68.517334451315534</v>
      </c>
      <c r="P164" s="83">
        <v>70.288738996280387</v>
      </c>
      <c r="Q164" s="82"/>
      <c r="R164" s="82"/>
      <c r="S164" s="85"/>
      <c r="T164" s="83">
        <v>21086</v>
      </c>
      <c r="U164" s="84">
        <v>140.95814901942799</v>
      </c>
      <c r="V164" s="83">
        <v>137.35639872608101</v>
      </c>
      <c r="W164" s="84">
        <v>132.61831340690409</v>
      </c>
      <c r="X164" s="82">
        <v>133.68148862978893</v>
      </c>
      <c r="Y164" s="82">
        <v>131.50266951730404</v>
      </c>
      <c r="Z164" s="82">
        <v>131.41917976141738</v>
      </c>
      <c r="AA164" s="82">
        <v>131.61301687503479</v>
      </c>
      <c r="AB164" s="82">
        <v>132.20126816224169</v>
      </c>
      <c r="AC164" s="82">
        <v>133.95233110340013</v>
      </c>
      <c r="AD164" s="82">
        <v>139.4830832123111</v>
      </c>
      <c r="AE164" s="82">
        <v>143.99957062854409</v>
      </c>
      <c r="AF164" s="83">
        <v>147.00334481103511</v>
      </c>
      <c r="AG164" s="82"/>
      <c r="AH164" s="82"/>
      <c r="AI164" s="85"/>
      <c r="AJ164" s="82"/>
      <c r="AK164" s="82"/>
      <c r="AL164" s="85"/>
      <c r="AM164" s="82"/>
      <c r="AN164" s="82"/>
      <c r="AO164" s="82"/>
      <c r="AP164" s="85"/>
      <c r="AQ164" s="82"/>
      <c r="AR164" s="82"/>
      <c r="AS164" s="82"/>
      <c r="AT164" s="85"/>
      <c r="AU164" s="82" t="s">
        <v>9</v>
      </c>
      <c r="AV164" s="82" t="s">
        <v>130</v>
      </c>
      <c r="AW164" s="82" t="s">
        <v>141</v>
      </c>
      <c r="AX164" s="82">
        <v>4.8</v>
      </c>
      <c r="AY164" s="85"/>
      <c r="AZ164" s="82"/>
      <c r="BA164" s="82"/>
      <c r="BB164" s="85"/>
      <c r="BC164" s="82"/>
    </row>
    <row r="165" spans="1:61" x14ac:dyDescent="0.25">
      <c r="D165" s="83">
        <v>21087</v>
      </c>
      <c r="E165" s="82">
        <v>53.490570866935698</v>
      </c>
      <c r="F165" s="83">
        <v>47.84444491</v>
      </c>
      <c r="G165" s="84">
        <v>49.198837799416779</v>
      </c>
      <c r="H165" s="82">
        <v>49.047619917043754</v>
      </c>
      <c r="I165" s="82">
        <v>48.221463841604631</v>
      </c>
      <c r="J165" s="82">
        <v>47.635320839331747</v>
      </c>
      <c r="K165" s="82">
        <v>47.667163738873519</v>
      </c>
      <c r="L165" s="82">
        <v>47.574945985244355</v>
      </c>
      <c r="M165" s="82">
        <v>48.658423849629187</v>
      </c>
      <c r="N165" s="82">
        <v>51.590095497560071</v>
      </c>
      <c r="O165" s="82">
        <v>54.189667364672879</v>
      </c>
      <c r="P165" s="83">
        <v>55.590653317039738</v>
      </c>
      <c r="Q165" s="82"/>
      <c r="R165" s="82"/>
      <c r="S165" s="85"/>
      <c r="T165" s="83">
        <v>21087</v>
      </c>
      <c r="U165" s="84">
        <v>104.14570779631801</v>
      </c>
      <c r="V165" s="83">
        <v>97.215090440115603</v>
      </c>
      <c r="W165" s="84">
        <v>93.861672637313916</v>
      </c>
      <c r="X165" s="82">
        <v>94.614143409735348</v>
      </c>
      <c r="Y165" s="82">
        <v>93.072066746126282</v>
      </c>
      <c r="Z165" s="82">
        <v>93.012976203242062</v>
      </c>
      <c r="AA165" s="82">
        <v>93.150165971652811</v>
      </c>
      <c r="AB165" s="82">
        <v>93.566505527856364</v>
      </c>
      <c r="AC165" s="82">
        <v>94.805834337943537</v>
      </c>
      <c r="AD165" s="82">
        <v>98.720268404767594</v>
      </c>
      <c r="AE165" s="82">
        <v>101.91684851834744</v>
      </c>
      <c r="AF165" s="83">
        <v>104.04279373473945</v>
      </c>
      <c r="AG165" s="82"/>
      <c r="AH165" s="82"/>
      <c r="AI165" s="85"/>
      <c r="AJ165" s="82"/>
      <c r="AK165" s="82"/>
      <c r="AL165" s="85"/>
      <c r="AM165" s="82"/>
      <c r="AN165" s="82"/>
      <c r="AO165" s="82"/>
      <c r="AP165" s="85"/>
      <c r="AQ165" s="82"/>
      <c r="AR165" s="82"/>
      <c r="AS165" s="82"/>
      <c r="AT165" s="85"/>
      <c r="AU165" s="82" t="s">
        <v>9</v>
      </c>
      <c r="AV165" s="82" t="s">
        <v>131</v>
      </c>
      <c r="AW165" s="82" t="s">
        <v>140</v>
      </c>
      <c r="AX165" s="82">
        <v>4.8</v>
      </c>
      <c r="AY165" s="85"/>
      <c r="AZ165" s="82"/>
      <c r="BA165" s="82"/>
      <c r="BB165" s="85"/>
      <c r="BC165" s="82"/>
    </row>
    <row r="166" spans="1:61" x14ac:dyDescent="0.25">
      <c r="D166" s="83">
        <v>21088</v>
      </c>
      <c r="E166" s="82">
        <v>32.329389572724999</v>
      </c>
      <c r="F166" s="83">
        <v>30.38333321</v>
      </c>
      <c r="G166" s="84">
        <v>31.243432444797556</v>
      </c>
      <c r="H166" s="82">
        <v>31.14740241840488</v>
      </c>
      <c r="I166" s="82">
        <v>30.622756864030681</v>
      </c>
      <c r="J166" s="82">
        <v>30.250530199466649</v>
      </c>
      <c r="K166" s="82">
        <v>30.270751845448125</v>
      </c>
      <c r="L166" s="82">
        <v>30.212189503640978</v>
      </c>
      <c r="M166" s="82">
        <v>30.900245745931773</v>
      </c>
      <c r="N166" s="82">
        <v>32.76198657517434</v>
      </c>
      <c r="O166" s="82">
        <v>34.412829392776388</v>
      </c>
      <c r="P166" s="83">
        <v>35.302517278033775</v>
      </c>
      <c r="Q166" s="82"/>
      <c r="R166" s="82"/>
      <c r="S166" s="85"/>
      <c r="T166" s="83">
        <v>21088</v>
      </c>
      <c r="U166" s="84">
        <v>61.505344523581599</v>
      </c>
      <c r="V166" s="83">
        <v>54.161395673893097</v>
      </c>
      <c r="W166" s="84">
        <v>52.293107657545463</v>
      </c>
      <c r="X166" s="82">
        <v>52.712331330060195</v>
      </c>
      <c r="Y166" s="82">
        <v>51.853194914519271</v>
      </c>
      <c r="Z166" s="82">
        <v>51.820273829333338</v>
      </c>
      <c r="AA166" s="82">
        <v>51.896706297746064</v>
      </c>
      <c r="AB166" s="82">
        <v>52.128661350569104</v>
      </c>
      <c r="AC166" s="82">
        <v>52.819128002909821</v>
      </c>
      <c r="AD166" s="82">
        <v>54.999974735374906</v>
      </c>
      <c r="AE166" s="82">
        <v>56.780883846821389</v>
      </c>
      <c r="AF166" s="83">
        <v>57.965310662912842</v>
      </c>
      <c r="AG166" s="82"/>
      <c r="AH166" s="82"/>
      <c r="AI166" s="85"/>
      <c r="AJ166" s="82"/>
      <c r="AK166" s="82"/>
      <c r="AL166" s="85"/>
      <c r="AM166" s="82"/>
      <c r="AN166" s="82"/>
      <c r="AO166" s="82"/>
      <c r="AP166" s="85"/>
      <c r="AQ166" s="82"/>
      <c r="AR166" s="82"/>
      <c r="AS166" s="82"/>
      <c r="AT166" s="85"/>
      <c r="AU166" s="82" t="s">
        <v>9</v>
      </c>
      <c r="AV166" s="82" t="s">
        <v>132</v>
      </c>
      <c r="AW166" s="82"/>
      <c r="AX166" s="82"/>
      <c r="AY166" s="85"/>
      <c r="AZ166" s="82"/>
      <c r="BA166" s="82"/>
      <c r="BB166" s="85"/>
      <c r="BC166" s="82"/>
    </row>
    <row r="167" spans="1:61" x14ac:dyDescent="0.25">
      <c r="D167" s="83">
        <v>21089</v>
      </c>
      <c r="E167" s="82">
        <v>86.846789155521293</v>
      </c>
      <c r="F167" s="83">
        <v>84.122222390000005</v>
      </c>
      <c r="G167" s="84">
        <v>86.503575963257575</v>
      </c>
      <c r="H167" s="82">
        <v>86.237697984021793</v>
      </c>
      <c r="I167" s="82">
        <v>84.785113776227718</v>
      </c>
      <c r="J167" s="82">
        <v>83.754531185452663</v>
      </c>
      <c r="K167" s="82">
        <v>83.810518781961193</v>
      </c>
      <c r="L167" s="82">
        <v>83.648377442591666</v>
      </c>
      <c r="M167" s="82">
        <v>85.553396218206572</v>
      </c>
      <c r="N167" s="82">
        <v>90.707991172868773</v>
      </c>
      <c r="O167" s="82">
        <v>95.278673581984663</v>
      </c>
      <c r="P167" s="83">
        <v>97.741949142438244</v>
      </c>
      <c r="Q167" s="82"/>
      <c r="R167" s="82"/>
      <c r="S167" s="85"/>
      <c r="T167" s="83">
        <v>21089</v>
      </c>
      <c r="U167" s="84">
        <v>150.598695707774</v>
      </c>
      <c r="V167" s="83">
        <v>151.26835212639099</v>
      </c>
      <c r="W167" s="84">
        <v>146.0503763705222</v>
      </c>
      <c r="X167" s="82">
        <v>147.22123382950465</v>
      </c>
      <c r="Y167" s="82">
        <v>144.82173602828215</v>
      </c>
      <c r="Z167" s="82">
        <v>144.72979012762121</v>
      </c>
      <c r="AA167" s="82">
        <v>144.94325976594735</v>
      </c>
      <c r="AB167" s="82">
        <v>145.59109127345121</v>
      </c>
      <c r="AC167" s="82">
        <v>147.51950820950427</v>
      </c>
      <c r="AD167" s="82">
        <v>153.6104349176436</v>
      </c>
      <c r="AE167" s="82">
        <v>158.58436853260099</v>
      </c>
      <c r="AF167" s="83">
        <v>161.89237584030087</v>
      </c>
      <c r="AG167" s="82"/>
      <c r="AH167" s="82"/>
      <c r="AI167" s="85"/>
      <c r="AJ167" s="82"/>
      <c r="AK167" s="82"/>
      <c r="AL167" s="85"/>
      <c r="AM167" s="82"/>
      <c r="AN167" s="82"/>
      <c r="AO167" s="82"/>
      <c r="AP167" s="85"/>
      <c r="AQ167" s="82"/>
      <c r="AR167" s="82"/>
      <c r="AS167" s="82"/>
      <c r="AT167" s="85"/>
      <c r="AU167" s="82" t="s">
        <v>9</v>
      </c>
      <c r="AV167" s="82" t="s">
        <v>133</v>
      </c>
      <c r="AW167" s="82"/>
      <c r="AX167" s="82"/>
      <c r="AY167" s="85"/>
      <c r="AZ167" s="82"/>
      <c r="BA167" s="82"/>
      <c r="BB167" s="85"/>
      <c r="BC167" s="82"/>
    </row>
    <row r="168" spans="1:61" x14ac:dyDescent="0.25">
      <c r="D168" s="83">
        <v>22323</v>
      </c>
      <c r="E168" s="82">
        <v>68.889746886723799</v>
      </c>
      <c r="F168" s="83">
        <v>56.62277864</v>
      </c>
      <c r="G168" s="84">
        <v>58.22567086527917</v>
      </c>
      <c r="H168" s="82">
        <v>58.046708047419664</v>
      </c>
      <c r="I168" s="82">
        <v>57.068971704785177</v>
      </c>
      <c r="J168" s="82">
        <v>56.375285206143289</v>
      </c>
      <c r="K168" s="82">
        <v>56.412970531062435</v>
      </c>
      <c r="L168" s="82">
        <v>56.303832982069139</v>
      </c>
      <c r="M168" s="82">
        <v>57.586103627946763</v>
      </c>
      <c r="N168" s="82">
        <v>61.055668278100306</v>
      </c>
      <c r="O168" s="82">
        <v>64.132200625109192</v>
      </c>
      <c r="P168" s="83">
        <v>65.790234647822615</v>
      </c>
      <c r="Q168" s="82"/>
      <c r="R168" s="82"/>
      <c r="S168" s="85"/>
      <c r="T168" s="83">
        <v>22323</v>
      </c>
      <c r="U168" s="84">
        <v>104.239007450863</v>
      </c>
      <c r="V168" s="83">
        <v>94.009185606063397</v>
      </c>
      <c r="W168" s="84">
        <v>90.766354938406337</v>
      </c>
      <c r="X168" s="82">
        <v>91.494011150908449</v>
      </c>
      <c r="Y168" s="82">
        <v>90.002788228297433</v>
      </c>
      <c r="Z168" s="82">
        <v>89.945646340259103</v>
      </c>
      <c r="AA168" s="82">
        <v>90.078311941282465</v>
      </c>
      <c r="AB168" s="82">
        <v>90.480921684657602</v>
      </c>
      <c r="AC168" s="82">
        <v>91.679380602989781</v>
      </c>
      <c r="AD168" s="82">
        <v>95.46472665435661</v>
      </c>
      <c r="AE168" s="82">
        <v>98.555891738313321</v>
      </c>
      <c r="AF168" s="83">
        <v>100.61172872340806</v>
      </c>
      <c r="AG168" s="82"/>
      <c r="AH168" s="82"/>
      <c r="AI168" s="85"/>
      <c r="AJ168" s="82"/>
      <c r="AK168" s="82"/>
      <c r="AL168" s="85"/>
      <c r="AM168" s="82"/>
      <c r="AN168" s="82"/>
      <c r="AO168" s="82"/>
      <c r="AP168" s="85"/>
      <c r="AQ168" s="82"/>
      <c r="AR168" s="82"/>
      <c r="AS168" s="82"/>
      <c r="AT168" s="85"/>
      <c r="AU168" s="82" t="s">
        <v>9</v>
      </c>
      <c r="AV168" s="82" t="s">
        <v>134</v>
      </c>
      <c r="AW168" s="82"/>
      <c r="AX168" s="82"/>
      <c r="AY168" s="85"/>
      <c r="AZ168" s="82"/>
      <c r="BA168" s="82"/>
      <c r="BB168" s="85"/>
      <c r="BC168" s="82"/>
    </row>
    <row r="169" spans="1:61" x14ac:dyDescent="0.25">
      <c r="D169" s="83">
        <v>22324</v>
      </c>
      <c r="E169" s="82">
        <v>98.655859840984903</v>
      </c>
      <c r="F169" s="83">
        <v>83.570001480000002</v>
      </c>
      <c r="G169" s="84">
        <v>85.935722641275404</v>
      </c>
      <c r="H169" s="82">
        <v>85.671590019871005</v>
      </c>
      <c r="I169" s="82">
        <v>84.22854131114353</v>
      </c>
      <c r="J169" s="82">
        <v>83.204723986904938</v>
      </c>
      <c r="K169" s="82">
        <v>83.260344052449426</v>
      </c>
      <c r="L169" s="82">
        <v>83.09926709102227</v>
      </c>
      <c r="M169" s="82">
        <v>84.991780357724679</v>
      </c>
      <c r="N169" s="82">
        <v>90.112537938198784</v>
      </c>
      <c r="O169" s="82">
        <v>94.653216071065501</v>
      </c>
      <c r="P169" s="83">
        <v>97.100321442086042</v>
      </c>
      <c r="Q169" s="82"/>
      <c r="R169" s="82"/>
      <c r="S169" s="85"/>
      <c r="T169" s="83">
        <v>22324</v>
      </c>
      <c r="U169" s="84">
        <v>145.968606430325</v>
      </c>
      <c r="V169" s="83">
        <v>140.81265528964599</v>
      </c>
      <c r="W169" s="84">
        <v>135.95534699552931</v>
      </c>
      <c r="X169" s="82">
        <v>137.04527456760499</v>
      </c>
      <c r="Y169" s="82">
        <v>134.81163050391149</v>
      </c>
      <c r="Z169" s="82">
        <v>134.72603992112889</v>
      </c>
      <c r="AA169" s="82">
        <v>134.92475449806372</v>
      </c>
      <c r="AB169" s="82">
        <v>135.52780777040778</v>
      </c>
      <c r="AC169" s="82">
        <v>137.32293216658198</v>
      </c>
      <c r="AD169" s="82">
        <v>142.9928528796145</v>
      </c>
      <c r="AE169" s="82">
        <v>147.62298727131707</v>
      </c>
      <c r="AF169" s="83">
        <v>150.70234449420511</v>
      </c>
      <c r="AG169" s="82"/>
      <c r="AH169" s="82"/>
      <c r="AI169" s="85"/>
      <c r="AJ169" s="82"/>
      <c r="AK169" s="82"/>
      <c r="AL169" s="85"/>
      <c r="AM169" s="82"/>
      <c r="AN169" s="82"/>
      <c r="AO169" s="82"/>
      <c r="AP169" s="85"/>
      <c r="AQ169" s="82"/>
      <c r="AR169" s="82"/>
      <c r="AS169" s="82"/>
      <c r="AT169" s="85"/>
      <c r="AU169" s="82" t="s">
        <v>190</v>
      </c>
      <c r="AV169" s="82" t="s">
        <v>130</v>
      </c>
      <c r="AW169" s="82"/>
      <c r="AX169" s="82"/>
      <c r="AY169" s="85"/>
      <c r="AZ169" s="82"/>
      <c r="BA169" s="82"/>
      <c r="BB169" s="85"/>
      <c r="BC169" s="82"/>
    </row>
    <row r="170" spans="1:61" x14ac:dyDescent="0.25">
      <c r="D170" s="83">
        <v>22325</v>
      </c>
      <c r="E170" s="82">
        <v>98.731709399935895</v>
      </c>
      <c r="F170" s="83">
        <v>84.998334760000006</v>
      </c>
      <c r="G170" s="84">
        <v>87.4044895482469</v>
      </c>
      <c r="H170" s="82">
        <v>87.135842514890811</v>
      </c>
      <c r="I170" s="82">
        <v>85.668129997872853</v>
      </c>
      <c r="J170" s="82">
        <v>84.626814141494123</v>
      </c>
      <c r="K170" s="82">
        <v>84.683384835125779</v>
      </c>
      <c r="L170" s="82">
        <v>84.5195548333663</v>
      </c>
      <c r="M170" s="82">
        <v>86.444413913563992</v>
      </c>
      <c r="N170" s="82">
        <v>91.652692713871431</v>
      </c>
      <c r="O170" s="82">
        <v>96.270977662294982</v>
      </c>
      <c r="P170" s="83">
        <v>98.759907635196512</v>
      </c>
      <c r="Q170" s="82"/>
      <c r="R170" s="82"/>
      <c r="S170" s="85"/>
      <c r="T170" s="83">
        <v>22325</v>
      </c>
      <c r="U170" s="84">
        <v>175.086331709315</v>
      </c>
      <c r="V170" s="83">
        <v>150.748115445314</v>
      </c>
      <c r="W170" s="84">
        <v>145.54808516416622</v>
      </c>
      <c r="X170" s="82">
        <v>146.7149158522484</v>
      </c>
      <c r="Y170" s="82">
        <v>144.32367031764221</v>
      </c>
      <c r="Z170" s="82">
        <v>144.23204063401894</v>
      </c>
      <c r="AA170" s="82">
        <v>144.44477611523558</v>
      </c>
      <c r="AB170" s="82">
        <v>145.09037962389752</v>
      </c>
      <c r="AC170" s="82">
        <v>147.01216441771825</v>
      </c>
      <c r="AD170" s="82">
        <v>153.08214342958948</v>
      </c>
      <c r="AE170" s="82">
        <v>158.03897087078767</v>
      </c>
      <c r="AF170" s="83">
        <v>161.33560139862217</v>
      </c>
      <c r="AG170" s="82"/>
      <c r="AH170" s="82"/>
      <c r="AI170" s="85"/>
      <c r="AJ170" s="82"/>
      <c r="AK170" s="82"/>
      <c r="AL170" s="85"/>
      <c r="AM170" s="82"/>
      <c r="AN170" s="82"/>
      <c r="AO170" s="82"/>
      <c r="AP170" s="85"/>
      <c r="AQ170" s="82"/>
      <c r="AR170" s="82"/>
      <c r="AS170" s="82"/>
      <c r="AT170" s="85"/>
      <c r="AU170" s="82" t="s">
        <v>190</v>
      </c>
      <c r="AV170" s="82" t="s">
        <v>131</v>
      </c>
      <c r="AW170" s="82"/>
      <c r="AX170" s="82"/>
      <c r="AY170" s="85"/>
      <c r="AZ170" s="82"/>
      <c r="BA170" s="82"/>
      <c r="BB170" s="85"/>
      <c r="BC170" s="82"/>
    </row>
    <row r="171" spans="1:61" s="2" customFormat="1" x14ac:dyDescent="0.25">
      <c r="A171" s="68"/>
      <c r="B171" s="68"/>
      <c r="C171" s="68"/>
      <c r="D171" s="83">
        <v>22326</v>
      </c>
      <c r="E171" s="82">
        <v>0</v>
      </c>
      <c r="F171" s="83">
        <v>0</v>
      </c>
      <c r="G171" s="84">
        <v>0</v>
      </c>
      <c r="H171" s="82">
        <v>0</v>
      </c>
      <c r="I171" s="82">
        <v>0</v>
      </c>
      <c r="J171" s="82">
        <v>0</v>
      </c>
      <c r="K171" s="82">
        <v>0</v>
      </c>
      <c r="L171" s="82">
        <v>0</v>
      </c>
      <c r="M171" s="82">
        <v>0</v>
      </c>
      <c r="N171" s="82">
        <v>0</v>
      </c>
      <c r="O171" s="82">
        <v>0</v>
      </c>
      <c r="P171" s="83">
        <v>0</v>
      </c>
      <c r="Q171" s="82"/>
      <c r="R171" s="82"/>
      <c r="S171" s="85"/>
      <c r="T171" s="83">
        <v>22326</v>
      </c>
      <c r="U171" s="84">
        <v>56.293990267445103</v>
      </c>
      <c r="V171" s="83">
        <v>0</v>
      </c>
      <c r="W171" s="84">
        <v>0</v>
      </c>
      <c r="X171" s="82">
        <v>0</v>
      </c>
      <c r="Y171" s="82">
        <v>0</v>
      </c>
      <c r="Z171" s="82">
        <v>0</v>
      </c>
      <c r="AA171" s="82">
        <v>0</v>
      </c>
      <c r="AB171" s="82">
        <v>0</v>
      </c>
      <c r="AC171" s="82">
        <v>0</v>
      </c>
      <c r="AD171" s="82">
        <v>0</v>
      </c>
      <c r="AE171" s="82">
        <v>0</v>
      </c>
      <c r="AF171" s="83">
        <v>0</v>
      </c>
      <c r="AG171" s="82"/>
      <c r="AH171" s="82"/>
      <c r="AI171" s="85"/>
      <c r="AJ171" s="82"/>
      <c r="AK171" s="82"/>
      <c r="AL171" s="85"/>
      <c r="AM171" s="82"/>
      <c r="AN171" s="82"/>
      <c r="AO171" s="82"/>
      <c r="AP171" s="85"/>
      <c r="AQ171" s="82"/>
      <c r="AR171" s="82"/>
      <c r="AS171" s="82"/>
      <c r="AT171" s="85"/>
      <c r="AU171" s="82" t="s">
        <v>190</v>
      </c>
      <c r="AV171" s="82" t="s">
        <v>132</v>
      </c>
      <c r="AW171" s="82"/>
      <c r="AX171" s="82"/>
      <c r="AY171" s="85"/>
      <c r="AZ171" s="82"/>
      <c r="BA171" s="82"/>
      <c r="BB171" s="85"/>
      <c r="BC171" s="82"/>
      <c r="BI171" s="68"/>
    </row>
    <row r="172" spans="1:61" x14ac:dyDescent="0.25">
      <c r="D172" s="83">
        <v>22328</v>
      </c>
      <c r="E172" s="82">
        <v>139.06042481785599</v>
      </c>
      <c r="F172" s="83">
        <v>123.5638912</v>
      </c>
      <c r="G172" s="84">
        <v>127.06176970908832</v>
      </c>
      <c r="H172" s="82">
        <v>126.67123178979207</v>
      </c>
      <c r="I172" s="82">
        <v>124.53758681571396</v>
      </c>
      <c r="J172" s="82">
        <v>123.02380375695492</v>
      </c>
      <c r="K172" s="82">
        <v>123.10604178023794</v>
      </c>
      <c r="L172" s="82">
        <v>122.86787861421988</v>
      </c>
      <c r="M172" s="82">
        <v>125.66608729245399</v>
      </c>
      <c r="N172" s="82">
        <v>133.23747321239685</v>
      </c>
      <c r="O172" s="82">
        <v>139.95117249261091</v>
      </c>
      <c r="P172" s="83">
        <v>143.56938305219887</v>
      </c>
      <c r="Q172" s="82"/>
      <c r="R172" s="82"/>
      <c r="S172" s="85"/>
      <c r="T172" s="83">
        <v>22328</v>
      </c>
      <c r="U172" s="84">
        <v>198.295801742234</v>
      </c>
      <c r="V172" s="83">
        <v>193.57425731259201</v>
      </c>
      <c r="W172" s="84">
        <v>186.89694664305117</v>
      </c>
      <c r="X172" s="82">
        <v>188.39526311080817</v>
      </c>
      <c r="Y172" s="82">
        <v>185.32468689135709</v>
      </c>
      <c r="Z172" s="82">
        <v>185.20702606420335</v>
      </c>
      <c r="AA172" s="82">
        <v>185.48019772315845</v>
      </c>
      <c r="AB172" s="82">
        <v>186.3092112026203</v>
      </c>
      <c r="AC172" s="82">
        <v>188.77695723765075</v>
      </c>
      <c r="AD172" s="82">
        <v>196.57136100618234</v>
      </c>
      <c r="AE172" s="82">
        <v>202.93637716391129</v>
      </c>
      <c r="AF172" s="83">
        <v>207.16954985847198</v>
      </c>
      <c r="AG172" s="82"/>
      <c r="AH172" s="82"/>
      <c r="AI172" s="85"/>
      <c r="AJ172" s="82"/>
      <c r="AK172" s="82"/>
      <c r="AL172" s="85"/>
      <c r="AM172" s="82"/>
      <c r="AN172" s="82"/>
      <c r="AO172" s="82"/>
      <c r="AP172" s="85"/>
      <c r="AQ172" s="82"/>
      <c r="AR172" s="82"/>
      <c r="AS172" s="82"/>
      <c r="AT172" s="85"/>
      <c r="AU172" s="82" t="s">
        <v>190</v>
      </c>
      <c r="AV172" s="82" t="s">
        <v>133</v>
      </c>
      <c r="AW172" s="82"/>
      <c r="AX172" s="82"/>
      <c r="AY172" s="85"/>
      <c r="AZ172" s="82"/>
      <c r="BA172" s="82"/>
      <c r="BB172" s="85"/>
      <c r="BC172" s="82"/>
    </row>
    <row r="173" spans="1:61" x14ac:dyDescent="0.25">
      <c r="D173" s="83">
        <v>22329</v>
      </c>
      <c r="E173" s="82">
        <v>120.044781714728</v>
      </c>
      <c r="F173" s="83">
        <v>103.07333559999999</v>
      </c>
      <c r="G173" s="84">
        <v>105.99116217501229</v>
      </c>
      <c r="H173" s="82">
        <v>105.66538701829606</v>
      </c>
      <c r="I173" s="82">
        <v>103.88556362224872</v>
      </c>
      <c r="J173" s="82">
        <v>102.62281066322679</v>
      </c>
      <c r="K173" s="82">
        <v>102.69141118471094</v>
      </c>
      <c r="L173" s="82">
        <v>102.49274253078514</v>
      </c>
      <c r="M173" s="82">
        <v>104.82692527114268</v>
      </c>
      <c r="N173" s="82">
        <v>111.14275098935531</v>
      </c>
      <c r="O173" s="82">
        <v>116.74311993457496</v>
      </c>
      <c r="P173" s="83">
        <v>119.76132393946692</v>
      </c>
      <c r="Q173" s="82"/>
      <c r="R173" s="82"/>
      <c r="S173" s="85"/>
      <c r="T173" s="83">
        <v>22329</v>
      </c>
      <c r="U173" s="84">
        <v>276.37091283542497</v>
      </c>
      <c r="V173" s="83">
        <v>187.59909707648899</v>
      </c>
      <c r="W173" s="84">
        <v>181.12789853027826</v>
      </c>
      <c r="X173" s="82">
        <v>182.57996566145749</v>
      </c>
      <c r="Y173" s="82">
        <v>179.60417056209494</v>
      </c>
      <c r="Z173" s="82">
        <v>179.4901416346861</v>
      </c>
      <c r="AA173" s="82">
        <v>179.75488115779379</v>
      </c>
      <c r="AB173" s="82">
        <v>180.55830503434851</v>
      </c>
      <c r="AC173" s="82">
        <v>182.94987783133573</v>
      </c>
      <c r="AD173" s="82">
        <v>190.5036875657822</v>
      </c>
      <c r="AE173" s="82">
        <v>196.67223136207315</v>
      </c>
      <c r="AF173" s="83">
        <v>200.77473644871813</v>
      </c>
      <c r="AG173" s="82"/>
      <c r="AH173" s="82"/>
      <c r="AI173" s="85"/>
      <c r="AJ173" s="82"/>
      <c r="AK173" s="82"/>
      <c r="AL173" s="85"/>
      <c r="AM173" s="82"/>
      <c r="AN173" s="82"/>
      <c r="AO173" s="82"/>
      <c r="AP173" s="85"/>
      <c r="AQ173" s="82"/>
      <c r="AR173" s="82"/>
      <c r="AS173" s="82"/>
      <c r="AT173" s="85"/>
      <c r="AU173" s="82" t="s">
        <v>190</v>
      </c>
      <c r="AV173" s="82" t="s">
        <v>134</v>
      </c>
      <c r="AW173" s="82"/>
      <c r="AX173" s="82"/>
      <c r="AY173" s="85"/>
      <c r="AZ173" s="82"/>
      <c r="BA173" s="82"/>
      <c r="BB173" s="85"/>
      <c r="BC173" s="82"/>
    </row>
    <row r="174" spans="1:61" x14ac:dyDescent="0.25">
      <c r="D174" s="83">
        <v>22330</v>
      </c>
      <c r="E174" s="82">
        <v>10.593996345637001</v>
      </c>
      <c r="F174" s="83">
        <v>6.05053417510738</v>
      </c>
      <c r="G174" s="84">
        <v>6.2218142574524435</v>
      </c>
      <c r="H174" s="82">
        <v>6.2026908468473785</v>
      </c>
      <c r="I174" s="82">
        <v>6.098212979504158</v>
      </c>
      <c r="J174" s="82">
        <v>6.0240877958297858</v>
      </c>
      <c r="K174" s="82">
        <v>6.0281147325467739</v>
      </c>
      <c r="L174" s="82">
        <v>6.0164526331967974</v>
      </c>
      <c r="M174" s="82">
        <v>6.1534720898707027</v>
      </c>
      <c r="N174" s="82">
        <v>6.5242189870155309</v>
      </c>
      <c r="O174" s="82">
        <v>6.8529676735600429</v>
      </c>
      <c r="P174" s="83">
        <v>7.0301400370305887</v>
      </c>
      <c r="Q174" s="82"/>
      <c r="R174" s="82"/>
      <c r="S174" s="85"/>
      <c r="T174" s="83">
        <v>22330</v>
      </c>
      <c r="U174" s="84">
        <v>14.514466183992001</v>
      </c>
      <c r="V174" s="83">
        <v>15.127259029086099</v>
      </c>
      <c r="W174" s="84">
        <v>14.605446834023869</v>
      </c>
      <c r="X174" s="82">
        <v>14.722535860374641</v>
      </c>
      <c r="Y174" s="82">
        <v>14.482579357454009</v>
      </c>
      <c r="Z174" s="82">
        <v>14.473384509778283</v>
      </c>
      <c r="AA174" s="82">
        <v>14.494732071699937</v>
      </c>
      <c r="AB174" s="82">
        <v>14.559517037513713</v>
      </c>
      <c r="AC174" s="82">
        <v>14.752364134065521</v>
      </c>
      <c r="AD174" s="82">
        <v>15.361473870147108</v>
      </c>
      <c r="AE174" s="82">
        <v>15.85888116737258</v>
      </c>
      <c r="AF174" s="83">
        <v>16.189691166359506</v>
      </c>
      <c r="AG174" s="82"/>
      <c r="AH174" s="82"/>
      <c r="AI174" s="85"/>
      <c r="AJ174" s="82"/>
      <c r="AK174" s="82"/>
      <c r="AL174" s="85"/>
      <c r="AM174" s="82"/>
      <c r="AN174" s="82"/>
      <c r="AO174" s="82"/>
      <c r="AP174" s="85"/>
      <c r="AQ174" s="82"/>
      <c r="AR174" s="82"/>
      <c r="AS174" s="82"/>
      <c r="AT174" s="85"/>
      <c r="AU174" s="82" t="s">
        <v>190</v>
      </c>
      <c r="AV174" s="82" t="s">
        <v>130</v>
      </c>
      <c r="AW174" s="82"/>
      <c r="AX174" s="82"/>
      <c r="AY174" s="85"/>
      <c r="AZ174" s="82"/>
      <c r="BA174" s="82"/>
      <c r="BB174" s="85"/>
      <c r="BC174" s="82"/>
    </row>
    <row r="175" spans="1:61" x14ac:dyDescent="0.25">
      <c r="D175" s="83">
        <v>22331</v>
      </c>
      <c r="E175" s="82">
        <v>123.427726318743</v>
      </c>
      <c r="F175" s="83">
        <v>124.3705575</v>
      </c>
      <c r="G175" s="84">
        <v>127.8912713268124</v>
      </c>
      <c r="H175" s="82">
        <v>127.49818384570398</v>
      </c>
      <c r="I175" s="82">
        <v>125.35060972549718</v>
      </c>
      <c r="J175" s="82">
        <v>123.82694418596522</v>
      </c>
      <c r="K175" s="82">
        <v>123.90971908649706</v>
      </c>
      <c r="L175" s="82">
        <v>123.67000111188514</v>
      </c>
      <c r="M175" s="82">
        <v>126.48647742979277</v>
      </c>
      <c r="N175" s="82">
        <v>134.10729188267192</v>
      </c>
      <c r="O175" s="82">
        <v>140.86482043133233</v>
      </c>
      <c r="P175" s="83">
        <v>144.50665187641022</v>
      </c>
      <c r="Q175" s="82"/>
      <c r="R175" s="82"/>
      <c r="S175" s="85"/>
      <c r="T175" s="83">
        <v>22331</v>
      </c>
      <c r="U175" s="84">
        <v>234.14180334823101</v>
      </c>
      <c r="V175" s="83">
        <v>200.80494568702801</v>
      </c>
      <c r="W175" s="84">
        <v>193.87821366724648</v>
      </c>
      <c r="X175" s="82">
        <v>195.4324975948044</v>
      </c>
      <c r="Y175" s="82">
        <v>192.24722441057588</v>
      </c>
      <c r="Z175" s="82">
        <v>192.12516853220595</v>
      </c>
      <c r="AA175" s="82">
        <v>192.40854412615761</v>
      </c>
      <c r="AB175" s="82">
        <v>193.26852421353217</v>
      </c>
      <c r="AC175" s="82">
        <v>195.8284493575737</v>
      </c>
      <c r="AD175" s="82">
        <v>203.91400188471204</v>
      </c>
      <c r="AE175" s="82">
        <v>210.51677407970408</v>
      </c>
      <c r="AF175" s="83">
        <v>214.90807086067213</v>
      </c>
      <c r="AG175" s="82"/>
      <c r="AH175" s="82"/>
      <c r="AI175" s="85"/>
      <c r="AJ175" s="82"/>
      <c r="AK175" s="82"/>
      <c r="AL175" s="85"/>
      <c r="AM175" s="82"/>
      <c r="AN175" s="82"/>
      <c r="AO175" s="82"/>
      <c r="AP175" s="85"/>
      <c r="AQ175" s="82"/>
      <c r="AR175" s="82"/>
      <c r="AS175" s="82"/>
      <c r="AT175" s="85"/>
      <c r="AU175" s="82" t="s">
        <v>190</v>
      </c>
      <c r="AV175" s="82" t="s">
        <v>131</v>
      </c>
      <c r="AW175" s="82"/>
      <c r="AX175" s="82"/>
      <c r="AY175" s="85"/>
      <c r="AZ175" s="82"/>
      <c r="BA175" s="82"/>
      <c r="BB175" s="85"/>
      <c r="BC175" s="82"/>
    </row>
    <row r="176" spans="1:61" x14ac:dyDescent="0.25">
      <c r="D176" s="83">
        <v>23340</v>
      </c>
      <c r="E176" s="82">
        <v>95.533332819999998</v>
      </c>
      <c r="F176" s="83">
        <v>87.461112470000003</v>
      </c>
      <c r="G176" s="84">
        <v>89.936984205008699</v>
      </c>
      <c r="H176" s="82">
        <v>89.660553278856639</v>
      </c>
      <c r="I176" s="82">
        <v>88.150314638452798</v>
      </c>
      <c r="J176" s="82">
        <v>87.078827255921212</v>
      </c>
      <c r="K176" s="82">
        <v>87.137037052762466</v>
      </c>
      <c r="L176" s="82">
        <v>86.968460171223498</v>
      </c>
      <c r="M176" s="82">
        <v>88.949090932725156</v>
      </c>
      <c r="N176" s="82">
        <v>94.308276606362284</v>
      </c>
      <c r="O176" s="82">
        <v>99.060373696653329</v>
      </c>
      <c r="P176" s="83">
        <v>101.62141897953501</v>
      </c>
      <c r="Q176" s="82"/>
      <c r="R176" s="82"/>
      <c r="S176" s="85"/>
      <c r="T176" s="83">
        <v>23340</v>
      </c>
      <c r="U176" s="84">
        <v>88.538788877627994</v>
      </c>
      <c r="V176" s="83">
        <v>76.831403792268901</v>
      </c>
      <c r="W176" s="84">
        <v>74.181117750001107</v>
      </c>
      <c r="X176" s="82">
        <v>74.775813341972025</v>
      </c>
      <c r="Y176" s="82">
        <v>73.557073388287918</v>
      </c>
      <c r="Z176" s="82">
        <v>73.510372723400536</v>
      </c>
      <c r="AA176" s="82">
        <v>73.618797068275526</v>
      </c>
      <c r="AB176" s="82">
        <v>73.947840145976258</v>
      </c>
      <c r="AC176" s="82">
        <v>74.927311252860164</v>
      </c>
      <c r="AD176" s="82">
        <v>78.020981824422662</v>
      </c>
      <c r="AE176" s="82">
        <v>80.547315301549617</v>
      </c>
      <c r="AF176" s="83">
        <v>82.227500493183783</v>
      </c>
      <c r="AG176" s="82"/>
      <c r="AH176" s="82"/>
      <c r="AI176" s="85"/>
      <c r="AJ176" s="82"/>
      <c r="AK176" s="82"/>
      <c r="AL176" s="85"/>
      <c r="AM176" s="82"/>
      <c r="AN176" s="82"/>
      <c r="AO176" s="82"/>
      <c r="AP176" s="85"/>
      <c r="AQ176" s="82"/>
      <c r="AR176" s="82"/>
      <c r="AS176" s="82"/>
      <c r="AT176" s="85"/>
      <c r="AU176" s="82" t="s">
        <v>190</v>
      </c>
      <c r="AV176" s="82" t="s">
        <v>132</v>
      </c>
      <c r="AW176" s="82"/>
      <c r="AX176" s="82"/>
      <c r="AY176" s="85"/>
      <c r="AZ176" s="82"/>
      <c r="BA176" s="82"/>
      <c r="BB176" s="85"/>
      <c r="BC176" s="82"/>
    </row>
    <row r="177" spans="1:61" x14ac:dyDescent="0.25">
      <c r="D177" s="83">
        <v>23341</v>
      </c>
      <c r="E177" s="82">
        <v>82.954301488256903</v>
      </c>
      <c r="F177" s="83">
        <v>72.036112209999999</v>
      </c>
      <c r="G177" s="84">
        <v>74.075329058308782</v>
      </c>
      <c r="H177" s="82">
        <v>73.847650623262183</v>
      </c>
      <c r="I177" s="82">
        <v>72.603763859286644</v>
      </c>
      <c r="J177" s="82">
        <v>71.721248383095784</v>
      </c>
      <c r="K177" s="82">
        <v>71.769192061589663</v>
      </c>
      <c r="L177" s="82">
        <v>71.630346089801705</v>
      </c>
      <c r="M177" s="82">
        <v>73.261664692466979</v>
      </c>
      <c r="N177" s="82">
        <v>77.675682415746792</v>
      </c>
      <c r="O177" s="82">
        <v>81.589680186429618</v>
      </c>
      <c r="P177" s="83">
        <v>83.699049026619434</v>
      </c>
      <c r="Q177" s="82"/>
      <c r="R177" s="82"/>
      <c r="S177" s="85"/>
      <c r="T177" s="83">
        <v>23341</v>
      </c>
      <c r="U177" s="84">
        <v>129.92412534956401</v>
      </c>
      <c r="V177" s="83">
        <v>119.96523710106101</v>
      </c>
      <c r="W177" s="84">
        <v>115.8270569071143</v>
      </c>
      <c r="X177" s="82">
        <v>116.75561989272158</v>
      </c>
      <c r="Y177" s="82">
        <v>114.85266849144884</v>
      </c>
      <c r="Z177" s="82">
        <v>114.7797496580101</v>
      </c>
      <c r="AA177" s="82">
        <v>114.94904439425655</v>
      </c>
      <c r="AB177" s="82">
        <v>115.46281518177926</v>
      </c>
      <c r="AC177" s="82">
        <v>116.9921700779707</v>
      </c>
      <c r="AD177" s="82">
        <v>121.82265481873519</v>
      </c>
      <c r="AE177" s="82">
        <v>125.76729437522836</v>
      </c>
      <c r="AF177" s="83">
        <v>128.39075047441742</v>
      </c>
      <c r="AG177" s="82"/>
      <c r="AH177" s="82"/>
      <c r="AI177" s="85"/>
      <c r="AJ177" s="82"/>
      <c r="AK177" s="82"/>
      <c r="AL177" s="85"/>
      <c r="AM177" s="82"/>
      <c r="AN177" s="82"/>
      <c r="AO177" s="82"/>
      <c r="AP177" s="85"/>
      <c r="AQ177" s="82"/>
      <c r="AR177" s="82"/>
      <c r="AS177" s="82"/>
      <c r="AT177" s="85"/>
      <c r="AU177" s="82" t="s">
        <v>190</v>
      </c>
      <c r="AV177" s="82" t="s">
        <v>133</v>
      </c>
      <c r="AW177" s="82"/>
      <c r="AX177" s="82"/>
      <c r="AY177" s="85"/>
      <c r="AZ177" s="82"/>
      <c r="BA177" s="82"/>
      <c r="BB177" s="85"/>
      <c r="BC177" s="82"/>
    </row>
    <row r="178" spans="1:61" x14ac:dyDescent="0.25">
      <c r="D178" s="83">
        <v>23342</v>
      </c>
      <c r="E178" s="82">
        <v>149.358424585324</v>
      </c>
      <c r="F178" s="83">
        <v>90.904446539999995</v>
      </c>
      <c r="G178" s="84">
        <v>93.477793064173184</v>
      </c>
      <c r="H178" s="82">
        <v>93.190479083836934</v>
      </c>
      <c r="I178" s="82">
        <v>91.6207825195916</v>
      </c>
      <c r="J178" s="82">
        <v>90.507110800437133</v>
      </c>
      <c r="K178" s="82">
        <v>90.567612310372482</v>
      </c>
      <c r="L178" s="82">
        <v>90.392398576142924</v>
      </c>
      <c r="M178" s="82">
        <v>92.451006545898238</v>
      </c>
      <c r="N178" s="82">
        <v>98.021182751171011</v>
      </c>
      <c r="O178" s="82">
        <v>102.96036936448361</v>
      </c>
      <c r="P178" s="83">
        <v>105.62224270944127</v>
      </c>
      <c r="Q178" s="82"/>
      <c r="R178" s="82"/>
      <c r="S178" s="85"/>
      <c r="T178" s="83">
        <v>23342</v>
      </c>
      <c r="U178" s="84">
        <v>209.96458417630001</v>
      </c>
      <c r="V178" s="83">
        <v>190.230623541391</v>
      </c>
      <c r="W178" s="84">
        <v>183.6686509429627</v>
      </c>
      <c r="X178" s="82">
        <v>185.14108679203056</v>
      </c>
      <c r="Y178" s="82">
        <v>182.12354904208954</v>
      </c>
      <c r="Z178" s="82">
        <v>182.00792058597872</v>
      </c>
      <c r="AA178" s="82">
        <v>182.27637371470723</v>
      </c>
      <c r="AB178" s="82">
        <v>183.09106753459662</v>
      </c>
      <c r="AC178" s="82">
        <v>185.51618786569296</v>
      </c>
      <c r="AD178" s="82">
        <v>193.17595786613649</v>
      </c>
      <c r="AE178" s="82">
        <v>199.43103025719583</v>
      </c>
      <c r="AF178" s="83">
        <v>203.59108279943169</v>
      </c>
      <c r="AG178" s="82"/>
      <c r="AH178" s="82"/>
      <c r="AI178" s="85"/>
      <c r="AJ178" s="82"/>
      <c r="AK178" s="82"/>
      <c r="AL178" s="85"/>
      <c r="AM178" s="82"/>
      <c r="AN178" s="82"/>
      <c r="AO178" s="82"/>
      <c r="AP178" s="85"/>
      <c r="AQ178" s="82"/>
      <c r="AR178" s="82"/>
      <c r="AS178" s="82"/>
      <c r="AT178" s="85"/>
      <c r="AU178" s="82" t="s">
        <v>190</v>
      </c>
      <c r="AV178" s="82" t="s">
        <v>134</v>
      </c>
      <c r="AW178" s="82"/>
      <c r="AX178" s="82"/>
      <c r="AY178" s="85"/>
      <c r="AZ178" s="82"/>
      <c r="BA178" s="82"/>
      <c r="BB178" s="85"/>
      <c r="BC178" s="82"/>
    </row>
    <row r="179" spans="1:61" x14ac:dyDescent="0.25">
      <c r="D179" s="83">
        <v>23343</v>
      </c>
      <c r="E179" s="82">
        <v>121.707918789358</v>
      </c>
      <c r="F179" s="83">
        <v>129.82333679999999</v>
      </c>
      <c r="G179" s="84">
        <v>133.49840930994418</v>
      </c>
      <c r="H179" s="82">
        <v>133.08808769140674</v>
      </c>
      <c r="I179" s="82">
        <v>130.84635746268626</v>
      </c>
      <c r="J179" s="82">
        <v>129.25588984329642</v>
      </c>
      <c r="K179" s="82">
        <v>129.3422938444229</v>
      </c>
      <c r="L179" s="82">
        <v>129.09206591282376</v>
      </c>
      <c r="M179" s="82">
        <v>132.03202502339497</v>
      </c>
      <c r="N179" s="82">
        <v>139.98695890239151</v>
      </c>
      <c r="O179" s="82">
        <v>147.04075782669364</v>
      </c>
      <c r="P179" s="83">
        <v>150.84225811556368</v>
      </c>
      <c r="Q179" s="82"/>
      <c r="R179" s="82"/>
      <c r="S179" s="85"/>
      <c r="T179" s="83">
        <v>23343</v>
      </c>
      <c r="U179" s="84">
        <v>189.92663769907301</v>
      </c>
      <c r="V179" s="83">
        <v>176.79340152422299</v>
      </c>
      <c r="W179" s="84">
        <v>170.69494358518111</v>
      </c>
      <c r="X179" s="82">
        <v>172.06337174588825</v>
      </c>
      <c r="Y179" s="82">
        <v>169.25898224692963</v>
      </c>
      <c r="Z179" s="82">
        <v>169.15152137817853</v>
      </c>
      <c r="AA179" s="82">
        <v>169.40101192230958</v>
      </c>
      <c r="AB179" s="82">
        <v>170.15815863684824</v>
      </c>
      <c r="AC179" s="82">
        <v>172.41197699930964</v>
      </c>
      <c r="AD179" s="82">
        <v>179.53068779393081</v>
      </c>
      <c r="AE179" s="82">
        <v>185.34392387657982</v>
      </c>
      <c r="AF179" s="83">
        <v>189.21012494226335</v>
      </c>
      <c r="AG179" s="82"/>
      <c r="AH179" s="82"/>
      <c r="AI179" s="85"/>
      <c r="AJ179" s="82"/>
      <c r="AK179" s="82"/>
      <c r="AL179" s="85"/>
      <c r="AM179" s="82"/>
      <c r="AN179" s="82"/>
      <c r="AO179" s="82"/>
      <c r="AP179" s="85"/>
      <c r="AQ179" s="82"/>
      <c r="AR179" s="82"/>
      <c r="AS179" s="82"/>
      <c r="AT179" s="85"/>
      <c r="AU179" s="82" t="s">
        <v>77</v>
      </c>
      <c r="AV179" s="82" t="s">
        <v>130</v>
      </c>
      <c r="AW179" s="82"/>
      <c r="AX179" s="82"/>
      <c r="AY179" s="85"/>
      <c r="AZ179" s="82"/>
      <c r="BA179" s="82"/>
      <c r="BB179" s="85"/>
      <c r="BC179" s="82"/>
    </row>
    <row r="180" spans="1:61" s="2" customFormat="1" x14ac:dyDescent="0.25">
      <c r="A180" s="68"/>
      <c r="B180" s="68"/>
      <c r="C180" s="68"/>
      <c r="D180" s="83">
        <v>23346</v>
      </c>
      <c r="E180" s="82">
        <v>0</v>
      </c>
      <c r="F180" s="83">
        <v>0</v>
      </c>
      <c r="G180" s="84">
        <v>0</v>
      </c>
      <c r="H180" s="82">
        <v>0</v>
      </c>
      <c r="I180" s="82">
        <v>0</v>
      </c>
      <c r="J180" s="82">
        <v>0</v>
      </c>
      <c r="K180" s="82">
        <v>0</v>
      </c>
      <c r="L180" s="82">
        <v>0</v>
      </c>
      <c r="M180" s="82">
        <v>0</v>
      </c>
      <c r="N180" s="82">
        <v>0</v>
      </c>
      <c r="O180" s="82">
        <v>0</v>
      </c>
      <c r="P180" s="83">
        <v>0</v>
      </c>
      <c r="Q180" s="82"/>
      <c r="R180" s="82"/>
      <c r="S180" s="85"/>
      <c r="T180" s="83">
        <v>23346</v>
      </c>
      <c r="U180" s="84">
        <v>0</v>
      </c>
      <c r="V180" s="83">
        <v>0</v>
      </c>
      <c r="W180" s="84">
        <v>0</v>
      </c>
      <c r="X180" s="82">
        <v>0</v>
      </c>
      <c r="Y180" s="82">
        <v>0</v>
      </c>
      <c r="Z180" s="82">
        <v>0</v>
      </c>
      <c r="AA180" s="82">
        <v>0</v>
      </c>
      <c r="AB180" s="82">
        <v>0</v>
      </c>
      <c r="AC180" s="82">
        <v>0</v>
      </c>
      <c r="AD180" s="82">
        <v>0</v>
      </c>
      <c r="AE180" s="82">
        <v>0</v>
      </c>
      <c r="AF180" s="83">
        <v>0</v>
      </c>
      <c r="AG180" s="82"/>
      <c r="AH180" s="82"/>
      <c r="AI180" s="85"/>
      <c r="AJ180" s="82"/>
      <c r="AK180" s="82"/>
      <c r="AL180" s="85"/>
      <c r="AM180" s="82"/>
      <c r="AN180" s="82"/>
      <c r="AO180" s="82"/>
      <c r="AP180" s="85"/>
      <c r="AQ180" s="82"/>
      <c r="AR180" s="82"/>
      <c r="AS180" s="82"/>
      <c r="AT180" s="85"/>
      <c r="AU180" s="82" t="s">
        <v>77</v>
      </c>
      <c r="AV180" s="82" t="s">
        <v>131</v>
      </c>
      <c r="AW180" s="82"/>
      <c r="AX180" s="82"/>
      <c r="AY180" s="85"/>
      <c r="AZ180" s="82"/>
      <c r="BA180" s="82"/>
      <c r="BB180" s="85"/>
      <c r="BC180" s="82"/>
      <c r="BI180" s="68"/>
    </row>
    <row r="181" spans="1:61" x14ac:dyDescent="0.25">
      <c r="D181" s="83">
        <v>23347</v>
      </c>
      <c r="E181" s="82">
        <v>81.510773855073495</v>
      </c>
      <c r="F181" s="83">
        <v>61.016224571782097</v>
      </c>
      <c r="G181" s="84">
        <v>62.743487597918836</v>
      </c>
      <c r="H181" s="82">
        <v>62.550638787832355</v>
      </c>
      <c r="I181" s="82">
        <v>61.497038422624655</v>
      </c>
      <c r="J181" s="82">
        <v>60.749527752887822</v>
      </c>
      <c r="K181" s="82">
        <v>60.79013713843117</v>
      </c>
      <c r="L181" s="82">
        <v>60.672531444070472</v>
      </c>
      <c r="M181" s="82">
        <v>62.05429538377588</v>
      </c>
      <c r="N181" s="82">
        <v>65.793068735151721</v>
      </c>
      <c r="O181" s="82">
        <v>69.108313820189579</v>
      </c>
      <c r="P181" s="83">
        <v>70.894997178149509</v>
      </c>
      <c r="Q181" s="82"/>
      <c r="R181" s="82"/>
      <c r="S181" s="85"/>
      <c r="T181" s="83">
        <v>23347</v>
      </c>
      <c r="U181" s="84">
        <v>121.62548474976001</v>
      </c>
      <c r="V181" s="83">
        <v>132.626451217663</v>
      </c>
      <c r="W181" s="84">
        <v>128.05152462321945</v>
      </c>
      <c r="X181" s="82">
        <v>129.07808878871538</v>
      </c>
      <c r="Y181" s="82">
        <v>126.97429858007457</v>
      </c>
      <c r="Z181" s="82">
        <v>126.89368384250885</v>
      </c>
      <c r="AA181" s="82">
        <v>127.08084606233827</v>
      </c>
      <c r="AB181" s="82">
        <v>127.64884057420707</v>
      </c>
      <c r="AC181" s="82">
        <v>129.33960464416307</v>
      </c>
      <c r="AD181" s="82">
        <v>134.67990208623766</v>
      </c>
      <c r="AE181" s="82">
        <v>139.04086163045781</v>
      </c>
      <c r="AF181" s="83">
        <v>141.94119910128418</v>
      </c>
      <c r="AG181" s="82"/>
      <c r="AH181" s="82"/>
      <c r="AI181" s="85"/>
      <c r="AJ181" s="82"/>
      <c r="AK181" s="82"/>
      <c r="AL181" s="85"/>
      <c r="AM181" s="82"/>
      <c r="AN181" s="82"/>
      <c r="AO181" s="82"/>
      <c r="AP181" s="85"/>
      <c r="AQ181" s="82"/>
      <c r="AR181" s="82"/>
      <c r="AS181" s="82"/>
      <c r="AT181" s="85"/>
      <c r="AU181" s="82" t="s">
        <v>77</v>
      </c>
      <c r="AV181" s="82" t="s">
        <v>132</v>
      </c>
      <c r="AW181" s="82"/>
      <c r="AX181" s="82"/>
      <c r="AY181" s="85"/>
      <c r="AZ181" s="82"/>
      <c r="BA181" s="82"/>
      <c r="BB181" s="85"/>
      <c r="BC181" s="82"/>
    </row>
    <row r="182" spans="1:61" x14ac:dyDescent="0.25">
      <c r="D182" s="83">
        <v>23348</v>
      </c>
      <c r="E182" s="82">
        <v>92.692753548771194</v>
      </c>
      <c r="F182" s="83">
        <v>77.877223839999999</v>
      </c>
      <c r="G182" s="84">
        <v>80.081792383220147</v>
      </c>
      <c r="H182" s="82">
        <v>79.835652441658951</v>
      </c>
      <c r="I182" s="82">
        <v>78.490904023430346</v>
      </c>
      <c r="J182" s="82">
        <v>77.536829002262849</v>
      </c>
      <c r="K182" s="82">
        <v>77.588660236170867</v>
      </c>
      <c r="L182" s="82">
        <v>77.438555816422451</v>
      </c>
      <c r="M182" s="82">
        <v>79.202151325349476</v>
      </c>
      <c r="N182" s="82">
        <v>83.974083564939022</v>
      </c>
      <c r="O182" s="82">
        <v>88.20545129350468</v>
      </c>
      <c r="P182" s="83">
        <v>90.485860164678869</v>
      </c>
      <c r="Q182" s="82"/>
      <c r="R182" s="82"/>
      <c r="S182" s="85"/>
      <c r="T182" s="83">
        <v>23348</v>
      </c>
      <c r="U182" s="84">
        <v>150.69276086567399</v>
      </c>
      <c r="V182" s="83">
        <v>149.00957107214001</v>
      </c>
      <c r="W182" s="84">
        <v>143.86951157974084</v>
      </c>
      <c r="X182" s="82">
        <v>145.02288546989743</v>
      </c>
      <c r="Y182" s="82">
        <v>142.65921763639076</v>
      </c>
      <c r="Z182" s="82">
        <v>142.56864469745983</v>
      </c>
      <c r="AA182" s="82">
        <v>142.77892674784752</v>
      </c>
      <c r="AB182" s="82">
        <v>143.41708465532253</v>
      </c>
      <c r="AC182" s="82">
        <v>145.31670593399829</v>
      </c>
      <c r="AD182" s="82">
        <v>151.31668123255474</v>
      </c>
      <c r="AE182" s="82">
        <v>156.21634268908221</v>
      </c>
      <c r="AF182" s="83">
        <v>159.47495391274384</v>
      </c>
      <c r="AG182" s="82"/>
      <c r="AH182" s="82"/>
      <c r="AI182" s="85"/>
      <c r="AJ182" s="82"/>
      <c r="AK182" s="82"/>
      <c r="AL182" s="85"/>
      <c r="AM182" s="82"/>
      <c r="AN182" s="82"/>
      <c r="AO182" s="82"/>
      <c r="AP182" s="85"/>
      <c r="AQ182" s="82"/>
      <c r="AR182" s="82"/>
      <c r="AS182" s="82"/>
      <c r="AT182" s="85"/>
      <c r="AU182" s="82" t="s">
        <v>77</v>
      </c>
      <c r="AV182" s="82" t="s">
        <v>133</v>
      </c>
      <c r="AW182" s="82"/>
      <c r="AX182" s="82"/>
      <c r="AY182" s="85"/>
      <c r="AZ182" s="82"/>
      <c r="BA182" s="82"/>
      <c r="BB182" s="85"/>
      <c r="BC182" s="82"/>
    </row>
    <row r="183" spans="1:61" x14ac:dyDescent="0.25">
      <c r="D183" s="83">
        <v>24401</v>
      </c>
      <c r="E183" s="82">
        <v>100.228797386276</v>
      </c>
      <c r="F183" s="83">
        <v>95.825001529999994</v>
      </c>
      <c r="G183" s="84">
        <v>98.537640394234316</v>
      </c>
      <c r="H183" s="82">
        <v>98.234774432741474</v>
      </c>
      <c r="I183" s="82">
        <v>96.580111966871257</v>
      </c>
      <c r="J183" s="82">
        <v>95.406158455753001</v>
      </c>
      <c r="K183" s="82">
        <v>95.469934844068305</v>
      </c>
      <c r="L183" s="82">
        <v>95.285236988356303</v>
      </c>
      <c r="M183" s="82">
        <v>97.455275081758813</v>
      </c>
      <c r="N183" s="82">
        <v>103.3269586319993</v>
      </c>
      <c r="O183" s="82">
        <v>108.53349783654056</v>
      </c>
      <c r="P183" s="83">
        <v>111.33945537835339</v>
      </c>
      <c r="Q183" s="82"/>
      <c r="R183" s="82"/>
      <c r="S183" s="85"/>
      <c r="T183" s="83">
        <v>24401</v>
      </c>
      <c r="U183" s="84">
        <v>179.92883109993599</v>
      </c>
      <c r="V183" s="83">
        <v>150.056909792428</v>
      </c>
      <c r="W183" s="84">
        <v>144.88072253124031</v>
      </c>
      <c r="X183" s="82">
        <v>146.04220310290358</v>
      </c>
      <c r="Y183" s="82">
        <v>143.66192183425903</v>
      </c>
      <c r="Z183" s="82">
        <v>143.57071228826138</v>
      </c>
      <c r="AA183" s="82">
        <v>143.78247234124962</v>
      </c>
      <c r="AB183" s="82">
        <v>144.4251156484298</v>
      </c>
      <c r="AC183" s="82">
        <v>146.33808873333336</v>
      </c>
      <c r="AD183" s="82">
        <v>152.38023586290535</v>
      </c>
      <c r="AE183" s="82">
        <v>157.31433541037421</v>
      </c>
      <c r="AF183" s="83">
        <v>160.59585032863984</v>
      </c>
      <c r="AG183" s="82"/>
      <c r="AH183" s="82"/>
      <c r="AI183" s="85"/>
      <c r="AJ183" s="82"/>
      <c r="AK183" s="82"/>
      <c r="AL183" s="85"/>
      <c r="AM183" s="82"/>
      <c r="AN183" s="82"/>
      <c r="AO183" s="82"/>
      <c r="AP183" s="85"/>
      <c r="AQ183" s="82"/>
      <c r="AR183" s="82"/>
      <c r="AS183" s="82"/>
      <c r="AT183" s="85"/>
      <c r="AU183" s="82" t="s">
        <v>77</v>
      </c>
      <c r="AV183" s="82" t="s">
        <v>134</v>
      </c>
      <c r="AW183" s="82"/>
      <c r="AX183" s="82"/>
      <c r="AY183" s="85"/>
      <c r="AZ183" s="82"/>
      <c r="BA183" s="82"/>
      <c r="BB183" s="85"/>
      <c r="BC183" s="82"/>
    </row>
    <row r="184" spans="1:61" x14ac:dyDescent="0.25">
      <c r="D184" s="83">
        <v>24402</v>
      </c>
      <c r="E184" s="82">
        <v>92.045558597893205</v>
      </c>
      <c r="F184" s="83">
        <v>78.755001579999998</v>
      </c>
      <c r="G184" s="84">
        <v>80.984418481933062</v>
      </c>
      <c r="H184" s="82">
        <v>80.735504222657738</v>
      </c>
      <c r="I184" s="82">
        <v>79.375598738354881</v>
      </c>
      <c r="J184" s="82">
        <v>78.410770049111193</v>
      </c>
      <c r="K184" s="82">
        <v>78.463185488530371</v>
      </c>
      <c r="L184" s="82">
        <v>78.311389196475346</v>
      </c>
      <c r="M184" s="82">
        <v>80.094862723695385</v>
      </c>
      <c r="N184" s="82">
        <v>84.920580854591293</v>
      </c>
      <c r="O184" s="82">
        <v>89.199641608392668</v>
      </c>
      <c r="P184" s="83">
        <v>91.505753657550301</v>
      </c>
      <c r="Q184" s="82"/>
      <c r="R184" s="82"/>
      <c r="S184" s="85"/>
      <c r="T184" s="83">
        <v>24402</v>
      </c>
      <c r="U184" s="84">
        <v>134.63207989310499</v>
      </c>
      <c r="V184" s="83">
        <v>129.01288219211</v>
      </c>
      <c r="W184" s="84">
        <v>124.56260503889085</v>
      </c>
      <c r="X184" s="82">
        <v>125.56119921471186</v>
      </c>
      <c r="Y184" s="82">
        <v>123.51472932991605</v>
      </c>
      <c r="Z184" s="82">
        <v>123.43631103895653</v>
      </c>
      <c r="AA184" s="82">
        <v>123.61837379639275</v>
      </c>
      <c r="AB184" s="82">
        <v>124.17089260672593</v>
      </c>
      <c r="AC184" s="82">
        <v>125.81558975250037</v>
      </c>
      <c r="AD184" s="82">
        <v>131.01038429340596</v>
      </c>
      <c r="AE184" s="82">
        <v>135.25252418901152</v>
      </c>
      <c r="AF184" s="83">
        <v>138.07383843670249</v>
      </c>
      <c r="AG184" s="82"/>
      <c r="AH184" s="82"/>
      <c r="AI184" s="85"/>
      <c r="AJ184" s="82"/>
      <c r="AK184" s="82"/>
      <c r="AL184" s="85"/>
      <c r="AM184" s="82"/>
      <c r="AN184" s="82"/>
      <c r="AO184" s="82"/>
      <c r="AP184" s="85"/>
      <c r="AQ184" s="82"/>
      <c r="AR184" s="82"/>
      <c r="AS184" s="82"/>
      <c r="AT184" s="85"/>
      <c r="AU184" s="82" t="s">
        <v>59</v>
      </c>
      <c r="AV184" s="82" t="s">
        <v>130</v>
      </c>
      <c r="AW184" s="82" t="s">
        <v>58</v>
      </c>
      <c r="AX184" s="82">
        <v>4.8</v>
      </c>
      <c r="AY184" s="85"/>
      <c r="AZ184" s="82"/>
      <c r="BA184" s="82"/>
      <c r="BB184" s="85"/>
      <c r="BC184" s="82"/>
    </row>
    <row r="185" spans="1:61" s="2" customFormat="1" x14ac:dyDescent="0.25">
      <c r="A185" s="68"/>
      <c r="B185" s="68"/>
      <c r="C185" s="68"/>
      <c r="D185" s="83">
        <v>24403</v>
      </c>
      <c r="E185" s="82">
        <v>0</v>
      </c>
      <c r="F185" s="83">
        <v>0</v>
      </c>
      <c r="G185" s="84">
        <v>0</v>
      </c>
      <c r="H185" s="82">
        <v>0</v>
      </c>
      <c r="I185" s="82">
        <v>0</v>
      </c>
      <c r="J185" s="82">
        <v>0</v>
      </c>
      <c r="K185" s="82">
        <v>0</v>
      </c>
      <c r="L185" s="82">
        <v>0</v>
      </c>
      <c r="M185" s="82">
        <v>0</v>
      </c>
      <c r="N185" s="82">
        <v>0</v>
      </c>
      <c r="O185" s="82">
        <v>0</v>
      </c>
      <c r="P185" s="83">
        <v>0</v>
      </c>
      <c r="Q185" s="82"/>
      <c r="R185" s="82"/>
      <c r="S185" s="85"/>
      <c r="T185" s="83">
        <v>24403</v>
      </c>
      <c r="U185" s="84">
        <v>0</v>
      </c>
      <c r="V185" s="83">
        <v>0</v>
      </c>
      <c r="W185" s="84">
        <v>0</v>
      </c>
      <c r="X185" s="82">
        <v>0</v>
      </c>
      <c r="Y185" s="82">
        <v>0</v>
      </c>
      <c r="Z185" s="82">
        <v>0</v>
      </c>
      <c r="AA185" s="82">
        <v>0</v>
      </c>
      <c r="AB185" s="82">
        <v>0</v>
      </c>
      <c r="AC185" s="82">
        <v>0</v>
      </c>
      <c r="AD185" s="82">
        <v>0</v>
      </c>
      <c r="AE185" s="82">
        <v>0</v>
      </c>
      <c r="AF185" s="83">
        <v>0</v>
      </c>
      <c r="AG185" s="82"/>
      <c r="AH185" s="82"/>
      <c r="AI185" s="85"/>
      <c r="AJ185" s="82"/>
      <c r="AK185" s="82"/>
      <c r="AL185" s="85"/>
      <c r="AM185" s="82"/>
      <c r="AN185" s="82"/>
      <c r="AO185" s="82"/>
      <c r="AP185" s="85"/>
      <c r="AQ185" s="82"/>
      <c r="AR185" s="82"/>
      <c r="AS185" s="82"/>
      <c r="AT185" s="85"/>
      <c r="AU185" s="82" t="s">
        <v>59</v>
      </c>
      <c r="AV185" s="82" t="s">
        <v>131</v>
      </c>
      <c r="AW185" s="82" t="s">
        <v>66</v>
      </c>
      <c r="AX185" s="82">
        <v>3.2</v>
      </c>
      <c r="AY185" s="85"/>
      <c r="AZ185" s="82"/>
      <c r="BA185" s="82"/>
      <c r="BB185" s="85"/>
      <c r="BC185" s="82"/>
      <c r="BI185" s="68"/>
    </row>
    <row r="186" spans="1:61" s="2" customFormat="1" x14ac:dyDescent="0.25">
      <c r="A186" s="68"/>
      <c r="B186" s="68"/>
      <c r="C186" s="68"/>
      <c r="D186" s="83">
        <v>24404</v>
      </c>
      <c r="E186" s="82">
        <v>0</v>
      </c>
      <c r="F186" s="83">
        <v>0</v>
      </c>
      <c r="G186" s="84">
        <v>0</v>
      </c>
      <c r="H186" s="82">
        <v>0</v>
      </c>
      <c r="I186" s="82">
        <v>0</v>
      </c>
      <c r="J186" s="82">
        <v>0</v>
      </c>
      <c r="K186" s="82">
        <v>0</v>
      </c>
      <c r="L186" s="82">
        <v>0</v>
      </c>
      <c r="M186" s="82">
        <v>0</v>
      </c>
      <c r="N186" s="82">
        <v>0</v>
      </c>
      <c r="O186" s="82">
        <v>0</v>
      </c>
      <c r="P186" s="83">
        <v>0</v>
      </c>
      <c r="Q186" s="82"/>
      <c r="R186" s="82"/>
      <c r="S186" s="85"/>
      <c r="T186" s="83">
        <v>24404</v>
      </c>
      <c r="U186" s="84">
        <v>0</v>
      </c>
      <c r="V186" s="83">
        <v>0</v>
      </c>
      <c r="W186" s="84">
        <v>0</v>
      </c>
      <c r="X186" s="82">
        <v>0</v>
      </c>
      <c r="Y186" s="82">
        <v>0</v>
      </c>
      <c r="Z186" s="82">
        <v>0</v>
      </c>
      <c r="AA186" s="82">
        <v>0</v>
      </c>
      <c r="AB186" s="82">
        <v>0</v>
      </c>
      <c r="AC186" s="82">
        <v>0</v>
      </c>
      <c r="AD186" s="82">
        <v>0</v>
      </c>
      <c r="AE186" s="82">
        <v>0</v>
      </c>
      <c r="AF186" s="83">
        <v>0</v>
      </c>
      <c r="AG186" s="82"/>
      <c r="AH186" s="82"/>
      <c r="AI186" s="85"/>
      <c r="AJ186" s="82"/>
      <c r="AK186" s="82"/>
      <c r="AL186" s="85"/>
      <c r="AM186" s="82"/>
      <c r="AN186" s="82"/>
      <c r="AO186" s="82"/>
      <c r="AP186" s="85"/>
      <c r="AQ186" s="82"/>
      <c r="AR186" s="82"/>
      <c r="AS186" s="82"/>
      <c r="AT186" s="85"/>
      <c r="AU186" s="82" t="s">
        <v>59</v>
      </c>
      <c r="AV186" s="82" t="s">
        <v>132</v>
      </c>
      <c r="AW186" s="82"/>
      <c r="AX186" s="82"/>
      <c r="AY186" s="85"/>
      <c r="AZ186" s="82"/>
      <c r="BA186" s="82"/>
      <c r="BB186" s="85"/>
      <c r="BC186" s="82"/>
      <c r="BI186" s="68"/>
    </row>
    <row r="187" spans="1:61" x14ac:dyDescent="0.25">
      <c r="D187" s="83">
        <v>24405</v>
      </c>
      <c r="E187" s="82">
        <v>178.683836640219</v>
      </c>
      <c r="F187" s="83">
        <v>153.8266711</v>
      </c>
      <c r="G187" s="84">
        <v>158.18123618968608</v>
      </c>
      <c r="H187" s="82">
        <v>157.69504926662759</v>
      </c>
      <c r="I187" s="82">
        <v>155.03884039780488</v>
      </c>
      <c r="J187" s="82">
        <v>153.15430757486575</v>
      </c>
      <c r="K187" s="82">
        <v>153.25668700980114</v>
      </c>
      <c r="L187" s="82">
        <v>152.96019386239857</v>
      </c>
      <c r="M187" s="82">
        <v>156.44372875139925</v>
      </c>
      <c r="N187" s="82">
        <v>165.86946858823455</v>
      </c>
      <c r="O187" s="82">
        <v>174.22746056317322</v>
      </c>
      <c r="P187" s="83">
        <v>178.73182895360705</v>
      </c>
      <c r="Q187" s="82"/>
      <c r="R187" s="82"/>
      <c r="S187" s="85"/>
      <c r="T187" s="83">
        <v>24405</v>
      </c>
      <c r="U187" s="84">
        <v>272.99689528778799</v>
      </c>
      <c r="V187" s="83">
        <v>261.27456490114002</v>
      </c>
      <c r="W187" s="84">
        <v>252.26194378036388</v>
      </c>
      <c r="X187" s="82">
        <v>254.28427871597083</v>
      </c>
      <c r="Y187" s="82">
        <v>250.13980477160055</v>
      </c>
      <c r="Z187" s="82">
        <v>249.98099346142277</v>
      </c>
      <c r="AA187" s="82">
        <v>250.34970367799644</v>
      </c>
      <c r="AB187" s="82">
        <v>251.46865481928276</v>
      </c>
      <c r="AC187" s="82">
        <v>254.79946585035859</v>
      </c>
      <c r="AD187" s="82">
        <v>265.319870172501</v>
      </c>
      <c r="AE187" s="82">
        <v>273.9109754686657</v>
      </c>
      <c r="AF187" s="83">
        <v>279.62465025826685</v>
      </c>
      <c r="AG187" s="82"/>
      <c r="AH187" s="82"/>
      <c r="AI187" s="85"/>
      <c r="AJ187" s="82"/>
      <c r="AK187" s="82"/>
      <c r="AL187" s="85"/>
      <c r="AM187" s="82"/>
      <c r="AN187" s="82"/>
      <c r="AO187" s="82"/>
      <c r="AP187" s="85"/>
      <c r="AQ187" s="82"/>
      <c r="AR187" s="82"/>
      <c r="AS187" s="82"/>
      <c r="AT187" s="85"/>
      <c r="AU187" s="82" t="s">
        <v>59</v>
      </c>
      <c r="AV187" s="82" t="s">
        <v>133</v>
      </c>
      <c r="AW187" s="82"/>
      <c r="AX187" s="82"/>
      <c r="AY187" s="85"/>
      <c r="AZ187" s="82"/>
      <c r="BA187" s="82"/>
      <c r="BB187" s="85"/>
      <c r="BC187" s="82"/>
    </row>
    <row r="188" spans="1:61" x14ac:dyDescent="0.25">
      <c r="D188" s="83">
        <v>24406</v>
      </c>
      <c r="E188" s="82">
        <v>100.18589955802</v>
      </c>
      <c r="F188" s="83">
        <v>95.815002059999998</v>
      </c>
      <c r="G188" s="84">
        <v>98.5273578566579</v>
      </c>
      <c r="H188" s="82">
        <v>98.224523499642473</v>
      </c>
      <c r="I188" s="82">
        <v>96.570033700064158</v>
      </c>
      <c r="J188" s="82">
        <v>95.396202692600795</v>
      </c>
      <c r="K188" s="82">
        <v>95.459972425762714</v>
      </c>
      <c r="L188" s="82">
        <v>95.275293843524636</v>
      </c>
      <c r="M188" s="82">
        <v>97.445105490483442</v>
      </c>
      <c r="N188" s="82">
        <v>103.3161763225129</v>
      </c>
      <c r="O188" s="82">
        <v>108.52217221756553</v>
      </c>
      <c r="P188" s="83">
        <v>111.32783695387026</v>
      </c>
      <c r="Q188" s="82"/>
      <c r="R188" s="82"/>
      <c r="S188" s="85"/>
      <c r="T188" s="83">
        <v>24406</v>
      </c>
      <c r="U188" s="84">
        <v>180.061913369227</v>
      </c>
      <c r="V188" s="83">
        <v>149.74752740756401</v>
      </c>
      <c r="W188" s="84">
        <v>144.5820122384618</v>
      </c>
      <c r="X188" s="82">
        <v>145.74109810781025</v>
      </c>
      <c r="Y188" s="82">
        <v>143.3657244245382</v>
      </c>
      <c r="Z188" s="82">
        <v>143.27470293137267</v>
      </c>
      <c r="AA188" s="82">
        <v>143.48602638447156</v>
      </c>
      <c r="AB188" s="82">
        <v>144.12734471088766</v>
      </c>
      <c r="AC188" s="82">
        <v>146.03637369101119</v>
      </c>
      <c r="AD188" s="82">
        <v>152.06606332101697</v>
      </c>
      <c r="AE188" s="82">
        <v>156.98998990485981</v>
      </c>
      <c r="AF188" s="83">
        <v>160.26473910395407</v>
      </c>
      <c r="AG188" s="82"/>
      <c r="AH188" s="82"/>
      <c r="AI188" s="85"/>
      <c r="AJ188" s="82"/>
      <c r="AK188" s="82"/>
      <c r="AL188" s="85"/>
      <c r="AM188" s="82"/>
      <c r="AN188" s="82"/>
      <c r="AO188" s="82"/>
      <c r="AP188" s="85"/>
      <c r="AQ188" s="82"/>
      <c r="AR188" s="82"/>
      <c r="AS188" s="82"/>
      <c r="AT188" s="85"/>
      <c r="AU188" s="82" t="s">
        <v>59</v>
      </c>
      <c r="AV188" s="82" t="s">
        <v>134</v>
      </c>
      <c r="AW188" s="82"/>
      <c r="AX188" s="82"/>
      <c r="AY188" s="85"/>
      <c r="AZ188" s="82"/>
      <c r="BA188" s="82"/>
      <c r="BB188" s="85"/>
      <c r="BC188" s="82"/>
    </row>
    <row r="189" spans="1:61" x14ac:dyDescent="0.25">
      <c r="D189" s="83">
        <v>25305</v>
      </c>
      <c r="E189" s="82">
        <v>60.376560233599299</v>
      </c>
      <c r="F189" s="83">
        <v>48.04024347</v>
      </c>
      <c r="G189" s="84">
        <v>49.400179075565354</v>
      </c>
      <c r="H189" s="82">
        <v>49.248342349276996</v>
      </c>
      <c r="I189" s="82">
        <v>48.418805313515094</v>
      </c>
      <c r="J189" s="82">
        <v>47.830263580187534</v>
      </c>
      <c r="K189" s="82">
        <v>47.862236793580543</v>
      </c>
      <c r="L189" s="82">
        <v>47.769641648105761</v>
      </c>
      <c r="M189" s="82">
        <v>48.857553536253178</v>
      </c>
      <c r="N189" s="82">
        <v>51.801222754395972</v>
      </c>
      <c r="O189" s="82">
        <v>54.411433106899395</v>
      </c>
      <c r="P189" s="83">
        <v>55.818152452820506</v>
      </c>
      <c r="Q189" s="82"/>
      <c r="R189" s="82"/>
      <c r="S189" s="85"/>
      <c r="T189" s="83">
        <v>25305</v>
      </c>
      <c r="U189" s="84">
        <v>90.1583714092137</v>
      </c>
      <c r="V189" s="83">
        <v>80.291346888759904</v>
      </c>
      <c r="W189" s="84">
        <v>77.521710705233929</v>
      </c>
      <c r="X189" s="82">
        <v>78.14318718114545</v>
      </c>
      <c r="Y189" s="82">
        <v>76.8695637985373</v>
      </c>
      <c r="Z189" s="82">
        <v>76.820760065957501</v>
      </c>
      <c r="AA189" s="82">
        <v>76.93406707657887</v>
      </c>
      <c r="AB189" s="82">
        <v>77.277927927598114</v>
      </c>
      <c r="AC189" s="82">
        <v>78.301507486588903</v>
      </c>
      <c r="AD189" s="82">
        <v>81.534495103116967</v>
      </c>
      <c r="AE189" s="82">
        <v>84.174596774526222</v>
      </c>
      <c r="AF189" s="83">
        <v>85.930445625389339</v>
      </c>
      <c r="AG189" s="82"/>
      <c r="AH189" s="82"/>
      <c r="AI189" s="85"/>
      <c r="AJ189" s="82"/>
      <c r="AK189" s="82"/>
      <c r="AL189" s="85"/>
      <c r="AM189" s="82"/>
      <c r="AN189" s="82"/>
      <c r="AO189" s="82"/>
      <c r="AP189" s="85"/>
      <c r="AQ189" s="82"/>
      <c r="AR189" s="82"/>
      <c r="AS189" s="82"/>
      <c r="AT189" s="85"/>
      <c r="AU189" s="82" t="s">
        <v>88</v>
      </c>
      <c r="AV189" s="82" t="s">
        <v>130</v>
      </c>
      <c r="AW189" s="82"/>
      <c r="AX189" s="82"/>
      <c r="AY189" s="85"/>
      <c r="AZ189" s="82"/>
      <c r="BA189" s="82"/>
      <c r="BB189" s="85"/>
      <c r="BC189" s="82"/>
    </row>
    <row r="190" spans="1:61" s="2" customFormat="1" x14ac:dyDescent="0.25">
      <c r="A190" s="68"/>
      <c r="B190" s="68"/>
      <c r="C190" s="68"/>
      <c r="D190" s="83">
        <v>25306</v>
      </c>
      <c r="E190" s="82">
        <v>0</v>
      </c>
      <c r="F190" s="83">
        <v>0</v>
      </c>
      <c r="G190" s="84">
        <v>0</v>
      </c>
      <c r="H190" s="82">
        <v>0</v>
      </c>
      <c r="I190" s="82">
        <v>0</v>
      </c>
      <c r="J190" s="82">
        <v>0</v>
      </c>
      <c r="K190" s="82">
        <v>0</v>
      </c>
      <c r="L190" s="82">
        <v>0</v>
      </c>
      <c r="M190" s="82">
        <v>0</v>
      </c>
      <c r="N190" s="82">
        <v>0</v>
      </c>
      <c r="O190" s="82">
        <v>0</v>
      </c>
      <c r="P190" s="83">
        <v>0</v>
      </c>
      <c r="Q190" s="82"/>
      <c r="R190" s="82"/>
      <c r="S190" s="85"/>
      <c r="T190" s="83">
        <v>25306</v>
      </c>
      <c r="U190" s="84">
        <v>0</v>
      </c>
      <c r="V190" s="83">
        <v>0</v>
      </c>
      <c r="W190" s="84">
        <v>0</v>
      </c>
      <c r="X190" s="82">
        <v>0</v>
      </c>
      <c r="Y190" s="82">
        <v>0</v>
      </c>
      <c r="Z190" s="82">
        <v>0</v>
      </c>
      <c r="AA190" s="82">
        <v>0</v>
      </c>
      <c r="AB190" s="82">
        <v>0</v>
      </c>
      <c r="AC190" s="82">
        <v>0</v>
      </c>
      <c r="AD190" s="82">
        <v>0</v>
      </c>
      <c r="AE190" s="82">
        <v>0</v>
      </c>
      <c r="AF190" s="83">
        <v>0</v>
      </c>
      <c r="AG190" s="82"/>
      <c r="AH190" s="82"/>
      <c r="AI190" s="85"/>
      <c r="AJ190" s="82"/>
      <c r="AK190" s="82"/>
      <c r="AL190" s="85"/>
      <c r="AM190" s="82"/>
      <c r="AN190" s="82"/>
      <c r="AO190" s="82"/>
      <c r="AP190" s="85"/>
      <c r="AQ190" s="82"/>
      <c r="AR190" s="82"/>
      <c r="AS190" s="82"/>
      <c r="AT190" s="85"/>
      <c r="AU190" s="82" t="s">
        <v>88</v>
      </c>
      <c r="AV190" s="82" t="s">
        <v>131</v>
      </c>
      <c r="AW190" s="82"/>
      <c r="AX190" s="82"/>
      <c r="AY190" s="85"/>
      <c r="AZ190" s="82"/>
      <c r="BA190" s="82"/>
      <c r="BB190" s="85"/>
      <c r="BC190" s="82"/>
      <c r="BI190" s="68"/>
    </row>
    <row r="191" spans="1:61" x14ac:dyDescent="0.25">
      <c r="D191" s="83">
        <v>25307</v>
      </c>
      <c r="E191" s="82">
        <v>117.765658889704</v>
      </c>
      <c r="F191" s="83">
        <v>89.108984250000006</v>
      </c>
      <c r="G191" s="84">
        <v>91.631504364474708</v>
      </c>
      <c r="H191" s="82">
        <v>91.349865149639143</v>
      </c>
      <c r="I191" s="82">
        <v>89.811171810154704</v>
      </c>
      <c r="J191" s="82">
        <v>88.719496326072218</v>
      </c>
      <c r="K191" s="82">
        <v>88.778802864983476</v>
      </c>
      <c r="L191" s="82">
        <v>88.607049793729971</v>
      </c>
      <c r="M191" s="82">
        <v>90.624998003481522</v>
      </c>
      <c r="N191" s="82">
        <v>96.085157133617926</v>
      </c>
      <c r="O191" s="82">
        <v>100.92678940668631</v>
      </c>
      <c r="P191" s="83">
        <v>103.53608784036584</v>
      </c>
      <c r="Q191" s="82"/>
      <c r="R191" s="82"/>
      <c r="S191" s="85"/>
      <c r="T191" s="83">
        <v>25307</v>
      </c>
      <c r="U191" s="84">
        <v>167.75289336240101</v>
      </c>
      <c r="V191" s="83">
        <v>156.149299957989</v>
      </c>
      <c r="W191" s="84">
        <v>150.76295674724335</v>
      </c>
      <c r="X191" s="82">
        <v>151.97159404645805</v>
      </c>
      <c r="Y191" s="82">
        <v>149.49467209520569</v>
      </c>
      <c r="Z191" s="82">
        <v>149.39975939324</v>
      </c>
      <c r="AA191" s="82">
        <v>149.62011701675044</v>
      </c>
      <c r="AB191" s="82">
        <v>150.28885198322206</v>
      </c>
      <c r="AC191" s="82">
        <v>152.27949279049557</v>
      </c>
      <c r="AD191" s="82">
        <v>158.56695429980519</v>
      </c>
      <c r="AE191" s="82">
        <v>163.70138090719072</v>
      </c>
      <c r="AF191" s="83">
        <v>167.11612707248017</v>
      </c>
      <c r="AG191" s="82"/>
      <c r="AH191" s="82"/>
      <c r="AI191" s="85"/>
      <c r="AJ191" s="82"/>
      <c r="AK191" s="82"/>
      <c r="AL191" s="85"/>
      <c r="AM191" s="82"/>
      <c r="AN191" s="82"/>
      <c r="AO191" s="82"/>
      <c r="AP191" s="85"/>
      <c r="AQ191" s="82"/>
      <c r="AR191" s="82"/>
      <c r="AS191" s="82"/>
      <c r="AT191" s="85"/>
      <c r="AU191" s="82" t="s">
        <v>88</v>
      </c>
      <c r="AV191" s="82" t="s">
        <v>132</v>
      </c>
      <c r="AW191" s="82"/>
      <c r="AX191" s="82"/>
      <c r="AY191" s="85"/>
      <c r="AZ191" s="82"/>
      <c r="BA191" s="82"/>
      <c r="BB191" s="85"/>
      <c r="BC191" s="82"/>
    </row>
    <row r="192" spans="1:61" x14ac:dyDescent="0.25">
      <c r="D192" s="83">
        <v>25308</v>
      </c>
      <c r="E192" s="82">
        <v>96.778359138899503</v>
      </c>
      <c r="F192" s="83">
        <v>86.933686699999996</v>
      </c>
      <c r="G192" s="84">
        <v>89.394627930246287</v>
      </c>
      <c r="H192" s="82">
        <v>89.119863994027924</v>
      </c>
      <c r="I192" s="82">
        <v>87.61873270151051</v>
      </c>
      <c r="J192" s="82">
        <v>86.553706819888504</v>
      </c>
      <c r="K192" s="82">
        <v>86.611565588186295</v>
      </c>
      <c r="L192" s="82">
        <v>86.444005293208349</v>
      </c>
      <c r="M192" s="82">
        <v>88.412692052684775</v>
      </c>
      <c r="N192" s="82">
        <v>93.739559676040301</v>
      </c>
      <c r="O192" s="82">
        <v>98.46299970496797</v>
      </c>
      <c r="P192" s="83">
        <v>101.00860085225405</v>
      </c>
      <c r="Q192" s="82"/>
      <c r="R192" s="82"/>
      <c r="S192" s="85"/>
      <c r="T192" s="83">
        <v>25308</v>
      </c>
      <c r="U192" s="84">
        <v>164.26914110619401</v>
      </c>
      <c r="V192" s="83">
        <v>152.622409474092</v>
      </c>
      <c r="W192" s="84">
        <v>147.3577257432037</v>
      </c>
      <c r="X192" s="82">
        <v>148.53906396781332</v>
      </c>
      <c r="Y192" s="82">
        <v>146.11808739999577</v>
      </c>
      <c r="Z192" s="82">
        <v>146.0253184585558</v>
      </c>
      <c r="AA192" s="82">
        <v>146.24069894028193</v>
      </c>
      <c r="AB192" s="82">
        <v>146.89432942027724</v>
      </c>
      <c r="AC192" s="82">
        <v>148.84000830891316</v>
      </c>
      <c r="AD192" s="82">
        <v>154.98545708956487</v>
      </c>
      <c r="AE192" s="82">
        <v>160.00391417069108</v>
      </c>
      <c r="AF192" s="83">
        <v>163.34153263986838</v>
      </c>
      <c r="AG192" s="82"/>
      <c r="AH192" s="82"/>
      <c r="AI192" s="85"/>
      <c r="AJ192" s="82"/>
      <c r="AK192" s="82"/>
      <c r="AL192" s="85"/>
      <c r="AM192" s="82"/>
      <c r="AN192" s="82"/>
      <c r="AO192" s="82"/>
      <c r="AP192" s="85"/>
      <c r="AQ192" s="82"/>
      <c r="AR192" s="82"/>
      <c r="AS192" s="82"/>
      <c r="AT192" s="85"/>
      <c r="AU192" s="82" t="s">
        <v>88</v>
      </c>
      <c r="AV192" s="82" t="s">
        <v>133</v>
      </c>
      <c r="AW192" s="82"/>
      <c r="AX192" s="82"/>
      <c r="AY192" s="85"/>
      <c r="AZ192" s="82"/>
      <c r="BA192" s="82"/>
      <c r="BB192" s="85"/>
      <c r="BC192" s="82"/>
    </row>
    <row r="193" spans="1:61" x14ac:dyDescent="0.25">
      <c r="D193" s="83">
        <v>25309</v>
      </c>
      <c r="E193" s="82">
        <v>115.16028295013901</v>
      </c>
      <c r="F193" s="83">
        <v>98.479554852929098</v>
      </c>
      <c r="G193" s="84">
        <v>101.26733949745027</v>
      </c>
      <c r="H193" s="82">
        <v>100.95608351423401</v>
      </c>
      <c r="I193" s="82">
        <v>99.255583431072154</v>
      </c>
      <c r="J193" s="82">
        <v>98.049108947930463</v>
      </c>
      <c r="K193" s="82">
        <v>98.114652075831714</v>
      </c>
      <c r="L193" s="82">
        <v>97.924837702522112</v>
      </c>
      <c r="M193" s="82">
        <v>100.15499039795696</v>
      </c>
      <c r="N193" s="82">
        <v>106.18933188538099</v>
      </c>
      <c r="O193" s="82">
        <v>111.54010313506393</v>
      </c>
      <c r="P193" s="83">
        <v>114.4237915800616</v>
      </c>
      <c r="Q193" s="82"/>
      <c r="R193" s="82"/>
      <c r="S193" s="85"/>
      <c r="T193" s="83">
        <v>25309</v>
      </c>
      <c r="U193" s="84">
        <v>146.67276130880299</v>
      </c>
      <c r="V193" s="83">
        <v>137.97410978326599</v>
      </c>
      <c r="W193" s="84">
        <v>133.21471662755079</v>
      </c>
      <c r="X193" s="82">
        <v>134.28267309904868</v>
      </c>
      <c r="Y193" s="82">
        <v>132.09405553035884</v>
      </c>
      <c r="Z193" s="82">
        <v>132.01019030928927</v>
      </c>
      <c r="AA193" s="82">
        <v>132.20489913568801</v>
      </c>
      <c r="AB193" s="82">
        <v>132.79579587172645</v>
      </c>
      <c r="AC193" s="82">
        <v>134.5547335893832</v>
      </c>
      <c r="AD193" s="82">
        <v>140.11035826894911</v>
      </c>
      <c r="AE193" s="82">
        <v>144.64715696476225</v>
      </c>
      <c r="AF193" s="83">
        <v>147.66443954251562</v>
      </c>
      <c r="AG193" s="82"/>
      <c r="AH193" s="82"/>
      <c r="AI193" s="85"/>
      <c r="AJ193" s="82"/>
      <c r="AK193" s="82"/>
      <c r="AL193" s="85"/>
      <c r="AM193" s="82"/>
      <c r="AN193" s="82"/>
      <c r="AO193" s="82"/>
      <c r="AP193" s="85"/>
      <c r="AQ193" s="82"/>
      <c r="AR193" s="82"/>
      <c r="AS193" s="82"/>
      <c r="AT193" s="85"/>
      <c r="AU193" s="82" t="s">
        <v>88</v>
      </c>
      <c r="AV193" s="82" t="s">
        <v>134</v>
      </c>
      <c r="AW193" s="82"/>
      <c r="AX193" s="82"/>
      <c r="AY193" s="85"/>
      <c r="AZ193" s="82"/>
      <c r="BA193" s="82"/>
      <c r="BB193" s="85"/>
      <c r="BC193" s="82"/>
    </row>
    <row r="194" spans="1:61" x14ac:dyDescent="0.25">
      <c r="D194" s="83">
        <v>25310</v>
      </c>
      <c r="E194" s="82">
        <v>55.654733935933699</v>
      </c>
      <c r="F194" s="83">
        <v>51.13412787</v>
      </c>
      <c r="G194" s="84">
        <v>52.581645953320503</v>
      </c>
      <c r="H194" s="82">
        <v>52.420030648805245</v>
      </c>
      <c r="I194" s="82">
        <v>51.537069826884377</v>
      </c>
      <c r="J194" s="82">
        <v>50.910624870009919</v>
      </c>
      <c r="K194" s="82">
        <v>50.944657220055639</v>
      </c>
      <c r="L194" s="82">
        <v>50.846098768498138</v>
      </c>
      <c r="M194" s="82">
        <v>52.004074281977005</v>
      </c>
      <c r="N194" s="82">
        <v>55.137321479225157</v>
      </c>
      <c r="O194" s="82">
        <v>57.915634416291297</v>
      </c>
      <c r="P194" s="83">
        <v>59.412949203141871</v>
      </c>
      <c r="Q194" s="82"/>
      <c r="R194" s="82"/>
      <c r="S194" s="85"/>
      <c r="T194" s="83">
        <v>25310</v>
      </c>
      <c r="U194" s="84">
        <v>96.157533171517898</v>
      </c>
      <c r="V194" s="83">
        <v>83.963307364309003</v>
      </c>
      <c r="W194" s="84">
        <v>81.067007536546896</v>
      </c>
      <c r="X194" s="82">
        <v>81.716905967556414</v>
      </c>
      <c r="Y194" s="82">
        <v>80.385036025351368</v>
      </c>
      <c r="Z194" s="82">
        <v>80.334000353913424</v>
      </c>
      <c r="AA194" s="82">
        <v>80.452489228841799</v>
      </c>
      <c r="AB194" s="82">
        <v>80.812075852350347</v>
      </c>
      <c r="AC194" s="82">
        <v>81.882466728249312</v>
      </c>
      <c r="AD194" s="82">
        <v>85.263308418794566</v>
      </c>
      <c r="AE194" s="82">
        <v>88.024149738553177</v>
      </c>
      <c r="AF194" s="83">
        <v>89.860298744180682</v>
      </c>
      <c r="AG194" s="82"/>
      <c r="AH194" s="82"/>
      <c r="AI194" s="85"/>
      <c r="AJ194" s="82"/>
      <c r="AK194" s="82"/>
      <c r="AL194" s="85"/>
      <c r="AM194" s="82"/>
      <c r="AN194" s="82"/>
      <c r="AO194" s="82"/>
      <c r="AP194" s="85"/>
      <c r="AQ194" s="82"/>
      <c r="AR194" s="82"/>
      <c r="AS194" s="82"/>
      <c r="AT194" s="85"/>
      <c r="AU194" s="82" t="s">
        <v>61</v>
      </c>
      <c r="AV194" s="82" t="s">
        <v>130</v>
      </c>
      <c r="AW194" s="82" t="s">
        <v>113</v>
      </c>
      <c r="AX194" s="82">
        <v>5.0999999999999996</v>
      </c>
      <c r="AY194" s="85"/>
      <c r="AZ194" s="82"/>
      <c r="BA194" s="82"/>
      <c r="BB194" s="85"/>
      <c r="BC194" s="82"/>
    </row>
    <row r="195" spans="1:61" x14ac:dyDescent="0.25">
      <c r="D195" s="83">
        <v>26161</v>
      </c>
      <c r="E195" s="82">
        <v>170.33332820000001</v>
      </c>
      <c r="F195" s="83">
        <v>93.094444019999997</v>
      </c>
      <c r="G195" s="84">
        <v>95.72978555781232</v>
      </c>
      <c r="H195" s="82">
        <v>95.435549838035882</v>
      </c>
      <c r="I195" s="82">
        <v>93.828037395129982</v>
      </c>
      <c r="J195" s="82">
        <v>92.687535984455181</v>
      </c>
      <c r="K195" s="82">
        <v>92.749495048551395</v>
      </c>
      <c r="L195" s="82">
        <v>92.57006020467287</v>
      </c>
      <c r="M195" s="82">
        <v>94.678262517033716</v>
      </c>
      <c r="N195" s="82">
        <v>100.38263096830775</v>
      </c>
      <c r="O195" s="82">
        <v>105.44080852923747</v>
      </c>
      <c r="P195" s="83">
        <v>108.1668096054494</v>
      </c>
      <c r="Q195" s="82"/>
      <c r="R195" s="82"/>
      <c r="S195" s="85"/>
      <c r="T195" s="83">
        <v>26161</v>
      </c>
      <c r="U195" s="84">
        <v>153.188332102668</v>
      </c>
      <c r="V195" s="83">
        <v>251.93215212963901</v>
      </c>
      <c r="W195" s="84">
        <v>243.24179592850896</v>
      </c>
      <c r="X195" s="82">
        <v>245.19181809330405</v>
      </c>
      <c r="Y195" s="82">
        <v>241.19553839173611</v>
      </c>
      <c r="Z195" s="82">
        <v>241.04240570861117</v>
      </c>
      <c r="AA195" s="82">
        <v>241.39793192835148</v>
      </c>
      <c r="AB195" s="82">
        <v>242.4768726559299</v>
      </c>
      <c r="AC195" s="82">
        <v>245.6885836455304</v>
      </c>
      <c r="AD195" s="82">
        <v>255.83280913932902</v>
      </c>
      <c r="AE195" s="82">
        <v>264.11672168647675</v>
      </c>
      <c r="AF195" s="83">
        <v>269.62609220961872</v>
      </c>
      <c r="AG195" s="82"/>
      <c r="AH195" s="82"/>
      <c r="AI195" s="85"/>
      <c r="AJ195" s="82"/>
      <c r="AK195" s="82"/>
      <c r="AL195" s="85"/>
      <c r="AM195" s="82"/>
      <c r="AN195" s="82"/>
      <c r="AO195" s="82"/>
      <c r="AP195" s="85"/>
      <c r="AQ195" s="82"/>
      <c r="AR195" s="82"/>
      <c r="AS195" s="82"/>
      <c r="AT195" s="85"/>
      <c r="AU195" s="82" t="s">
        <v>61</v>
      </c>
      <c r="AV195" s="82" t="s">
        <v>131</v>
      </c>
      <c r="AW195" s="82"/>
      <c r="AX195" s="82"/>
      <c r="AY195" s="85"/>
      <c r="AZ195" s="82"/>
      <c r="BA195" s="82"/>
      <c r="BB195" s="85"/>
      <c r="BC195" s="82"/>
    </row>
    <row r="196" spans="1:61" x14ac:dyDescent="0.25">
      <c r="D196" s="83">
        <v>26162</v>
      </c>
      <c r="E196" s="82">
        <v>38.032880779823898</v>
      </c>
      <c r="F196" s="83">
        <v>88.477777990000007</v>
      </c>
      <c r="G196" s="84">
        <v>90.982429754828118</v>
      </c>
      <c r="H196" s="82">
        <v>90.702785540125944</v>
      </c>
      <c r="I196" s="82">
        <v>89.174991582743971</v>
      </c>
      <c r="J196" s="82">
        <v>88.091049015889084</v>
      </c>
      <c r="K196" s="82">
        <v>88.14993545508834</v>
      </c>
      <c r="L196" s="82">
        <v>87.979399002054222</v>
      </c>
      <c r="M196" s="82">
        <v>89.983053012931549</v>
      </c>
      <c r="N196" s="82">
        <v>95.404534936133686</v>
      </c>
      <c r="O196" s="82">
        <v>100.21187135648755</v>
      </c>
      <c r="P196" s="83">
        <v>102.80268674359878</v>
      </c>
      <c r="Q196" s="82"/>
      <c r="R196" s="82"/>
      <c r="S196" s="85"/>
      <c r="T196" s="83">
        <v>26162</v>
      </c>
      <c r="U196" s="84">
        <v>178.780989807661</v>
      </c>
      <c r="V196" s="83">
        <v>163.76081937897999</v>
      </c>
      <c r="W196" s="84">
        <v>158.11191811662766</v>
      </c>
      <c r="X196" s="82">
        <v>159.37947060968813</v>
      </c>
      <c r="Y196" s="82">
        <v>156.78181075220559</v>
      </c>
      <c r="Z196" s="82">
        <v>156.68227151733518</v>
      </c>
      <c r="AA196" s="82">
        <v>156.91337050396004</v>
      </c>
      <c r="AB196" s="82">
        <v>157.61470304971101</v>
      </c>
      <c r="AC196" s="82">
        <v>159.70237792097873</v>
      </c>
      <c r="AD196" s="82">
        <v>166.2963226191321</v>
      </c>
      <c r="AE196" s="82">
        <v>171.68102756813227</v>
      </c>
      <c r="AF196" s="83">
        <v>175.26222601186194</v>
      </c>
      <c r="AG196" s="82"/>
      <c r="AH196" s="82"/>
      <c r="AI196" s="85"/>
      <c r="AJ196" s="82"/>
      <c r="AK196" s="82"/>
      <c r="AL196" s="85"/>
      <c r="AM196" s="82"/>
      <c r="AN196" s="82"/>
      <c r="AO196" s="82"/>
      <c r="AP196" s="85"/>
      <c r="AQ196" s="82"/>
      <c r="AR196" s="82"/>
      <c r="AS196" s="82"/>
      <c r="AT196" s="85"/>
      <c r="AU196" s="82" t="s">
        <v>61</v>
      </c>
      <c r="AV196" s="82" t="s">
        <v>132</v>
      </c>
      <c r="AW196" s="82"/>
      <c r="AX196" s="82"/>
      <c r="AY196" s="85"/>
      <c r="AZ196" s="82"/>
      <c r="BA196" s="82"/>
      <c r="BB196" s="85"/>
      <c r="BC196" s="82"/>
    </row>
    <row r="197" spans="1:61" x14ac:dyDescent="0.25">
      <c r="D197" s="83">
        <v>26163</v>
      </c>
      <c r="E197" s="82">
        <v>69.573833449441906</v>
      </c>
      <c r="F197" s="83">
        <v>52.822222330000002</v>
      </c>
      <c r="G197" s="84">
        <v>54.317527426788601</v>
      </c>
      <c r="H197" s="82">
        <v>54.15057670517389</v>
      </c>
      <c r="I197" s="82">
        <v>53.238466637260771</v>
      </c>
      <c r="J197" s="82">
        <v>52.591340810187781</v>
      </c>
      <c r="K197" s="82">
        <v>52.626496672532745</v>
      </c>
      <c r="L197" s="82">
        <v>52.524684504074401</v>
      </c>
      <c r="M197" s="82">
        <v>53.720888342363835</v>
      </c>
      <c r="N197" s="82">
        <v>56.957573643590841</v>
      </c>
      <c r="O197" s="82">
        <v>59.827607215633513</v>
      </c>
      <c r="P197" s="83">
        <v>61.374352957930995</v>
      </c>
      <c r="Q197" s="82"/>
      <c r="R197" s="82"/>
      <c r="S197" s="85"/>
      <c r="T197" s="83">
        <v>26163</v>
      </c>
      <c r="U197" s="84">
        <v>109.45992609215099</v>
      </c>
      <c r="V197" s="83">
        <v>93.505625142890693</v>
      </c>
      <c r="W197" s="84">
        <v>90.280164706689931</v>
      </c>
      <c r="X197" s="82">
        <v>91.003923226673635</v>
      </c>
      <c r="Y197" s="82">
        <v>89.520688043779359</v>
      </c>
      <c r="Z197" s="82">
        <v>89.463852236422639</v>
      </c>
      <c r="AA197" s="82">
        <v>89.595807213786529</v>
      </c>
      <c r="AB197" s="82">
        <v>89.996260376955775</v>
      </c>
      <c r="AC197" s="82">
        <v>91.188299746771307</v>
      </c>
      <c r="AD197" s="82">
        <v>94.95336958152582</v>
      </c>
      <c r="AE197" s="82">
        <v>98.027976831145537</v>
      </c>
      <c r="AF197" s="83">
        <v>100.07280171973345</v>
      </c>
      <c r="AG197" s="82"/>
      <c r="AH197" s="82"/>
      <c r="AI197" s="85"/>
      <c r="AJ197" s="82"/>
      <c r="AK197" s="82"/>
      <c r="AL197" s="85"/>
      <c r="AM197" s="82"/>
      <c r="AN197" s="82"/>
      <c r="AO197" s="82"/>
      <c r="AP197" s="85"/>
      <c r="AQ197" s="82"/>
      <c r="AR197" s="82"/>
      <c r="AS197" s="82"/>
      <c r="AT197" s="85"/>
      <c r="AU197" s="82" t="s">
        <v>61</v>
      </c>
      <c r="AV197" s="82" t="s">
        <v>133</v>
      </c>
      <c r="AW197" s="82"/>
      <c r="AX197" s="82"/>
      <c r="AY197" s="85"/>
      <c r="AZ197" s="82"/>
      <c r="BA197" s="82"/>
      <c r="BB197" s="85"/>
      <c r="BC197" s="82"/>
    </row>
    <row r="198" spans="1:61" x14ac:dyDescent="0.25">
      <c r="D198" s="83">
        <v>26164</v>
      </c>
      <c r="E198" s="82">
        <v>188.284008006915</v>
      </c>
      <c r="F198" s="83">
        <v>114.65555569999999</v>
      </c>
      <c r="G198" s="84">
        <v>117.90125474958292</v>
      </c>
      <c r="H198" s="82">
        <v>117.53887265135039</v>
      </c>
      <c r="I198" s="82">
        <v>115.55905275579956</v>
      </c>
      <c r="J198" s="82">
        <v>114.15440584701669</v>
      </c>
      <c r="K198" s="82">
        <v>114.23071492216489</v>
      </c>
      <c r="L198" s="82">
        <v>114.00972212336355</v>
      </c>
      <c r="M198" s="82">
        <v>116.60619402022377</v>
      </c>
      <c r="N198" s="82">
        <v>123.6317210705584</v>
      </c>
      <c r="O198" s="82">
        <v>129.86139637699316</v>
      </c>
      <c r="P198" s="83">
        <v>133.21875214104639</v>
      </c>
      <c r="Q198" s="82"/>
      <c r="R198" s="82"/>
      <c r="S198" s="85"/>
      <c r="T198" s="83">
        <v>26164</v>
      </c>
      <c r="U198" s="84">
        <v>218.956339227125</v>
      </c>
      <c r="V198" s="83">
        <v>223.32069759540801</v>
      </c>
      <c r="W198" s="84">
        <v>215.61728859110482</v>
      </c>
      <c r="X198" s="82">
        <v>217.34585045384179</v>
      </c>
      <c r="Y198" s="82">
        <v>213.80342062423719</v>
      </c>
      <c r="Z198" s="82">
        <v>213.66767892818515</v>
      </c>
      <c r="AA198" s="82">
        <v>213.98282871250092</v>
      </c>
      <c r="AB198" s="82">
        <v>214.93923619725467</v>
      </c>
      <c r="AC198" s="82">
        <v>217.78619928874346</v>
      </c>
      <c r="AD198" s="82">
        <v>226.77836442007015</v>
      </c>
      <c r="AE198" s="82">
        <v>234.12148880181414</v>
      </c>
      <c r="AF198" s="83">
        <v>239.00517061113925</v>
      </c>
      <c r="AG198" s="82"/>
      <c r="AH198" s="82"/>
      <c r="AI198" s="85"/>
      <c r="AJ198" s="82"/>
      <c r="AK198" s="82"/>
      <c r="AL198" s="85"/>
      <c r="AM198" s="82"/>
      <c r="AN198" s="82"/>
      <c r="AO198" s="82"/>
      <c r="AP198" s="85"/>
      <c r="AQ198" s="82"/>
      <c r="AR198" s="82"/>
      <c r="AS198" s="82"/>
      <c r="AT198" s="85"/>
      <c r="AU198" s="82" t="s">
        <v>61</v>
      </c>
      <c r="AV198" s="82" t="s">
        <v>134</v>
      </c>
      <c r="AW198" s="82"/>
      <c r="AX198" s="82"/>
      <c r="AY198" s="85"/>
      <c r="AZ198" s="82"/>
      <c r="BA198" s="82"/>
      <c r="BB198" s="85"/>
      <c r="BC198" s="82"/>
    </row>
    <row r="199" spans="1:61" x14ac:dyDescent="0.25">
      <c r="D199" s="83">
        <v>26165</v>
      </c>
      <c r="E199" s="82">
        <v>102.3143234642</v>
      </c>
      <c r="F199" s="83">
        <v>72.16111094</v>
      </c>
      <c r="G199" s="84">
        <v>74.203866284604786</v>
      </c>
      <c r="H199" s="82">
        <v>73.9757927766655</v>
      </c>
      <c r="I199" s="82">
        <v>72.729747591573229</v>
      </c>
      <c r="J199" s="82">
        <v>71.845700754092249</v>
      </c>
      <c r="K199" s="82">
        <v>71.893727625567251</v>
      </c>
      <c r="L199" s="82">
        <v>71.754640725033866</v>
      </c>
      <c r="M199" s="82">
        <v>73.388790029513871</v>
      </c>
      <c r="N199" s="82">
        <v>77.810467058559652</v>
      </c>
      <c r="O199" s="82">
        <v>81.731256488808057</v>
      </c>
      <c r="P199" s="83">
        <v>83.844285554654647</v>
      </c>
      <c r="Q199" s="82"/>
      <c r="R199" s="82"/>
      <c r="S199" s="85"/>
      <c r="T199" s="83">
        <v>26165</v>
      </c>
      <c r="U199" s="84">
        <v>143.40316032625299</v>
      </c>
      <c r="V199" s="83">
        <v>111.430875064064</v>
      </c>
      <c r="W199" s="84">
        <v>107.58708621883542</v>
      </c>
      <c r="X199" s="82">
        <v>108.44959096219831</v>
      </c>
      <c r="Y199" s="82">
        <v>106.68201607990491</v>
      </c>
      <c r="Z199" s="82">
        <v>106.61428471359348</v>
      </c>
      <c r="AA199" s="82">
        <v>106.77153577281315</v>
      </c>
      <c r="AB199" s="82">
        <v>107.24875675632008</v>
      </c>
      <c r="AC199" s="82">
        <v>108.66931289811771</v>
      </c>
      <c r="AD199" s="82">
        <v>113.15615554232097</v>
      </c>
      <c r="AE199" s="82">
        <v>116.82017228762251</v>
      </c>
      <c r="AF199" s="83">
        <v>119.25699495299617</v>
      </c>
      <c r="AG199" s="82"/>
      <c r="AH199" s="82"/>
      <c r="AI199" s="85"/>
      <c r="AJ199" s="82"/>
      <c r="AK199" s="82"/>
      <c r="AL199" s="85"/>
      <c r="AM199" s="82"/>
      <c r="AN199" s="82"/>
      <c r="AO199" s="82"/>
      <c r="AP199" s="85"/>
      <c r="AQ199" s="82"/>
      <c r="AR199" s="82"/>
      <c r="AS199" s="82"/>
      <c r="AT199" s="85"/>
      <c r="AU199" s="82" t="s">
        <v>81</v>
      </c>
      <c r="AV199" s="82" t="s">
        <v>130</v>
      </c>
      <c r="AW199" s="82" t="s">
        <v>51</v>
      </c>
      <c r="AX199" s="82">
        <v>1.5</v>
      </c>
      <c r="AY199" s="85"/>
      <c r="AZ199" s="82"/>
      <c r="BA199" s="82"/>
      <c r="BB199" s="85"/>
      <c r="BC199" s="82"/>
    </row>
    <row r="200" spans="1:61" x14ac:dyDescent="0.25">
      <c r="D200" s="83">
        <v>26166</v>
      </c>
      <c r="E200" s="82">
        <v>54.942973341164802</v>
      </c>
      <c r="F200" s="83">
        <v>44.97777799</v>
      </c>
      <c r="G200" s="84">
        <v>46.251020532703016</v>
      </c>
      <c r="H200" s="82">
        <v>46.108863081523758</v>
      </c>
      <c r="I200" s="82">
        <v>45.3322073043256</v>
      </c>
      <c r="J200" s="82">
        <v>44.781183880891298</v>
      </c>
      <c r="K200" s="82">
        <v>44.811118868512992</v>
      </c>
      <c r="L200" s="82">
        <v>44.724426470737839</v>
      </c>
      <c r="M200" s="82">
        <v>45.742986241533607</v>
      </c>
      <c r="N200" s="82">
        <v>48.499002677051969</v>
      </c>
      <c r="O200" s="82">
        <v>50.942817555205387</v>
      </c>
      <c r="P200" s="83">
        <v>52.259861472241091</v>
      </c>
      <c r="Q200" s="82"/>
      <c r="R200" s="82"/>
      <c r="S200" s="85"/>
      <c r="T200" s="83">
        <v>26166</v>
      </c>
      <c r="U200" s="84">
        <v>94.689526698107898</v>
      </c>
      <c r="V200" s="83">
        <v>86.414909348179805</v>
      </c>
      <c r="W200" s="84">
        <v>83.434041932187554</v>
      </c>
      <c r="X200" s="82">
        <v>84.102916417533095</v>
      </c>
      <c r="Y200" s="82">
        <v>82.732157881071032</v>
      </c>
      <c r="Z200" s="82">
        <v>82.679632044973388</v>
      </c>
      <c r="AA200" s="82">
        <v>82.801580616404436</v>
      </c>
      <c r="AB200" s="82">
        <v>83.171666627172016</v>
      </c>
      <c r="AC200" s="82">
        <v>84.273311302822876</v>
      </c>
      <c r="AD200" s="82">
        <v>87.752868473449581</v>
      </c>
      <c r="AE200" s="82">
        <v>90.594322197234931</v>
      </c>
      <c r="AF200" s="83">
        <v>92.484083985471713</v>
      </c>
      <c r="AG200" s="82"/>
      <c r="AH200" s="82"/>
      <c r="AI200" s="85"/>
      <c r="AJ200" s="82"/>
      <c r="AK200" s="82"/>
      <c r="AL200" s="85"/>
      <c r="AM200" s="82"/>
      <c r="AN200" s="82"/>
      <c r="AO200" s="82"/>
      <c r="AP200" s="85"/>
      <c r="AQ200" s="82"/>
      <c r="AR200" s="82"/>
      <c r="AS200" s="82"/>
      <c r="AT200" s="85"/>
      <c r="AU200" s="82" t="s">
        <v>81</v>
      </c>
      <c r="AV200" s="82" t="s">
        <v>131</v>
      </c>
      <c r="AW200" s="82" t="s">
        <v>112</v>
      </c>
      <c r="AX200" s="82">
        <v>1.5</v>
      </c>
      <c r="AY200" s="85"/>
      <c r="AZ200" s="82"/>
      <c r="BA200" s="82"/>
      <c r="BB200" s="85"/>
      <c r="BC200" s="82"/>
    </row>
    <row r="201" spans="1:61" x14ac:dyDescent="0.25">
      <c r="D201" s="83">
        <v>26167</v>
      </c>
      <c r="E201" s="82">
        <v>139.95839173956099</v>
      </c>
      <c r="F201" s="83">
        <v>116.156933623462</v>
      </c>
      <c r="G201" s="84">
        <v>119.44513406662759</v>
      </c>
      <c r="H201" s="82">
        <v>119.07800669042905</v>
      </c>
      <c r="I201" s="82">
        <v>117.07226168496562</v>
      </c>
      <c r="J201" s="82">
        <v>115.64922137303513</v>
      </c>
      <c r="K201" s="82">
        <v>115.7265296911776</v>
      </c>
      <c r="L201" s="82">
        <v>115.50264306217903</v>
      </c>
      <c r="M201" s="82">
        <v>118.1331149301792</v>
      </c>
      <c r="N201" s="82">
        <v>125.25063901589219</v>
      </c>
      <c r="O201" s="82">
        <v>131.56188993301862</v>
      </c>
      <c r="P201" s="83">
        <v>134.96320919970879</v>
      </c>
      <c r="Q201" s="82"/>
      <c r="R201" s="82"/>
      <c r="S201" s="85"/>
      <c r="T201" s="83">
        <v>26167</v>
      </c>
      <c r="U201" s="84">
        <v>233.223296259498</v>
      </c>
      <c r="V201" s="83">
        <v>213.32479738912599</v>
      </c>
      <c r="W201" s="84">
        <v>205.96619524099114</v>
      </c>
      <c r="X201" s="82">
        <v>207.61738616558242</v>
      </c>
      <c r="Y201" s="82">
        <v>204.23351653861806</v>
      </c>
      <c r="Z201" s="82">
        <v>204.10385068086572</v>
      </c>
      <c r="AA201" s="82">
        <v>204.40489426800417</v>
      </c>
      <c r="AB201" s="82">
        <v>205.31849267201855</v>
      </c>
      <c r="AC201" s="82">
        <v>208.03802485692361</v>
      </c>
      <c r="AD201" s="82">
        <v>216.62769802821714</v>
      </c>
      <c r="AE201" s="82">
        <v>223.6421419996249</v>
      </c>
      <c r="AF201" s="83">
        <v>228.30722877261491</v>
      </c>
      <c r="AG201" s="82"/>
      <c r="AH201" s="82"/>
      <c r="AI201" s="85"/>
      <c r="AJ201" s="82"/>
      <c r="AK201" s="82"/>
      <c r="AL201" s="85"/>
      <c r="AM201" s="82"/>
      <c r="AN201" s="82"/>
      <c r="AO201" s="82"/>
      <c r="AP201" s="85"/>
      <c r="AQ201" s="82"/>
      <c r="AR201" s="82"/>
      <c r="AS201" s="82"/>
      <c r="AT201" s="85"/>
      <c r="AU201" s="82" t="s">
        <v>81</v>
      </c>
      <c r="AV201" s="82" t="s">
        <v>132</v>
      </c>
      <c r="AW201" s="82" t="s">
        <v>48</v>
      </c>
      <c r="AX201" s="82">
        <v>1.5</v>
      </c>
      <c r="AY201" s="85"/>
      <c r="AZ201" s="82"/>
      <c r="BA201" s="82"/>
      <c r="BB201" s="85"/>
      <c r="BC201" s="82"/>
    </row>
    <row r="202" spans="1:61" s="2" customFormat="1" x14ac:dyDescent="0.25">
      <c r="A202" s="68"/>
      <c r="B202" s="68"/>
      <c r="C202" s="68"/>
      <c r="D202" s="83">
        <v>26169</v>
      </c>
      <c r="E202" s="82">
        <v>0</v>
      </c>
      <c r="F202" s="83">
        <v>0</v>
      </c>
      <c r="G202" s="84">
        <v>0</v>
      </c>
      <c r="H202" s="82">
        <v>0</v>
      </c>
      <c r="I202" s="82">
        <v>0</v>
      </c>
      <c r="J202" s="82">
        <v>0</v>
      </c>
      <c r="K202" s="82">
        <v>0</v>
      </c>
      <c r="L202" s="82">
        <v>0</v>
      </c>
      <c r="M202" s="82">
        <v>0</v>
      </c>
      <c r="N202" s="82">
        <v>0</v>
      </c>
      <c r="O202" s="82">
        <v>0</v>
      </c>
      <c r="P202" s="83">
        <v>0</v>
      </c>
      <c r="Q202" s="82"/>
      <c r="R202" s="82"/>
      <c r="S202" s="85"/>
      <c r="T202" s="83">
        <v>26169</v>
      </c>
      <c r="U202" s="84">
        <v>0</v>
      </c>
      <c r="V202" s="83">
        <v>0</v>
      </c>
      <c r="W202" s="84">
        <v>0</v>
      </c>
      <c r="X202" s="82">
        <v>0</v>
      </c>
      <c r="Y202" s="82">
        <v>0</v>
      </c>
      <c r="Z202" s="82">
        <v>0</v>
      </c>
      <c r="AA202" s="82">
        <v>0</v>
      </c>
      <c r="AB202" s="82">
        <v>0</v>
      </c>
      <c r="AC202" s="82">
        <v>0</v>
      </c>
      <c r="AD202" s="82">
        <v>0</v>
      </c>
      <c r="AE202" s="82">
        <v>0</v>
      </c>
      <c r="AF202" s="83">
        <v>0</v>
      </c>
      <c r="AG202" s="82"/>
      <c r="AH202" s="82"/>
      <c r="AI202" s="85"/>
      <c r="AJ202" s="82"/>
      <c r="AK202" s="82"/>
      <c r="AL202" s="85"/>
      <c r="AM202" s="82"/>
      <c r="AN202" s="82"/>
      <c r="AO202" s="82"/>
      <c r="AP202" s="85"/>
      <c r="AQ202" s="82"/>
      <c r="AR202" s="82"/>
      <c r="AS202" s="82"/>
      <c r="AT202" s="85"/>
      <c r="AU202" s="82" t="s">
        <v>81</v>
      </c>
      <c r="AV202" s="82" t="s">
        <v>133</v>
      </c>
      <c r="AW202" s="82"/>
      <c r="AX202" s="82"/>
      <c r="AY202" s="85"/>
      <c r="AZ202" s="82"/>
      <c r="BA202" s="82"/>
      <c r="BB202" s="85"/>
      <c r="BC202" s="82"/>
      <c r="BI202" s="68"/>
    </row>
    <row r="203" spans="1:61" x14ac:dyDescent="0.25">
      <c r="D203" s="83">
        <v>27171</v>
      </c>
      <c r="E203" s="82">
        <v>114.24403492254901</v>
      </c>
      <c r="F203" s="83">
        <v>88.527778240000004</v>
      </c>
      <c r="G203" s="84">
        <v>91.03384542480417</v>
      </c>
      <c r="H203" s="82">
        <v>90.754043178549168</v>
      </c>
      <c r="I203" s="82">
        <v>89.225385839631713</v>
      </c>
      <c r="J203" s="82">
        <v>88.140830718974513</v>
      </c>
      <c r="K203" s="82">
        <v>88.199750435870712</v>
      </c>
      <c r="L203" s="82">
        <v>88.029117609877417</v>
      </c>
      <c r="M203" s="82">
        <v>90.033903918646175</v>
      </c>
      <c r="N203" s="82">
        <v>95.458449610601207</v>
      </c>
      <c r="O203" s="82">
        <v>100.26850273596635</v>
      </c>
      <c r="P203" s="83">
        <v>102.86078223553612</v>
      </c>
      <c r="Q203" s="82"/>
      <c r="R203" s="82"/>
      <c r="S203" s="85"/>
      <c r="T203" s="83">
        <v>27171</v>
      </c>
      <c r="U203" s="84">
        <v>191.51968553244799</v>
      </c>
      <c r="V203" s="83">
        <v>167.46310411423801</v>
      </c>
      <c r="W203" s="84">
        <v>172.80731486562914</v>
      </c>
      <c r="X203" s="82">
        <v>174.19267749601252</v>
      </c>
      <c r="Y203" s="82">
        <v>171.35358332618102</v>
      </c>
      <c r="Z203" s="82">
        <v>171.244792615736</v>
      </c>
      <c r="AA203" s="82">
        <v>171.49737063656144</v>
      </c>
      <c r="AB203" s="82">
        <v>172.26388713640998</v>
      </c>
      <c r="AC203" s="82">
        <v>174.5455967830548</v>
      </c>
      <c r="AD203" s="82">
        <v>181.75240251429528</v>
      </c>
      <c r="AE203" s="82">
        <v>187.63757812069079</v>
      </c>
      <c r="AF203" s="83">
        <v>191.55162390821584</v>
      </c>
      <c r="AG203" s="82"/>
      <c r="AH203" s="82"/>
      <c r="AI203" s="85"/>
      <c r="AJ203" s="82"/>
      <c r="AK203" s="82"/>
      <c r="AL203" s="85"/>
      <c r="AM203" s="82"/>
      <c r="AN203" s="82"/>
      <c r="AO203" s="82"/>
      <c r="AP203" s="85"/>
      <c r="AQ203" s="82"/>
      <c r="AR203" s="82"/>
      <c r="AS203" s="82"/>
      <c r="AT203" s="85"/>
      <c r="AU203" s="82" t="s">
        <v>81</v>
      </c>
      <c r="AV203" s="82" t="s">
        <v>134</v>
      </c>
      <c r="AW203" s="82"/>
      <c r="AX203" s="82"/>
      <c r="AY203" s="85"/>
      <c r="AZ203" s="82"/>
      <c r="BA203" s="82"/>
      <c r="BB203" s="85"/>
      <c r="BC203" s="82"/>
    </row>
    <row r="204" spans="1:61" s="2" customFormat="1" x14ac:dyDescent="0.25">
      <c r="A204" s="68"/>
      <c r="B204" s="68"/>
      <c r="C204" s="68"/>
      <c r="D204" s="83">
        <v>27172</v>
      </c>
      <c r="E204" s="82">
        <v>0</v>
      </c>
      <c r="F204" s="83">
        <v>77.538888679999999</v>
      </c>
      <c r="G204" s="84">
        <v>79.733879544227193</v>
      </c>
      <c r="H204" s="82">
        <v>79.488808949933471</v>
      </c>
      <c r="I204" s="82">
        <v>78.149902749092774</v>
      </c>
      <c r="J204" s="82">
        <v>77.199972676974852</v>
      </c>
      <c r="K204" s="82">
        <v>77.25157873171041</v>
      </c>
      <c r="L204" s="82">
        <v>77.102126435912595</v>
      </c>
      <c r="M204" s="82">
        <v>78.858060059383703</v>
      </c>
      <c r="N204" s="82">
        <v>83.60926078880658</v>
      </c>
      <c r="O204" s="82">
        <v>87.822245472794208</v>
      </c>
      <c r="P204" s="83">
        <v>90.092747179045844</v>
      </c>
      <c r="Q204" s="82"/>
      <c r="R204" s="82"/>
      <c r="S204" s="85"/>
      <c r="T204" s="83">
        <v>27172</v>
      </c>
      <c r="U204" s="84">
        <v>0</v>
      </c>
      <c r="V204" s="83">
        <v>0</v>
      </c>
      <c r="W204" s="84">
        <v>11.120821688095953</v>
      </c>
      <c r="X204" s="82">
        <v>11.209975152449154</v>
      </c>
      <c r="Y204" s="82">
        <v>11.027268418981539</v>
      </c>
      <c r="Z204" s="82">
        <v>11.020267314351672</v>
      </c>
      <c r="AA204" s="82">
        <v>11.036521690702095</v>
      </c>
      <c r="AB204" s="82">
        <v>11.085850003698726</v>
      </c>
      <c r="AC204" s="82">
        <v>11.232686878885845</v>
      </c>
      <c r="AD204" s="82">
        <v>11.696472810286911</v>
      </c>
      <c r="AE204" s="82">
        <v>12.075206711526841</v>
      </c>
      <c r="AF204" s="83">
        <v>12.327090755416735</v>
      </c>
      <c r="AG204" s="82"/>
      <c r="AH204" s="82"/>
      <c r="AI204" s="85"/>
      <c r="AJ204" s="82"/>
      <c r="AK204" s="82"/>
      <c r="AL204" s="85"/>
      <c r="AM204" s="82"/>
      <c r="AN204" s="82"/>
      <c r="AO204" s="82"/>
      <c r="AP204" s="85"/>
      <c r="AQ204" s="82"/>
      <c r="AR204" s="82"/>
      <c r="AS204" s="82"/>
      <c r="AT204" s="85"/>
      <c r="AU204" s="82" t="s">
        <v>71</v>
      </c>
      <c r="AV204" s="82" t="s">
        <v>130</v>
      </c>
      <c r="AW204" s="82" t="s">
        <v>70</v>
      </c>
      <c r="AX204" s="82">
        <v>3</v>
      </c>
      <c r="AY204" s="85"/>
      <c r="AZ204" s="82"/>
      <c r="BA204" s="82"/>
      <c r="BB204" s="85"/>
      <c r="BC204" s="82"/>
      <c r="BI204" s="68"/>
    </row>
    <row r="205" spans="1:61" x14ac:dyDescent="0.25">
      <c r="D205" s="83">
        <v>27173</v>
      </c>
      <c r="E205" s="82">
        <v>29.437480241209599</v>
      </c>
      <c r="F205" s="83">
        <v>26.466666669999999</v>
      </c>
      <c r="G205" s="84">
        <v>27.215891897962042</v>
      </c>
      <c r="H205" s="82">
        <v>27.132240947578172</v>
      </c>
      <c r="I205" s="82">
        <v>26.675226606473913</v>
      </c>
      <c r="J205" s="82">
        <v>26.350983081623927</v>
      </c>
      <c r="K205" s="82">
        <v>26.368597987796704</v>
      </c>
      <c r="L205" s="82">
        <v>26.317584823134631</v>
      </c>
      <c r="M205" s="82">
        <v>26.916944843612228</v>
      </c>
      <c r="N205" s="82">
        <v>28.538691661610294</v>
      </c>
      <c r="O205" s="82">
        <v>29.976726990915658</v>
      </c>
      <c r="P205" s="83">
        <v>30.751726644070715</v>
      </c>
      <c r="Q205" s="82"/>
      <c r="R205" s="82"/>
      <c r="S205" s="85"/>
      <c r="T205" s="83">
        <v>27173</v>
      </c>
      <c r="U205" s="84">
        <v>46.861646932400497</v>
      </c>
      <c r="V205" s="83">
        <v>42.0503654039697</v>
      </c>
      <c r="W205" s="84">
        <v>51.720666979173799</v>
      </c>
      <c r="X205" s="82">
        <v>52.135301506115937</v>
      </c>
      <c r="Y205" s="82">
        <v>51.285569860238866</v>
      </c>
      <c r="Z205" s="82">
        <v>51.253009154636032</v>
      </c>
      <c r="AA205" s="82">
        <v>51.328604934314278</v>
      </c>
      <c r="AB205" s="82">
        <v>51.558020828274181</v>
      </c>
      <c r="AC205" s="82">
        <v>52.240929100236215</v>
      </c>
      <c r="AD205" s="82">
        <v>54.397902602769506</v>
      </c>
      <c r="AE205" s="82">
        <v>56.159316509866102</v>
      </c>
      <c r="AF205" s="83">
        <v>57.330777676745704</v>
      </c>
      <c r="AG205" s="82"/>
      <c r="AH205" s="82"/>
      <c r="AI205" s="85"/>
      <c r="AJ205" s="82"/>
      <c r="AK205" s="82"/>
      <c r="AL205" s="85"/>
      <c r="AM205" s="82"/>
      <c r="AN205" s="82"/>
      <c r="AO205" s="82"/>
      <c r="AP205" s="85"/>
      <c r="AQ205" s="82"/>
      <c r="AR205" s="82"/>
      <c r="AS205" s="82"/>
      <c r="AT205" s="85"/>
      <c r="AU205" s="82" t="s">
        <v>71</v>
      </c>
      <c r="AV205" s="82" t="s">
        <v>131</v>
      </c>
      <c r="AW205" s="82" t="s">
        <v>68</v>
      </c>
      <c r="AX205" s="82">
        <v>3</v>
      </c>
      <c r="AY205" s="85"/>
      <c r="AZ205" s="82"/>
      <c r="BA205" s="82"/>
      <c r="BB205" s="85"/>
      <c r="BC205" s="82"/>
    </row>
    <row r="206" spans="1:61" s="2" customFormat="1" x14ac:dyDescent="0.25">
      <c r="A206" s="68"/>
      <c r="B206" s="68"/>
      <c r="C206" s="68"/>
      <c r="D206" s="83">
        <v>27174</v>
      </c>
      <c r="E206" s="82">
        <v>0</v>
      </c>
      <c r="F206" s="83">
        <v>0</v>
      </c>
      <c r="G206" s="84">
        <v>0</v>
      </c>
      <c r="H206" s="82">
        <v>0</v>
      </c>
      <c r="I206" s="82">
        <v>0</v>
      </c>
      <c r="J206" s="82">
        <v>0</v>
      </c>
      <c r="K206" s="82">
        <v>0</v>
      </c>
      <c r="L206" s="82">
        <v>0</v>
      </c>
      <c r="M206" s="82">
        <v>0</v>
      </c>
      <c r="N206" s="82">
        <v>0</v>
      </c>
      <c r="O206" s="82">
        <v>0</v>
      </c>
      <c r="P206" s="83">
        <v>0</v>
      </c>
      <c r="Q206" s="82"/>
      <c r="R206" s="82"/>
      <c r="S206" s="85"/>
      <c r="T206" s="83">
        <v>27174</v>
      </c>
      <c r="U206" s="84">
        <v>0</v>
      </c>
      <c r="V206" s="83">
        <v>0</v>
      </c>
      <c r="W206" s="84">
        <v>0</v>
      </c>
      <c r="X206" s="82">
        <v>0</v>
      </c>
      <c r="Y206" s="82">
        <v>0</v>
      </c>
      <c r="Z206" s="82">
        <v>0</v>
      </c>
      <c r="AA206" s="82">
        <v>0</v>
      </c>
      <c r="AB206" s="82">
        <v>0</v>
      </c>
      <c r="AC206" s="82">
        <v>0</v>
      </c>
      <c r="AD206" s="82">
        <v>0</v>
      </c>
      <c r="AE206" s="82">
        <v>0</v>
      </c>
      <c r="AF206" s="83">
        <v>0</v>
      </c>
      <c r="AG206" s="82"/>
      <c r="AH206" s="82"/>
      <c r="AI206" s="85"/>
      <c r="AJ206" s="82"/>
      <c r="AK206" s="82"/>
      <c r="AL206" s="85"/>
      <c r="AM206" s="82"/>
      <c r="AN206" s="82"/>
      <c r="AO206" s="82"/>
      <c r="AP206" s="85"/>
      <c r="AQ206" s="82"/>
      <c r="AR206" s="82"/>
      <c r="AS206" s="82"/>
      <c r="AT206" s="85"/>
      <c r="AU206" s="82" t="s">
        <v>71</v>
      </c>
      <c r="AV206" s="82" t="s">
        <v>132</v>
      </c>
      <c r="AW206" s="82" t="s">
        <v>69</v>
      </c>
      <c r="AX206" s="82">
        <v>10</v>
      </c>
      <c r="AY206" s="85"/>
      <c r="AZ206" s="82"/>
      <c r="BA206" s="82"/>
      <c r="BB206" s="85"/>
      <c r="BC206" s="82"/>
      <c r="BI206" s="68"/>
    </row>
    <row r="207" spans="1:61" x14ac:dyDescent="0.25">
      <c r="D207" s="83">
        <v>27175</v>
      </c>
      <c r="E207" s="82">
        <v>102.217814532159</v>
      </c>
      <c r="F207" s="83">
        <v>71.427777610000007</v>
      </c>
      <c r="G207" s="84">
        <v>73.449773565513894</v>
      </c>
      <c r="H207" s="82">
        <v>73.224017842083242</v>
      </c>
      <c r="I207" s="82">
        <v>71.990635522806244</v>
      </c>
      <c r="J207" s="82">
        <v>71.115572762798038</v>
      </c>
      <c r="K207" s="82">
        <v>71.163111563827201</v>
      </c>
      <c r="L207" s="82">
        <v>71.025438126287924</v>
      </c>
      <c r="M207" s="82">
        <v>72.642980478137062</v>
      </c>
      <c r="N207" s="82">
        <v>77.019722457020009</v>
      </c>
      <c r="O207" s="82">
        <v>80.900667079841554</v>
      </c>
      <c r="P207" s="83">
        <v>82.992222603761491</v>
      </c>
      <c r="Q207" s="82"/>
      <c r="R207" s="82"/>
      <c r="S207" s="85"/>
      <c r="T207" s="83">
        <v>27175</v>
      </c>
      <c r="U207" s="84">
        <v>160.789599130038</v>
      </c>
      <c r="V207" s="83">
        <v>132.76136498947301</v>
      </c>
      <c r="W207" s="84">
        <v>128.18178456770508</v>
      </c>
      <c r="X207" s="82">
        <v>129.20939300183898</v>
      </c>
      <c r="Y207" s="82">
        <v>127.10346272031273</v>
      </c>
      <c r="Z207" s="82">
        <v>127.02276597770044</v>
      </c>
      <c r="AA207" s="82">
        <v>127.21011858761257</v>
      </c>
      <c r="AB207" s="82">
        <v>127.77869088981852</v>
      </c>
      <c r="AC207" s="82">
        <v>129.47117488333294</v>
      </c>
      <c r="AD207" s="82">
        <v>134.81690472342376</v>
      </c>
      <c r="AE207" s="82">
        <v>139.18230043777004</v>
      </c>
      <c r="AF207" s="83">
        <v>142.08558826626725</v>
      </c>
      <c r="AG207" s="82"/>
      <c r="AH207" s="82"/>
      <c r="AI207" s="85"/>
      <c r="AJ207" s="82"/>
      <c r="AK207" s="82"/>
      <c r="AL207" s="85"/>
      <c r="AM207" s="82"/>
      <c r="AN207" s="82"/>
      <c r="AO207" s="82"/>
      <c r="AP207" s="85"/>
      <c r="AQ207" s="82"/>
      <c r="AR207" s="82"/>
      <c r="AS207" s="82"/>
      <c r="AT207" s="85"/>
      <c r="AU207" s="82" t="s">
        <v>71</v>
      </c>
      <c r="AV207" s="82" t="s">
        <v>133</v>
      </c>
      <c r="AW207" s="82"/>
      <c r="AX207" s="82"/>
      <c r="AY207" s="85"/>
      <c r="AZ207" s="82"/>
      <c r="BA207" s="82"/>
      <c r="BB207" s="85"/>
      <c r="BC207" s="82"/>
    </row>
    <row r="208" spans="1:61" x14ac:dyDescent="0.25">
      <c r="D208" s="83">
        <v>27176</v>
      </c>
      <c r="E208" s="82">
        <v>61</v>
      </c>
      <c r="F208" s="83">
        <v>52.322222009999997</v>
      </c>
      <c r="G208" s="84">
        <v>53.803372968740014</v>
      </c>
      <c r="H208" s="82">
        <v>53.6380025557634</v>
      </c>
      <c r="I208" s="82">
        <v>52.734526265561911</v>
      </c>
      <c r="J208" s="82">
        <v>52.093525949804885</v>
      </c>
      <c r="K208" s="82">
        <v>52.128349036631384</v>
      </c>
      <c r="L208" s="82">
        <v>52.027500593562912</v>
      </c>
      <c r="M208" s="82">
        <v>53.212381502305888</v>
      </c>
      <c r="N208" s="82">
        <v>56.418429249583689</v>
      </c>
      <c r="O208" s="82">
        <v>59.26129588996136</v>
      </c>
      <c r="P208" s="83">
        <v>60.793400571508393</v>
      </c>
      <c r="Q208" s="82"/>
      <c r="R208" s="82"/>
      <c r="S208" s="85"/>
      <c r="T208" s="83">
        <v>27176</v>
      </c>
      <c r="U208" s="84">
        <v>85.337772141217002</v>
      </c>
      <c r="V208" s="83">
        <v>83.459856822473</v>
      </c>
      <c r="W208" s="84">
        <v>80.580923434449616</v>
      </c>
      <c r="X208" s="82">
        <v>81.226925023761254</v>
      </c>
      <c r="Y208" s="82">
        <v>79.903041077643138</v>
      </c>
      <c r="Z208" s="82">
        <v>79.852311420072979</v>
      </c>
      <c r="AA208" s="82">
        <v>79.970089826462697</v>
      </c>
      <c r="AB208" s="82">
        <v>80.327520340521474</v>
      </c>
      <c r="AC208" s="82">
        <v>81.391493069215855</v>
      </c>
      <c r="AD208" s="82">
        <v>84.752062969208822</v>
      </c>
      <c r="AE208" s="82">
        <v>87.496350069011271</v>
      </c>
      <c r="AF208" s="83">
        <v>89.321489381943323</v>
      </c>
      <c r="AG208" s="82"/>
      <c r="AH208" s="82"/>
      <c r="AI208" s="85"/>
      <c r="AJ208" s="82"/>
      <c r="AK208" s="82"/>
      <c r="AL208" s="85"/>
      <c r="AM208" s="82"/>
      <c r="AN208" s="82"/>
      <c r="AO208" s="82"/>
      <c r="AP208" s="85"/>
      <c r="AQ208" s="82"/>
      <c r="AR208" s="82"/>
      <c r="AS208" s="82"/>
      <c r="AT208" s="85"/>
      <c r="AU208" s="82" t="s">
        <v>71</v>
      </c>
      <c r="AV208" s="82" t="s">
        <v>134</v>
      </c>
      <c r="AW208" s="82"/>
      <c r="AX208" s="82"/>
      <c r="AY208" s="85"/>
      <c r="AZ208" s="82"/>
      <c r="BA208" s="82"/>
      <c r="BB208" s="85"/>
      <c r="BC208" s="82"/>
    </row>
    <row r="209" spans="1:61" s="2" customFormat="1" x14ac:dyDescent="0.25">
      <c r="A209" s="68"/>
      <c r="B209" s="68"/>
      <c r="C209" s="68"/>
      <c r="D209" s="83">
        <v>27177</v>
      </c>
      <c r="E209" s="82">
        <v>0</v>
      </c>
      <c r="F209" s="83">
        <v>0</v>
      </c>
      <c r="G209" s="84">
        <v>0</v>
      </c>
      <c r="H209" s="82">
        <v>0</v>
      </c>
      <c r="I209" s="82">
        <v>0</v>
      </c>
      <c r="J209" s="82">
        <v>0</v>
      </c>
      <c r="K209" s="82">
        <v>0</v>
      </c>
      <c r="L209" s="82">
        <v>0</v>
      </c>
      <c r="M209" s="82">
        <v>0</v>
      </c>
      <c r="N209" s="82">
        <v>0</v>
      </c>
      <c r="O209" s="82">
        <v>0</v>
      </c>
      <c r="P209" s="83">
        <v>0</v>
      </c>
      <c r="Q209" s="82"/>
      <c r="R209" s="82"/>
      <c r="S209" s="85"/>
      <c r="T209" s="83">
        <v>27177</v>
      </c>
      <c r="U209" s="84">
        <v>0</v>
      </c>
      <c r="V209" s="83">
        <v>0</v>
      </c>
      <c r="W209" s="84">
        <v>0</v>
      </c>
      <c r="X209" s="82">
        <v>0</v>
      </c>
      <c r="Y209" s="82">
        <v>0</v>
      </c>
      <c r="Z209" s="82">
        <v>0</v>
      </c>
      <c r="AA209" s="82">
        <v>0</v>
      </c>
      <c r="AB209" s="82">
        <v>0</v>
      </c>
      <c r="AC209" s="82">
        <v>0</v>
      </c>
      <c r="AD209" s="82">
        <v>0</v>
      </c>
      <c r="AE209" s="82">
        <v>0</v>
      </c>
      <c r="AF209" s="83">
        <v>0</v>
      </c>
      <c r="AG209" s="82"/>
      <c r="AH209" s="82"/>
      <c r="AI209" s="85"/>
      <c r="AJ209" s="82"/>
      <c r="AK209" s="82"/>
      <c r="AL209" s="85"/>
      <c r="AM209" s="82"/>
      <c r="AN209" s="82"/>
      <c r="AO209" s="82"/>
      <c r="AP209" s="85"/>
      <c r="AQ209" s="82"/>
      <c r="AR209" s="82"/>
      <c r="AS209" s="82"/>
      <c r="AT209" s="85"/>
      <c r="AU209" s="82" t="s">
        <v>84</v>
      </c>
      <c r="AV209" s="82" t="s">
        <v>130</v>
      </c>
      <c r="AW209" s="82" t="s">
        <v>51</v>
      </c>
      <c r="AX209" s="82">
        <v>2.8</v>
      </c>
      <c r="AY209" s="85"/>
      <c r="AZ209" s="82"/>
      <c r="BA209" s="82"/>
      <c r="BB209" s="85"/>
      <c r="BC209" s="82"/>
      <c r="BI209" s="68"/>
    </row>
    <row r="210" spans="1:61" x14ac:dyDescent="0.25">
      <c r="D210" s="83">
        <v>27178</v>
      </c>
      <c r="E210" s="82">
        <v>84.6087502308404</v>
      </c>
      <c r="F210" s="83">
        <v>66.727777799999998</v>
      </c>
      <c r="G210" s="84">
        <v>68.616724948386988</v>
      </c>
      <c r="H210" s="82">
        <v>68.405824116046787</v>
      </c>
      <c r="I210" s="82">
        <v>67.25359925203756</v>
      </c>
      <c r="J210" s="82">
        <v>66.436116259220668</v>
      </c>
      <c r="K210" s="82">
        <v>66.480526972504677</v>
      </c>
      <c r="L210" s="82">
        <v>66.351912547466256</v>
      </c>
      <c r="M210" s="82">
        <v>67.863019434000094</v>
      </c>
      <c r="N210" s="82">
        <v>71.951768601718086</v>
      </c>
      <c r="O210" s="82">
        <v>75.577344240648301</v>
      </c>
      <c r="P210" s="83">
        <v>77.531273887158164</v>
      </c>
      <c r="Q210" s="82"/>
      <c r="R210" s="82"/>
      <c r="S210" s="85"/>
      <c r="T210" s="83">
        <v>27178</v>
      </c>
      <c r="U210" s="84">
        <v>125.279094484113</v>
      </c>
      <c r="V210" s="83">
        <v>114.345712526138</v>
      </c>
      <c r="W210" s="84">
        <v>110.40137686463491</v>
      </c>
      <c r="X210" s="82">
        <v>111.28644322869518</v>
      </c>
      <c r="Y210" s="82">
        <v>109.47263166845261</v>
      </c>
      <c r="Z210" s="82">
        <v>109.40312856765763</v>
      </c>
      <c r="AA210" s="82">
        <v>109.56449304049002</v>
      </c>
      <c r="AB210" s="82">
        <v>110.05419729310539</v>
      </c>
      <c r="AC210" s="82">
        <v>111.51191270747186</v>
      </c>
      <c r="AD210" s="82">
        <v>116.11612333445581</v>
      </c>
      <c r="AE210" s="82">
        <v>119.87598437124954</v>
      </c>
      <c r="AF210" s="83">
        <v>122.3765500700453</v>
      </c>
      <c r="AG210" s="82"/>
      <c r="AH210" s="82"/>
      <c r="AI210" s="85"/>
      <c r="AJ210" s="82"/>
      <c r="AK210" s="82"/>
      <c r="AL210" s="85"/>
      <c r="AM210" s="82"/>
      <c r="AN210" s="82"/>
      <c r="AO210" s="82"/>
      <c r="AP210" s="85"/>
      <c r="AQ210" s="82"/>
      <c r="AR210" s="82"/>
      <c r="AS210" s="82"/>
      <c r="AT210" s="85"/>
      <c r="AU210" s="82" t="s">
        <v>84</v>
      </c>
      <c r="AV210" s="82" t="s">
        <v>131</v>
      </c>
      <c r="AW210" s="82" t="s">
        <v>112</v>
      </c>
      <c r="AX210" s="82">
        <v>4.5</v>
      </c>
      <c r="AY210" s="85"/>
      <c r="AZ210" s="82"/>
      <c r="BA210" s="82"/>
      <c r="BB210" s="85"/>
      <c r="BC210" s="82"/>
    </row>
    <row r="211" spans="1:61" x14ac:dyDescent="0.25">
      <c r="D211" s="83">
        <v>28221</v>
      </c>
      <c r="E211" s="82">
        <v>109.067203142227</v>
      </c>
      <c r="F211" s="83">
        <v>95.017112710000006</v>
      </c>
      <c r="G211" s="84">
        <v>97.706881649098705</v>
      </c>
      <c r="H211" s="82">
        <v>97.406569113333404</v>
      </c>
      <c r="I211" s="82">
        <v>95.765856903510212</v>
      </c>
      <c r="J211" s="82">
        <v>94.601800850275495</v>
      </c>
      <c r="K211" s="82">
        <v>94.665039547693027</v>
      </c>
      <c r="L211" s="82">
        <v>94.481898856920509</v>
      </c>
      <c r="M211" s="82">
        <v>96.633641625651563</v>
      </c>
      <c r="N211" s="82">
        <v>102.45582173295882</v>
      </c>
      <c r="O211" s="82">
        <v>107.61846524486162</v>
      </c>
      <c r="P211" s="83">
        <v>110.40076610322826</v>
      </c>
      <c r="Q211" s="82"/>
      <c r="R211" s="82"/>
      <c r="S211" s="85"/>
      <c r="T211" s="83">
        <v>28221</v>
      </c>
      <c r="U211" s="84">
        <v>141.756154387186</v>
      </c>
      <c r="V211" s="83">
        <v>159.522778317704</v>
      </c>
      <c r="W211" s="84">
        <v>154.0200675519047</v>
      </c>
      <c r="X211" s="82">
        <v>155.25481647489704</v>
      </c>
      <c r="Y211" s="82">
        <v>152.72438264364584</v>
      </c>
      <c r="Z211" s="82">
        <v>152.62741943011062</v>
      </c>
      <c r="AA211" s="82">
        <v>152.85253770047962</v>
      </c>
      <c r="AB211" s="82">
        <v>153.53572014086487</v>
      </c>
      <c r="AC211" s="82">
        <v>155.56936712035375</v>
      </c>
      <c r="AD211" s="82">
        <v>161.99266411112183</v>
      </c>
      <c r="AE211" s="82">
        <v>167.23801582066423</v>
      </c>
      <c r="AF211" s="83">
        <v>170.7265347937448</v>
      </c>
      <c r="AG211" s="82"/>
      <c r="AH211" s="82"/>
      <c r="AI211" s="85"/>
      <c r="AJ211" s="82"/>
      <c r="AK211" s="82"/>
      <c r="AL211" s="85"/>
      <c r="AM211" s="82"/>
      <c r="AN211" s="82"/>
      <c r="AO211" s="82"/>
      <c r="AP211" s="85"/>
      <c r="AQ211" s="82"/>
      <c r="AR211" s="82"/>
      <c r="AS211" s="82"/>
      <c r="AT211" s="85"/>
      <c r="AU211" s="82" t="s">
        <v>84</v>
      </c>
      <c r="AV211" s="82" t="s">
        <v>132</v>
      </c>
      <c r="AW211" s="82" t="s">
        <v>58</v>
      </c>
      <c r="AX211" s="82">
        <v>4</v>
      </c>
      <c r="AY211" s="85"/>
      <c r="AZ211" s="82"/>
      <c r="BA211" s="82"/>
      <c r="BB211" s="85"/>
      <c r="BC211" s="82"/>
    </row>
    <row r="212" spans="1:61" x14ac:dyDescent="0.25">
      <c r="D212" s="83">
        <v>28222</v>
      </c>
      <c r="E212" s="82">
        <v>118.62081697558401</v>
      </c>
      <c r="F212" s="83">
        <v>103.476557</v>
      </c>
      <c r="G212" s="84">
        <v>106.4057980704265</v>
      </c>
      <c r="H212" s="82">
        <v>106.07874848600294</v>
      </c>
      <c r="I212" s="82">
        <v>104.29196244653934</v>
      </c>
      <c r="J212" s="82">
        <v>103.02426961618185</v>
      </c>
      <c r="K212" s="82">
        <v>103.09313850191513</v>
      </c>
      <c r="L212" s="82">
        <v>102.89369265908489</v>
      </c>
      <c r="M212" s="82">
        <v>105.23700668860606</v>
      </c>
      <c r="N212" s="82">
        <v>111.57753982579788</v>
      </c>
      <c r="O212" s="82">
        <v>117.19981733343539</v>
      </c>
      <c r="P212" s="83">
        <v>120.22982850879733</v>
      </c>
      <c r="Q212" s="82"/>
      <c r="R212" s="82"/>
      <c r="S212" s="85"/>
      <c r="T212" s="83">
        <v>28222</v>
      </c>
      <c r="U212" s="84">
        <v>193.24125489761801</v>
      </c>
      <c r="V212" s="83">
        <v>160.98364630504801</v>
      </c>
      <c r="W212" s="84">
        <v>155.43054314960918</v>
      </c>
      <c r="X212" s="82">
        <v>156.67659958111551</v>
      </c>
      <c r="Y212" s="82">
        <v>154.12299269698028</v>
      </c>
      <c r="Z212" s="82">
        <v>154.02514151963138</v>
      </c>
      <c r="AA212" s="82">
        <v>154.25232136439129</v>
      </c>
      <c r="AB212" s="82">
        <v>154.94176021133615</v>
      </c>
      <c r="AC212" s="82">
        <v>156.99403079932299</v>
      </c>
      <c r="AD212" s="82">
        <v>163.47615066821527</v>
      </c>
      <c r="AE212" s="82">
        <v>168.76953794030013</v>
      </c>
      <c r="AF212" s="83">
        <v>172.29000386004728</v>
      </c>
      <c r="AG212" s="82"/>
      <c r="AH212" s="82"/>
      <c r="AI212" s="85"/>
      <c r="AJ212" s="82"/>
      <c r="AK212" s="82"/>
      <c r="AL212" s="85"/>
      <c r="AM212" s="82"/>
      <c r="AN212" s="82"/>
      <c r="AO212" s="82"/>
      <c r="AP212" s="85"/>
      <c r="AQ212" s="82"/>
      <c r="AR212" s="82"/>
      <c r="AS212" s="82"/>
      <c r="AT212" s="85"/>
      <c r="AU212" s="82" t="s">
        <v>84</v>
      </c>
      <c r="AV212" s="82" t="s">
        <v>133</v>
      </c>
      <c r="AW212" s="82"/>
      <c r="AX212" s="82"/>
      <c r="AY212" s="85"/>
      <c r="AZ212" s="82"/>
      <c r="BA212" s="82"/>
      <c r="BB212" s="85"/>
      <c r="BC212" s="82"/>
    </row>
    <row r="213" spans="1:61" x14ac:dyDescent="0.25">
      <c r="D213" s="83">
        <v>28223</v>
      </c>
      <c r="E213" s="82">
        <v>193.900136153912</v>
      </c>
      <c r="F213" s="83">
        <v>119.6370573</v>
      </c>
      <c r="G213" s="84">
        <v>123.02377398200295</v>
      </c>
      <c r="H213" s="82">
        <v>122.64564727382862</v>
      </c>
      <c r="I213" s="82">
        <v>120.57980907836038</v>
      </c>
      <c r="J213" s="82">
        <v>119.11413371979314</v>
      </c>
      <c r="K213" s="82">
        <v>119.1937582363748</v>
      </c>
      <c r="L213" s="82">
        <v>118.96316384457523</v>
      </c>
      <c r="M213" s="82">
        <v>121.6724460525416</v>
      </c>
      <c r="N213" s="82">
        <v>129.00321495555764</v>
      </c>
      <c r="O213" s="82">
        <v>135.50355431587991</v>
      </c>
      <c r="P213" s="83">
        <v>139.00677892168522</v>
      </c>
      <c r="Q213" s="82"/>
      <c r="R213" s="82"/>
      <c r="S213" s="85"/>
      <c r="T213" s="83">
        <v>28223</v>
      </c>
      <c r="U213" s="84">
        <v>294.10390124240598</v>
      </c>
      <c r="V213" s="83">
        <v>272.09637182927901</v>
      </c>
      <c r="W213" s="84">
        <v>262.71045434219792</v>
      </c>
      <c r="X213" s="82">
        <v>264.81655295463059</v>
      </c>
      <c r="Y213" s="82">
        <v>260.50041784277681</v>
      </c>
      <c r="Z213" s="82">
        <v>260.33502868091495</v>
      </c>
      <c r="AA213" s="82">
        <v>260.71901061281113</v>
      </c>
      <c r="AB213" s="82">
        <v>261.88430791572097</v>
      </c>
      <c r="AC213" s="82">
        <v>265.35307877425288</v>
      </c>
      <c r="AD213" s="82">
        <v>276.30923077211435</v>
      </c>
      <c r="AE213" s="82">
        <v>285.25617354847765</v>
      </c>
      <c r="AF213" s="83">
        <v>291.20650469016817</v>
      </c>
      <c r="AG213" s="82"/>
      <c r="AH213" s="82"/>
      <c r="AI213" s="85"/>
      <c r="AJ213" s="82"/>
      <c r="AK213" s="82"/>
      <c r="AL213" s="85"/>
      <c r="AM213" s="82"/>
      <c r="AN213" s="82"/>
      <c r="AO213" s="82"/>
      <c r="AP213" s="85"/>
      <c r="AQ213" s="82"/>
      <c r="AR213" s="82"/>
      <c r="AS213" s="82"/>
      <c r="AT213" s="85"/>
      <c r="AU213" s="82" t="s">
        <v>84</v>
      </c>
      <c r="AV213" s="82" t="s">
        <v>134</v>
      </c>
      <c r="AW213" s="82"/>
      <c r="AX213" s="82"/>
      <c r="AY213" s="85"/>
      <c r="AZ213" s="82"/>
      <c r="BA213" s="82"/>
      <c r="BB213" s="85"/>
      <c r="BC213" s="82"/>
    </row>
    <row r="214" spans="1:61" x14ac:dyDescent="0.25">
      <c r="D214" s="83">
        <v>28224</v>
      </c>
      <c r="E214" s="82">
        <v>85.9978712681025</v>
      </c>
      <c r="F214" s="83">
        <v>86.849446130000004</v>
      </c>
      <c r="G214" s="84">
        <v>89.308002656458356</v>
      </c>
      <c r="H214" s="82">
        <v>89.033504972270507</v>
      </c>
      <c r="I214" s="82">
        <v>87.533828307533483</v>
      </c>
      <c r="J214" s="82">
        <v>86.469834458380575</v>
      </c>
      <c r="K214" s="82">
        <v>86.527637160315535</v>
      </c>
      <c r="L214" s="82">
        <v>86.360239234786008</v>
      </c>
      <c r="M214" s="82">
        <v>88.327018295405225</v>
      </c>
      <c r="N214" s="82">
        <v>93.648724072048154</v>
      </c>
      <c r="O214" s="82">
        <v>98.367586988287968</v>
      </c>
      <c r="P214" s="83">
        <v>100.91072139454671</v>
      </c>
      <c r="Q214" s="82"/>
      <c r="R214" s="82"/>
      <c r="S214" s="85"/>
      <c r="T214" s="83">
        <v>28224</v>
      </c>
      <c r="U214" s="84">
        <v>156.363102249452</v>
      </c>
      <c r="V214" s="83">
        <v>136.06283729195999</v>
      </c>
      <c r="W214" s="84">
        <v>131.36937315168197</v>
      </c>
      <c r="X214" s="82">
        <v>132.42253586347309</v>
      </c>
      <c r="Y214" s="82">
        <v>130.26423589972811</v>
      </c>
      <c r="Z214" s="82">
        <v>130.1815324132061</v>
      </c>
      <c r="AA214" s="82">
        <v>130.37354405515268</v>
      </c>
      <c r="AB214" s="82">
        <v>130.95625545353201</v>
      </c>
      <c r="AC214" s="82">
        <v>132.69082766320352</v>
      </c>
      <c r="AD214" s="82">
        <v>138.16949361015827</v>
      </c>
      <c r="AE214" s="82">
        <v>142.64344675792239</v>
      </c>
      <c r="AF214" s="83">
        <v>145.61893273196213</v>
      </c>
      <c r="AG214" s="82"/>
      <c r="AH214" s="82"/>
      <c r="AI214" s="85"/>
      <c r="AJ214" s="82"/>
      <c r="AK214" s="82"/>
      <c r="AL214" s="85"/>
      <c r="AM214" s="82"/>
      <c r="AN214" s="82"/>
      <c r="AO214" s="82"/>
      <c r="AP214" s="85"/>
      <c r="AQ214" s="82"/>
      <c r="AR214" s="82"/>
      <c r="AS214" s="82"/>
      <c r="AT214" s="85"/>
      <c r="AU214" s="82" t="s">
        <v>70</v>
      </c>
      <c r="AV214" s="82" t="s">
        <v>130</v>
      </c>
      <c r="AW214" s="82" t="s">
        <v>66</v>
      </c>
      <c r="AX214" s="82">
        <v>3.6</v>
      </c>
      <c r="AY214" s="85"/>
      <c r="AZ214" s="82"/>
      <c r="BA214" s="82"/>
      <c r="BB214" s="85"/>
      <c r="BC214" s="82"/>
    </row>
    <row r="215" spans="1:61" x14ac:dyDescent="0.25">
      <c r="D215" s="83">
        <v>28225</v>
      </c>
      <c r="E215" s="82">
        <v>5.3218981257509297</v>
      </c>
      <c r="F215" s="83">
        <v>3.7723635687857402</v>
      </c>
      <c r="G215" s="84">
        <v>3.879152609884855</v>
      </c>
      <c r="H215" s="82">
        <v>3.8672296200479783</v>
      </c>
      <c r="I215" s="82">
        <v>3.8020901647364975</v>
      </c>
      <c r="J215" s="82">
        <v>3.7558748828572259</v>
      </c>
      <c r="K215" s="82">
        <v>3.758385581735264</v>
      </c>
      <c r="L215" s="82">
        <v>3.7511145412865701</v>
      </c>
      <c r="M215" s="82">
        <v>3.8365429004383937</v>
      </c>
      <c r="N215" s="82">
        <v>4.0676947372106707</v>
      </c>
      <c r="O215" s="82">
        <v>4.2726616926092271</v>
      </c>
      <c r="P215" s="83">
        <v>4.383124430279838</v>
      </c>
      <c r="Q215" s="82"/>
      <c r="R215" s="82"/>
      <c r="S215" s="85"/>
      <c r="T215" s="83">
        <v>28225</v>
      </c>
      <c r="U215" s="84">
        <v>6.2242302360594497</v>
      </c>
      <c r="V215" s="83">
        <v>4.6109455537108603</v>
      </c>
      <c r="W215" s="84">
        <v>4.451891780911172</v>
      </c>
      <c r="X215" s="82">
        <v>4.4875817313775688</v>
      </c>
      <c r="Y215" s="82">
        <v>4.4144404988450585</v>
      </c>
      <c r="Z215" s="82">
        <v>4.4116378138427113</v>
      </c>
      <c r="AA215" s="82">
        <v>4.4181447722768841</v>
      </c>
      <c r="AB215" s="82">
        <v>4.4378919022421979</v>
      </c>
      <c r="AC215" s="82">
        <v>4.4966736987779665</v>
      </c>
      <c r="AD215" s="82">
        <v>4.6823366681174337</v>
      </c>
      <c r="AE215" s="82">
        <v>4.8339515747647805</v>
      </c>
      <c r="AF215" s="83">
        <v>4.9347858958416513</v>
      </c>
      <c r="AG215" s="82"/>
      <c r="AH215" s="82"/>
      <c r="AI215" s="85"/>
      <c r="AJ215" s="82"/>
      <c r="AK215" s="82"/>
      <c r="AL215" s="85"/>
      <c r="AM215" s="82"/>
      <c r="AN215" s="82"/>
      <c r="AO215" s="82"/>
      <c r="AP215" s="85"/>
      <c r="AQ215" s="82"/>
      <c r="AR215" s="82"/>
      <c r="AS215" s="82"/>
      <c r="AT215" s="85"/>
      <c r="AU215" s="82" t="s">
        <v>70</v>
      </c>
      <c r="AV215" s="82" t="s">
        <v>131</v>
      </c>
      <c r="AW215" s="82" t="s">
        <v>68</v>
      </c>
      <c r="AX215" s="82">
        <v>36.1</v>
      </c>
      <c r="AY215" s="85"/>
      <c r="AZ215" s="82"/>
      <c r="BA215" s="82"/>
      <c r="BB215" s="85"/>
      <c r="BC215" s="82"/>
    </row>
    <row r="216" spans="1:61" x14ac:dyDescent="0.25">
      <c r="D216" s="83">
        <v>28228</v>
      </c>
      <c r="E216" s="82">
        <v>74.318257180152102</v>
      </c>
      <c r="F216" s="83">
        <v>68.777334690000004</v>
      </c>
      <c r="G216" s="84">
        <v>70.724301223573576</v>
      </c>
      <c r="H216" s="82">
        <v>70.506922530464124</v>
      </c>
      <c r="I216" s="82">
        <v>69.319306851913794</v>
      </c>
      <c r="J216" s="82">
        <v>68.476714707321946</v>
      </c>
      <c r="K216" s="82">
        <v>68.522489504446341</v>
      </c>
      <c r="L216" s="82">
        <v>68.389924661910413</v>
      </c>
      <c r="M216" s="82">
        <v>69.947445495273172</v>
      </c>
      <c r="N216" s="82">
        <v>74.161781402194379</v>
      </c>
      <c r="O216" s="82">
        <v>77.898717313802294</v>
      </c>
      <c r="P216" s="83">
        <v>79.912662295778333</v>
      </c>
      <c r="Q216" s="82"/>
      <c r="R216" s="82"/>
      <c r="S216" s="85"/>
      <c r="T216" s="83">
        <v>28228</v>
      </c>
      <c r="U216" s="84">
        <v>134.704393468794</v>
      </c>
      <c r="V216" s="83">
        <v>121.673678786004</v>
      </c>
      <c r="W216" s="84">
        <v>117.47656619035506</v>
      </c>
      <c r="X216" s="82">
        <v>118.41835297103866</v>
      </c>
      <c r="Y216" s="82">
        <v>116.48830137326803</v>
      </c>
      <c r="Z216" s="82">
        <v>116.41434409254511</v>
      </c>
      <c r="AA216" s="82">
        <v>116.58604977875868</v>
      </c>
      <c r="AB216" s="82">
        <v>117.1071372477728</v>
      </c>
      <c r="AC216" s="82">
        <v>118.65827190049089</v>
      </c>
      <c r="AD216" s="82">
        <v>123.55754824863287</v>
      </c>
      <c r="AE216" s="82">
        <v>127.55836396759811</v>
      </c>
      <c r="AF216" s="83">
        <v>130.21918107124793</v>
      </c>
      <c r="AG216" s="82"/>
      <c r="AH216" s="82"/>
      <c r="AI216" s="85"/>
      <c r="AJ216" s="82"/>
      <c r="AK216" s="82"/>
      <c r="AL216" s="85"/>
      <c r="AM216" s="82"/>
      <c r="AN216" s="82"/>
      <c r="AO216" s="82"/>
      <c r="AP216" s="85"/>
      <c r="AQ216" s="82"/>
      <c r="AR216" s="82"/>
      <c r="AS216" s="82"/>
      <c r="AT216" s="85"/>
      <c r="AU216" s="82" t="s">
        <v>70</v>
      </c>
      <c r="AV216" s="82" t="s">
        <v>132</v>
      </c>
      <c r="AW216" s="82" t="s">
        <v>69</v>
      </c>
      <c r="AX216" s="82">
        <v>21.7</v>
      </c>
      <c r="AY216" s="85"/>
      <c r="AZ216" s="82"/>
      <c r="BA216" s="82"/>
      <c r="BB216" s="85"/>
      <c r="BC216" s="82"/>
    </row>
    <row r="217" spans="1:61" x14ac:dyDescent="0.25">
      <c r="D217" s="83">
        <v>28229</v>
      </c>
      <c r="E217" s="82">
        <v>8.6528212556658293</v>
      </c>
      <c r="F217" s="83">
        <v>5.9061439129962601</v>
      </c>
      <c r="G217" s="84">
        <v>6.0733365585516985</v>
      </c>
      <c r="H217" s="82">
        <v>6.0546695100115047</v>
      </c>
      <c r="I217" s="82">
        <v>5.9526849079261783</v>
      </c>
      <c r="J217" s="82">
        <v>5.8803286514886457</v>
      </c>
      <c r="K217" s="82">
        <v>5.8842594891784668</v>
      </c>
      <c r="L217" s="82">
        <v>5.8728756947736693</v>
      </c>
      <c r="M217" s="82">
        <v>6.0066253120101143</v>
      </c>
      <c r="N217" s="82">
        <v>6.3685246859270164</v>
      </c>
      <c r="O217" s="82">
        <v>6.6894280967247788</v>
      </c>
      <c r="P217" s="83">
        <v>6.8623724097025915</v>
      </c>
      <c r="Q217" s="82"/>
      <c r="R217" s="82"/>
      <c r="S217" s="85"/>
      <c r="T217" s="83">
        <v>28229</v>
      </c>
      <c r="U217" s="84">
        <v>14.3596375281405</v>
      </c>
      <c r="V217" s="83">
        <v>11.0101961423648</v>
      </c>
      <c r="W217" s="84">
        <v>10.630401322558626</v>
      </c>
      <c r="X217" s="82">
        <v>10.715623182233387</v>
      </c>
      <c r="Y217" s="82">
        <v>10.540973686398601</v>
      </c>
      <c r="Z217" s="82">
        <v>10.534281325527788</v>
      </c>
      <c r="AA217" s="82">
        <v>10.549818895385405</v>
      </c>
      <c r="AB217" s="82">
        <v>10.596971864691646</v>
      </c>
      <c r="AC217" s="82">
        <v>10.737333337608742</v>
      </c>
      <c r="AD217" s="82">
        <v>11.18066663768561</v>
      </c>
      <c r="AE217" s="82">
        <v>11.542698641934752</v>
      </c>
      <c r="AF217" s="83">
        <v>11.783474777763347</v>
      </c>
      <c r="AG217" s="82"/>
      <c r="AH217" s="82"/>
      <c r="AI217" s="85"/>
      <c r="AJ217" s="82"/>
      <c r="AK217" s="82"/>
      <c r="AL217" s="85"/>
      <c r="AM217" s="82"/>
      <c r="AN217" s="82"/>
      <c r="AO217" s="82"/>
      <c r="AP217" s="85"/>
      <c r="AQ217" s="82"/>
      <c r="AR217" s="82"/>
      <c r="AS217" s="82"/>
      <c r="AT217" s="85"/>
      <c r="AU217" s="82" t="s">
        <v>70</v>
      </c>
      <c r="AV217" s="82" t="s">
        <v>133</v>
      </c>
      <c r="AW217" s="82" t="s">
        <v>71</v>
      </c>
      <c r="AX217" s="82">
        <v>21.7</v>
      </c>
      <c r="AY217" s="85"/>
      <c r="AZ217" s="82"/>
      <c r="BA217" s="82"/>
      <c r="BB217" s="85"/>
      <c r="BC217" s="82"/>
    </row>
    <row r="218" spans="1:61" s="2" customFormat="1" x14ac:dyDescent="0.25">
      <c r="A218" s="68"/>
      <c r="B218" s="68"/>
      <c r="C218" s="68"/>
      <c r="D218" s="83">
        <v>28230</v>
      </c>
      <c r="E218" s="82">
        <v>0</v>
      </c>
      <c r="F218" s="83">
        <v>0</v>
      </c>
      <c r="G218" s="84">
        <v>0</v>
      </c>
      <c r="H218" s="82">
        <v>0</v>
      </c>
      <c r="I218" s="82">
        <v>0</v>
      </c>
      <c r="J218" s="82">
        <v>0</v>
      </c>
      <c r="K218" s="82">
        <v>0</v>
      </c>
      <c r="L218" s="82">
        <v>0</v>
      </c>
      <c r="M218" s="82">
        <v>0</v>
      </c>
      <c r="N218" s="82">
        <v>0</v>
      </c>
      <c r="O218" s="82">
        <v>0</v>
      </c>
      <c r="P218" s="83">
        <v>0</v>
      </c>
      <c r="Q218" s="82"/>
      <c r="R218" s="82"/>
      <c r="S218" s="85"/>
      <c r="T218" s="83">
        <v>28230</v>
      </c>
      <c r="U218" s="84">
        <v>0</v>
      </c>
      <c r="V218" s="83">
        <v>0</v>
      </c>
      <c r="W218" s="84">
        <v>0</v>
      </c>
      <c r="X218" s="82">
        <v>0</v>
      </c>
      <c r="Y218" s="82">
        <v>0</v>
      </c>
      <c r="Z218" s="82">
        <v>0</v>
      </c>
      <c r="AA218" s="82">
        <v>0</v>
      </c>
      <c r="AB218" s="82">
        <v>0</v>
      </c>
      <c r="AC218" s="82">
        <v>0</v>
      </c>
      <c r="AD218" s="82">
        <v>0</v>
      </c>
      <c r="AE218" s="82">
        <v>0</v>
      </c>
      <c r="AF218" s="83">
        <v>0</v>
      </c>
      <c r="AG218" s="82"/>
      <c r="AH218" s="82"/>
      <c r="AI218" s="85"/>
      <c r="AJ218" s="82"/>
      <c r="AK218" s="82"/>
      <c r="AL218" s="85"/>
      <c r="AM218" s="82"/>
      <c r="AN218" s="82"/>
      <c r="AO218" s="82"/>
      <c r="AP218" s="85"/>
      <c r="AQ218" s="82"/>
      <c r="AR218" s="82"/>
      <c r="AS218" s="82"/>
      <c r="AT218" s="85"/>
      <c r="AU218" s="82" t="s">
        <v>70</v>
      </c>
      <c r="AV218" s="82" t="s">
        <v>134</v>
      </c>
      <c r="AW218" s="82" t="s">
        <v>67</v>
      </c>
      <c r="AX218" s="82">
        <v>14.4</v>
      </c>
      <c r="AY218" s="85"/>
      <c r="AZ218" s="82"/>
      <c r="BA218" s="82"/>
      <c r="BB218" s="85"/>
      <c r="BC218" s="82"/>
      <c r="BI218" s="68"/>
    </row>
    <row r="219" spans="1:61" x14ac:dyDescent="0.25">
      <c r="D219" s="83">
        <v>28231</v>
      </c>
      <c r="E219" s="82">
        <v>187.774582789183</v>
      </c>
      <c r="F219" s="83">
        <v>152.06608679999999</v>
      </c>
      <c r="G219" s="84">
        <v>156.37081281512633</v>
      </c>
      <c r="H219" s="82">
        <v>155.89019042166132</v>
      </c>
      <c r="I219" s="82">
        <v>153.26438252035959</v>
      </c>
      <c r="J219" s="82">
        <v>151.40141864172105</v>
      </c>
      <c r="K219" s="82">
        <v>151.5026263186999</v>
      </c>
      <c r="L219" s="82">
        <v>151.20952660870736</v>
      </c>
      <c r="M219" s="82">
        <v>154.6531915792458</v>
      </c>
      <c r="N219" s="82">
        <v>163.97105149217748</v>
      </c>
      <c r="O219" s="82">
        <v>172.23338418160097</v>
      </c>
      <c r="P219" s="83">
        <v>176.68619896164392</v>
      </c>
      <c r="Q219" s="82"/>
      <c r="R219" s="82"/>
      <c r="S219" s="85"/>
      <c r="T219" s="83">
        <v>28231</v>
      </c>
      <c r="U219" s="84">
        <v>290.67177392190803</v>
      </c>
      <c r="V219" s="83">
        <v>214.20610625108699</v>
      </c>
      <c r="W219" s="84">
        <v>206.81710350553371</v>
      </c>
      <c r="X219" s="82">
        <v>208.47511599617096</v>
      </c>
      <c r="Y219" s="82">
        <v>205.07726658660997</v>
      </c>
      <c r="Z219" s="82">
        <v>204.94706504022261</v>
      </c>
      <c r="AA219" s="82">
        <v>205.24935232891116</v>
      </c>
      <c r="AB219" s="82">
        <v>206.16672508255382</v>
      </c>
      <c r="AC219" s="82">
        <v>208.89749247238714</v>
      </c>
      <c r="AD219" s="82">
        <v>217.52265216554713</v>
      </c>
      <c r="AE219" s="82">
        <v>224.56607491349374</v>
      </c>
      <c r="AF219" s="83">
        <v>229.25043456223548</v>
      </c>
      <c r="AG219" s="82"/>
      <c r="AH219" s="82"/>
      <c r="AI219" s="85"/>
      <c r="AJ219" s="82"/>
      <c r="AK219" s="82"/>
      <c r="AL219" s="85"/>
      <c r="AM219" s="82"/>
      <c r="AN219" s="82"/>
      <c r="AO219" s="82"/>
      <c r="AP219" s="85"/>
      <c r="AQ219" s="82"/>
      <c r="AR219" s="82"/>
      <c r="AS219" s="82"/>
      <c r="AT219" s="85"/>
      <c r="AU219" s="82" t="s">
        <v>53</v>
      </c>
      <c r="AV219" s="82" t="s">
        <v>130</v>
      </c>
      <c r="AW219" s="82" t="s">
        <v>84</v>
      </c>
      <c r="AX219" s="82">
        <v>3</v>
      </c>
      <c r="AY219" s="85"/>
      <c r="AZ219" s="82"/>
      <c r="BA219" s="82"/>
      <c r="BB219" s="85"/>
      <c r="BC219" s="82"/>
    </row>
    <row r="220" spans="1:61" x14ac:dyDescent="0.25">
      <c r="D220" s="83">
        <v>28232</v>
      </c>
      <c r="E220" s="82">
        <v>121.429031049524</v>
      </c>
      <c r="F220" s="83">
        <v>98.591279220000004</v>
      </c>
      <c r="G220" s="84">
        <v>101.38222658672686</v>
      </c>
      <c r="H220" s="82">
        <v>101.07061748577186</v>
      </c>
      <c r="I220" s="82">
        <v>99.368188197144164</v>
      </c>
      <c r="J220" s="82">
        <v>98.160344977128958</v>
      </c>
      <c r="K220" s="82">
        <v>98.225962463250966</v>
      </c>
      <c r="L220" s="82">
        <v>98.035932746860752</v>
      </c>
      <c r="M220" s="82">
        <v>100.26861553495029</v>
      </c>
      <c r="N220" s="82">
        <v>106.30980294064007</v>
      </c>
      <c r="O220" s="82">
        <v>111.66664460292901</v>
      </c>
      <c r="P220" s="83">
        <v>114.55360457232409</v>
      </c>
      <c r="Q220" s="82"/>
      <c r="R220" s="82"/>
      <c r="S220" s="85"/>
      <c r="T220" s="83">
        <v>28232</v>
      </c>
      <c r="U220" s="84">
        <v>210.47112407548201</v>
      </c>
      <c r="V220" s="83">
        <v>214.17770518416299</v>
      </c>
      <c r="W220" s="84">
        <v>206.78968212852214</v>
      </c>
      <c r="X220" s="82">
        <v>208.44747478731364</v>
      </c>
      <c r="Y220" s="82">
        <v>205.05007589034619</v>
      </c>
      <c r="Z220" s="82">
        <v>204.91989160706538</v>
      </c>
      <c r="AA220" s="82">
        <v>205.22213881621713</v>
      </c>
      <c r="AB220" s="82">
        <v>206.13938993763639</v>
      </c>
      <c r="AC220" s="82">
        <v>208.86979526165959</v>
      </c>
      <c r="AD220" s="82">
        <v>217.49381136586237</v>
      </c>
      <c r="AE220" s="82">
        <v>224.53630024350835</v>
      </c>
      <c r="AF220" s="83">
        <v>229.22003880439129</v>
      </c>
      <c r="AG220" s="82"/>
      <c r="AH220" s="82"/>
      <c r="AI220" s="85"/>
      <c r="AJ220" s="82"/>
      <c r="AK220" s="82"/>
      <c r="AL220" s="85"/>
      <c r="AM220" s="82"/>
      <c r="AN220" s="82"/>
      <c r="AO220" s="82"/>
      <c r="AP220" s="85"/>
      <c r="AQ220" s="82"/>
      <c r="AR220" s="82"/>
      <c r="AS220" s="82"/>
      <c r="AT220" s="85"/>
      <c r="AU220" s="82" t="s">
        <v>53</v>
      </c>
      <c r="AV220" s="82" t="s">
        <v>131</v>
      </c>
      <c r="AW220" s="82" t="s">
        <v>81</v>
      </c>
      <c r="AX220" s="82">
        <v>1.8</v>
      </c>
      <c r="AY220" s="85"/>
      <c r="AZ220" s="82"/>
      <c r="BA220" s="82"/>
      <c r="BB220" s="85"/>
      <c r="BC220" s="82"/>
    </row>
    <row r="221" spans="1:61" x14ac:dyDescent="0.25">
      <c r="D221" s="83">
        <v>29481</v>
      </c>
      <c r="E221" s="82">
        <v>45.7225145575268</v>
      </c>
      <c r="F221" s="83">
        <v>37.055556359999997</v>
      </c>
      <c r="G221" s="84">
        <v>38.104534609027127</v>
      </c>
      <c r="H221" s="82">
        <v>37.987416252372469</v>
      </c>
      <c r="I221" s="82">
        <v>37.347557788695482</v>
      </c>
      <c r="J221" s="82">
        <v>36.893589619630099</v>
      </c>
      <c r="K221" s="82">
        <v>36.918251967805638</v>
      </c>
      <c r="L221" s="82">
        <v>36.846829252515988</v>
      </c>
      <c r="M221" s="82">
        <v>37.68598362339538</v>
      </c>
      <c r="N221" s="82">
        <v>39.956565384418404</v>
      </c>
      <c r="O221" s="82">
        <v>41.969935630742143</v>
      </c>
      <c r="P221" s="83">
        <v>43.05500023991786</v>
      </c>
      <c r="Q221" s="82"/>
      <c r="R221" s="82"/>
      <c r="S221" s="85"/>
      <c r="T221" s="83">
        <v>29481</v>
      </c>
      <c r="U221" s="84">
        <v>75.881902611087</v>
      </c>
      <c r="V221" s="83">
        <v>74.216661115776603</v>
      </c>
      <c r="W221" s="84">
        <v>71.656570171835597</v>
      </c>
      <c r="X221" s="82">
        <v>72.231026956924225</v>
      </c>
      <c r="Y221" s="82">
        <v>71.053763420579301</v>
      </c>
      <c r="Z221" s="82">
        <v>71.008652082652958</v>
      </c>
      <c r="AA221" s="82">
        <v>71.11338650716047</v>
      </c>
      <c r="AB221" s="82">
        <v>71.431231520850872</v>
      </c>
      <c r="AC221" s="82">
        <v>72.377369058684238</v>
      </c>
      <c r="AD221" s="82">
        <v>75.365755175307655</v>
      </c>
      <c r="AE221" s="82">
        <v>77.80611193417036</v>
      </c>
      <c r="AF221" s="83">
        <v>79.429116705974451</v>
      </c>
      <c r="AG221" s="82"/>
      <c r="AH221" s="82"/>
      <c r="AI221" s="85"/>
      <c r="AJ221" s="82"/>
      <c r="AK221" s="82"/>
      <c r="AL221" s="85"/>
      <c r="AM221" s="82"/>
      <c r="AN221" s="82"/>
      <c r="AO221" s="82"/>
      <c r="AP221" s="85"/>
      <c r="AQ221" s="82"/>
      <c r="AR221" s="82"/>
      <c r="AS221" s="82"/>
      <c r="AT221" s="85"/>
      <c r="AU221" s="82" t="s">
        <v>53</v>
      </c>
      <c r="AV221" s="82" t="s">
        <v>132</v>
      </c>
      <c r="AW221" s="82"/>
      <c r="AX221" s="82"/>
      <c r="AY221" s="85"/>
      <c r="AZ221" s="82"/>
      <c r="BA221" s="82"/>
      <c r="BB221" s="85"/>
      <c r="BC221" s="82"/>
    </row>
    <row r="222" spans="1:61" x14ac:dyDescent="0.25">
      <c r="D222" s="83">
        <v>29482</v>
      </c>
      <c r="E222" s="82">
        <v>41.099246327046103</v>
      </c>
      <c r="F222" s="83">
        <v>39.20555598</v>
      </c>
      <c r="G222" s="84">
        <v>40.315396972926749</v>
      </c>
      <c r="H222" s="82">
        <v>40.191483294678314</v>
      </c>
      <c r="I222" s="82">
        <v>39.514499617163104</v>
      </c>
      <c r="J222" s="82">
        <v>39.034191770951857</v>
      </c>
      <c r="K222" s="82">
        <v>39.060285052688094</v>
      </c>
      <c r="L222" s="82">
        <v>38.984718321606586</v>
      </c>
      <c r="M222" s="82">
        <v>39.872561249769639</v>
      </c>
      <c r="N222" s="82">
        <v>42.27488438517527</v>
      </c>
      <c r="O222" s="82">
        <v>44.40507234224826</v>
      </c>
      <c r="P222" s="83">
        <v>45.553093461231548</v>
      </c>
      <c r="Q222" s="82"/>
      <c r="R222" s="82"/>
      <c r="S222" s="85"/>
      <c r="T222" s="83">
        <v>29482</v>
      </c>
      <c r="U222" s="84">
        <v>43.305431769703297</v>
      </c>
      <c r="V222" s="83">
        <v>40.539444920000001</v>
      </c>
      <c r="W222" s="84">
        <v>39.141043748998989</v>
      </c>
      <c r="X222" s="82">
        <v>39.454829883377784</v>
      </c>
      <c r="Y222" s="82">
        <v>38.811771982759915</v>
      </c>
      <c r="Z222" s="82">
        <v>38.787130769161259</v>
      </c>
      <c r="AA222" s="82">
        <v>38.844339964101017</v>
      </c>
      <c r="AB222" s="82">
        <v>39.017956780485385</v>
      </c>
      <c r="AC222" s="82">
        <v>39.534766483658444</v>
      </c>
      <c r="AD222" s="82">
        <v>41.167115777647297</v>
      </c>
      <c r="AE222" s="82">
        <v>42.500114418703575</v>
      </c>
      <c r="AF222" s="83">
        <v>43.386650023543154</v>
      </c>
      <c r="AG222" s="82"/>
      <c r="AH222" s="82"/>
      <c r="AI222" s="85"/>
      <c r="AJ222" s="82"/>
      <c r="AK222" s="82"/>
      <c r="AL222" s="85"/>
      <c r="AM222" s="82"/>
      <c r="AN222" s="82"/>
      <c r="AO222" s="82"/>
      <c r="AP222" s="85"/>
      <c r="AQ222" s="82"/>
      <c r="AR222" s="82"/>
      <c r="AS222" s="82"/>
      <c r="AT222" s="85"/>
      <c r="AU222" s="82" t="s">
        <v>53</v>
      </c>
      <c r="AV222" s="82" t="s">
        <v>133</v>
      </c>
      <c r="AW222" s="82"/>
      <c r="AX222" s="82"/>
      <c r="AY222" s="85"/>
      <c r="AZ222" s="82"/>
      <c r="BA222" s="82"/>
      <c r="BB222" s="85"/>
      <c r="BC222" s="82"/>
    </row>
    <row r="223" spans="1:61" x14ac:dyDescent="0.25">
      <c r="D223" s="83">
        <v>29483</v>
      </c>
      <c r="E223" s="82">
        <v>100.59261587026199</v>
      </c>
      <c r="F223" s="83">
        <v>70.364445619999998</v>
      </c>
      <c r="G223" s="84">
        <v>72.356340499222711</v>
      </c>
      <c r="H223" s="82">
        <v>72.133945559099061</v>
      </c>
      <c r="I223" s="82">
        <v>70.918924372141603</v>
      </c>
      <c r="J223" s="82">
        <v>70.056888508070926</v>
      </c>
      <c r="K223" s="82">
        <v>70.103719607844468</v>
      </c>
      <c r="L223" s="82">
        <v>69.968095689066772</v>
      </c>
      <c r="M223" s="82">
        <v>71.5615579899126</v>
      </c>
      <c r="N223" s="82">
        <v>75.873144228076114</v>
      </c>
      <c r="O223" s="82">
        <v>79.696313952854538</v>
      </c>
      <c r="P223" s="83">
        <v>81.756732880174923</v>
      </c>
      <c r="Q223" s="82"/>
      <c r="R223" s="82"/>
      <c r="S223" s="85"/>
      <c r="T223" s="83">
        <v>29483</v>
      </c>
      <c r="U223" s="84">
        <v>174.846747691329</v>
      </c>
      <c r="V223" s="83">
        <v>159.76601461278801</v>
      </c>
      <c r="W223" s="84">
        <v>154.25491345287881</v>
      </c>
      <c r="X223" s="82">
        <v>155.49154508977918</v>
      </c>
      <c r="Y223" s="82">
        <v>152.95725291706378</v>
      </c>
      <c r="Z223" s="82">
        <v>152.86014185647457</v>
      </c>
      <c r="AA223" s="82">
        <v>153.08560338148479</v>
      </c>
      <c r="AB223" s="82">
        <v>153.76982752116479</v>
      </c>
      <c r="AC223" s="82">
        <v>155.80657535409927</v>
      </c>
      <c r="AD223" s="82">
        <v>162.23966642555436</v>
      </c>
      <c r="AE223" s="82">
        <v>167.49301611463105</v>
      </c>
      <c r="AF223" s="83">
        <v>170.98685429315233</v>
      </c>
      <c r="AG223" s="82"/>
      <c r="AH223" s="82"/>
      <c r="AI223" s="85"/>
      <c r="AJ223" s="82"/>
      <c r="AK223" s="82"/>
      <c r="AL223" s="85"/>
      <c r="AM223" s="82"/>
      <c r="AN223" s="82"/>
      <c r="AO223" s="82"/>
      <c r="AP223" s="85"/>
      <c r="AQ223" s="82"/>
      <c r="AR223" s="82"/>
      <c r="AS223" s="82"/>
      <c r="AT223" s="85"/>
      <c r="AU223" s="82" t="s">
        <v>53</v>
      </c>
      <c r="AV223" s="82" t="s">
        <v>134</v>
      </c>
      <c r="AW223" s="82"/>
      <c r="AX223" s="82"/>
      <c r="AY223" s="85"/>
      <c r="AZ223" s="82"/>
      <c r="BA223" s="82"/>
      <c r="BB223" s="85"/>
      <c r="BC223" s="82"/>
    </row>
    <row r="224" spans="1:61" x14ac:dyDescent="0.25">
      <c r="D224" s="83">
        <v>29485</v>
      </c>
      <c r="E224" s="82">
        <v>107.0333328</v>
      </c>
      <c r="F224" s="83">
        <v>86.242224250000007</v>
      </c>
      <c r="G224" s="84">
        <v>88.683591382828297</v>
      </c>
      <c r="H224" s="82">
        <v>88.411012893376551</v>
      </c>
      <c r="I224" s="82">
        <v>86.921821459396114</v>
      </c>
      <c r="J224" s="82">
        <v>85.865266694476674</v>
      </c>
      <c r="K224" s="82">
        <v>85.922665259518396</v>
      </c>
      <c r="L224" s="82">
        <v>85.756437723525906</v>
      </c>
      <c r="M224" s="82">
        <v>87.709465731813196</v>
      </c>
      <c r="N224" s="82">
        <v>92.993963946053668</v>
      </c>
      <c r="O224" s="82">
        <v>97.679834172769915</v>
      </c>
      <c r="P224" s="83">
        <v>100.20518784554015</v>
      </c>
      <c r="Q224" s="82"/>
      <c r="R224" s="82"/>
      <c r="S224" s="85"/>
      <c r="T224" s="83">
        <v>29485</v>
      </c>
      <c r="U224" s="84">
        <v>104.92876470037599</v>
      </c>
      <c r="V224" s="83">
        <v>94.422662913923205</v>
      </c>
      <c r="W224" s="84">
        <v>91.165569417738652</v>
      </c>
      <c r="X224" s="82">
        <v>91.896426055070023</v>
      </c>
      <c r="Y224" s="82">
        <v>90.398644338916824</v>
      </c>
      <c r="Z224" s="82">
        <v>90.341251125714038</v>
      </c>
      <c r="AA224" s="82">
        <v>90.474500225203045</v>
      </c>
      <c r="AB224" s="82">
        <v>90.878880752908842</v>
      </c>
      <c r="AC224" s="82">
        <v>92.082610811118869</v>
      </c>
      <c r="AD224" s="82">
        <v>95.884605817420763</v>
      </c>
      <c r="AE224" s="82">
        <v>98.989366664481082</v>
      </c>
      <c r="AF224" s="83">
        <v>101.05424576537031</v>
      </c>
      <c r="AG224" s="82"/>
      <c r="AH224" s="82"/>
      <c r="AI224" s="85"/>
      <c r="AJ224" s="82"/>
      <c r="AK224" s="82"/>
      <c r="AL224" s="85"/>
      <c r="AM224" s="82"/>
      <c r="AN224" s="82"/>
      <c r="AO224" s="82"/>
      <c r="AP224" s="85"/>
      <c r="AQ224" s="82"/>
      <c r="AR224" s="82"/>
      <c r="AS224" s="82"/>
      <c r="AT224" s="85"/>
      <c r="AU224" s="82" t="s">
        <v>78</v>
      </c>
      <c r="AV224" s="82" t="s">
        <v>130</v>
      </c>
      <c r="AW224" s="82"/>
      <c r="AX224" s="82"/>
      <c r="AY224" s="85"/>
      <c r="AZ224" s="82"/>
      <c r="BA224" s="82"/>
      <c r="BB224" s="85"/>
      <c r="BC224" s="82"/>
    </row>
    <row r="225" spans="4:55" x14ac:dyDescent="0.25">
      <c r="D225" s="83">
        <v>29486</v>
      </c>
      <c r="E225" s="82">
        <v>46.999848602503299</v>
      </c>
      <c r="F225" s="83">
        <v>40.073889479999998</v>
      </c>
      <c r="G225" s="84">
        <v>41.208311481657326</v>
      </c>
      <c r="H225" s="82">
        <v>41.081653335303756</v>
      </c>
      <c r="I225" s="82">
        <v>40.389675670547561</v>
      </c>
      <c r="J225" s="82">
        <v>39.898729857784055</v>
      </c>
      <c r="K225" s="82">
        <v>39.925401059411747</v>
      </c>
      <c r="L225" s="82">
        <v>39.848160659319724</v>
      </c>
      <c r="M225" s="82">
        <v>40.755667732984385</v>
      </c>
      <c r="N225" s="82">
        <v>43.211198063241731</v>
      </c>
      <c r="O225" s="82">
        <v>45.388565903833445</v>
      </c>
      <c r="P225" s="83">
        <v>46.562013653593993</v>
      </c>
      <c r="Q225" s="82"/>
      <c r="R225" s="82"/>
      <c r="S225" s="85"/>
      <c r="T225" s="83">
        <v>29486</v>
      </c>
      <c r="U225" s="84">
        <v>48.483779746919197</v>
      </c>
      <c r="V225" s="83">
        <v>50.987222989999999</v>
      </c>
      <c r="W225" s="84">
        <v>49.22842751374202</v>
      </c>
      <c r="X225" s="82">
        <v>49.623082241657357</v>
      </c>
      <c r="Y225" s="82">
        <v>48.814296215134611</v>
      </c>
      <c r="Z225" s="82">
        <v>48.783304496945618</v>
      </c>
      <c r="AA225" s="82">
        <v>48.855257578326686</v>
      </c>
      <c r="AB225" s="82">
        <v>49.073618716454561</v>
      </c>
      <c r="AC225" s="82">
        <v>49.723620008556132</v>
      </c>
      <c r="AD225" s="82">
        <v>51.77665644293311</v>
      </c>
      <c r="AE225" s="82">
        <v>53.453193926143015</v>
      </c>
      <c r="AF225" s="83">
        <v>54.568206444487338</v>
      </c>
      <c r="AG225" s="82"/>
      <c r="AH225" s="82"/>
      <c r="AI225" s="85"/>
      <c r="AJ225" s="82"/>
      <c r="AK225" s="82"/>
      <c r="AL225" s="85"/>
      <c r="AM225" s="82"/>
      <c r="AN225" s="82"/>
      <c r="AO225" s="82"/>
      <c r="AP225" s="85"/>
      <c r="AQ225" s="82"/>
      <c r="AR225" s="82"/>
      <c r="AS225" s="82"/>
      <c r="AT225" s="85"/>
      <c r="AU225" s="82" t="s">
        <v>78</v>
      </c>
      <c r="AV225" s="82" t="s">
        <v>131</v>
      </c>
      <c r="AW225" s="82"/>
      <c r="AX225" s="82"/>
      <c r="AY225" s="85"/>
      <c r="AZ225" s="82"/>
      <c r="BA225" s="82"/>
      <c r="BB225" s="85"/>
      <c r="BC225" s="82"/>
    </row>
    <row r="226" spans="4:55" x14ac:dyDescent="0.25">
      <c r="D226" s="83">
        <v>29488</v>
      </c>
      <c r="E226" s="82">
        <v>203.48256909178201</v>
      </c>
      <c r="F226" s="83">
        <v>179.71839585202699</v>
      </c>
      <c r="G226" s="84">
        <v>184.80591056553766</v>
      </c>
      <c r="H226" s="82">
        <v>184.23788986229107</v>
      </c>
      <c r="I226" s="82">
        <v>181.13459448744408</v>
      </c>
      <c r="J226" s="82">
        <v>178.93286176159617</v>
      </c>
      <c r="K226" s="82">
        <v>179.05247344975953</v>
      </c>
      <c r="L226" s="82">
        <v>178.7060753092338</v>
      </c>
      <c r="M226" s="82">
        <v>182.77595017338388</v>
      </c>
      <c r="N226" s="82">
        <v>193.78820722270504</v>
      </c>
      <c r="O226" s="82">
        <v>203.55299573134809</v>
      </c>
      <c r="P226" s="83">
        <v>208.81552826661365</v>
      </c>
      <c r="Q226" s="82"/>
      <c r="R226" s="82"/>
      <c r="S226" s="85"/>
      <c r="T226" s="83">
        <v>29488</v>
      </c>
      <c r="U226" s="84">
        <v>236.20377993144501</v>
      </c>
      <c r="V226" s="83">
        <v>218.33330338098199</v>
      </c>
      <c r="W226" s="84">
        <v>210.80193368119964</v>
      </c>
      <c r="X226" s="82">
        <v>212.49189178026259</v>
      </c>
      <c r="Y226" s="82">
        <v>209.02857460894452</v>
      </c>
      <c r="Z226" s="82">
        <v>208.89586441582452</v>
      </c>
      <c r="AA226" s="82">
        <v>209.20397599800364</v>
      </c>
      <c r="AB226" s="82">
        <v>210.13902414971102</v>
      </c>
      <c r="AC226" s="82">
        <v>212.92240635772566</v>
      </c>
      <c r="AD226" s="82">
        <v>221.71375054932739</v>
      </c>
      <c r="AE226" s="82">
        <v>228.89288181958796</v>
      </c>
      <c r="AF226" s="83">
        <v>233.66749695187332</v>
      </c>
      <c r="AG226" s="82"/>
      <c r="AH226" s="82"/>
      <c r="AI226" s="85"/>
      <c r="AJ226" s="82"/>
      <c r="AK226" s="82"/>
      <c r="AL226" s="85"/>
      <c r="AM226" s="82"/>
      <c r="AN226" s="82"/>
      <c r="AO226" s="82"/>
      <c r="AP226" s="85"/>
      <c r="AQ226" s="82"/>
      <c r="AR226" s="82"/>
      <c r="AS226" s="82"/>
      <c r="AT226" s="85"/>
      <c r="AU226" s="82" t="s">
        <v>78</v>
      </c>
      <c r="AV226" s="82" t="s">
        <v>132</v>
      </c>
      <c r="AW226" s="82"/>
      <c r="AX226" s="82"/>
      <c r="AY226" s="85"/>
      <c r="AZ226" s="82"/>
      <c r="BA226" s="82"/>
      <c r="BB226" s="85"/>
      <c r="BC226" s="82"/>
    </row>
    <row r="227" spans="4:55" x14ac:dyDescent="0.25">
      <c r="D227" s="83">
        <v>29489</v>
      </c>
      <c r="E227" s="82">
        <v>97.931223417567296</v>
      </c>
      <c r="F227" s="83">
        <v>77.562779239999998</v>
      </c>
      <c r="G227" s="84">
        <v>79.758446404362957</v>
      </c>
      <c r="H227" s="82">
        <v>79.513300301200886</v>
      </c>
      <c r="I227" s="82">
        <v>78.173981569055314</v>
      </c>
      <c r="J227" s="82">
        <v>77.223758813333461</v>
      </c>
      <c r="K227" s="82">
        <v>77.275380768445828</v>
      </c>
      <c r="L227" s="82">
        <v>77.125882424798988</v>
      </c>
      <c r="M227" s="82">
        <v>78.882357070179239</v>
      </c>
      <c r="N227" s="82">
        <v>83.635021695306975</v>
      </c>
      <c r="O227" s="82">
        <v>87.84930444488576</v>
      </c>
      <c r="P227" s="83">
        <v>90.120505716970314</v>
      </c>
      <c r="Q227" s="82"/>
      <c r="R227" s="82"/>
      <c r="S227" s="85"/>
      <c r="T227" s="83">
        <v>29489</v>
      </c>
      <c r="U227" s="84">
        <v>118.290588047699</v>
      </c>
      <c r="V227" s="83">
        <v>109.703011502018</v>
      </c>
      <c r="W227" s="84">
        <v>105.91882501279758</v>
      </c>
      <c r="X227" s="82">
        <v>106.76795563056655</v>
      </c>
      <c r="Y227" s="82">
        <v>105.02778902475438</v>
      </c>
      <c r="Z227" s="82">
        <v>104.96110791098552</v>
      </c>
      <c r="AA227" s="82">
        <v>105.11592061211852</v>
      </c>
      <c r="AB227" s="82">
        <v>105.58574173676253</v>
      </c>
      <c r="AC227" s="82">
        <v>106.98427052578346</v>
      </c>
      <c r="AD227" s="82">
        <v>111.40153952705251</v>
      </c>
      <c r="AE227" s="82">
        <v>115.00874148900704</v>
      </c>
      <c r="AF227" s="83">
        <v>117.40777842319761</v>
      </c>
      <c r="AG227" s="82"/>
      <c r="AH227" s="82"/>
      <c r="AI227" s="85"/>
      <c r="AJ227" s="82"/>
      <c r="AK227" s="82"/>
      <c r="AL227" s="85"/>
      <c r="AM227" s="82"/>
      <c r="AN227" s="82"/>
      <c r="AO227" s="82"/>
      <c r="AP227" s="85"/>
      <c r="AQ227" s="82"/>
      <c r="AR227" s="82"/>
      <c r="AS227" s="82"/>
      <c r="AT227" s="85"/>
      <c r="AU227" s="82" t="s">
        <v>78</v>
      </c>
      <c r="AV227" s="82" t="s">
        <v>133</v>
      </c>
      <c r="AW227" s="82"/>
      <c r="AX227" s="82"/>
      <c r="AY227" s="85"/>
      <c r="AZ227" s="82"/>
      <c r="BA227" s="82"/>
      <c r="BB227" s="85"/>
      <c r="BC227" s="82"/>
    </row>
    <row r="228" spans="4:55" x14ac:dyDescent="0.25">
      <c r="D228" s="83">
        <v>29490</v>
      </c>
      <c r="E228" s="82">
        <v>47.901566478491702</v>
      </c>
      <c r="F228" s="83">
        <v>36.091111560000002</v>
      </c>
      <c r="G228" s="84">
        <v>37.112788056821373</v>
      </c>
      <c r="H228" s="82">
        <v>36.998717939112659</v>
      </c>
      <c r="I228" s="82">
        <v>36.375513068814051</v>
      </c>
      <c r="J228" s="82">
        <v>35.933360327258839</v>
      </c>
      <c r="K228" s="82">
        <v>35.957380788608482</v>
      </c>
      <c r="L228" s="82">
        <v>35.887816992010919</v>
      </c>
      <c r="M228" s="82">
        <v>36.705130695824636</v>
      </c>
      <c r="N228" s="82">
        <v>38.916616035487287</v>
      </c>
      <c r="O228" s="82">
        <v>40.877584303395778</v>
      </c>
      <c r="P228" s="83">
        <v>41.934407940831207</v>
      </c>
      <c r="Q228" s="82"/>
      <c r="R228" s="82"/>
      <c r="S228" s="85"/>
      <c r="T228" s="83">
        <v>29490</v>
      </c>
      <c r="U228" s="84">
        <v>77.909912922086704</v>
      </c>
      <c r="V228" s="83">
        <v>74.134972936568602</v>
      </c>
      <c r="W228" s="84">
        <v>71.577699812301418</v>
      </c>
      <c r="X228" s="82">
        <v>72.1515243090588</v>
      </c>
      <c r="Y228" s="82">
        <v>70.975556553382077</v>
      </c>
      <c r="Z228" s="82">
        <v>70.930494868229118</v>
      </c>
      <c r="AA228" s="82">
        <v>71.035114014518655</v>
      </c>
      <c r="AB228" s="82">
        <v>71.352609185194723</v>
      </c>
      <c r="AC228" s="82">
        <v>72.297705336207599</v>
      </c>
      <c r="AD228" s="82">
        <v>75.28280222077764</v>
      </c>
      <c r="AE228" s="82">
        <v>77.720472947996612</v>
      </c>
      <c r="AF228" s="83">
        <v>79.3416913243652</v>
      </c>
      <c r="AG228" s="82"/>
      <c r="AH228" s="82"/>
      <c r="AI228" s="85"/>
      <c r="AJ228" s="82"/>
      <c r="AK228" s="82"/>
      <c r="AL228" s="85"/>
      <c r="AM228" s="82"/>
      <c r="AN228" s="82"/>
      <c r="AO228" s="82"/>
      <c r="AP228" s="85"/>
      <c r="AQ228" s="82"/>
      <c r="AR228" s="82"/>
      <c r="AS228" s="82"/>
      <c r="AT228" s="85"/>
      <c r="AU228" s="82" t="s">
        <v>78</v>
      </c>
      <c r="AV228" s="82" t="s">
        <v>134</v>
      </c>
      <c r="AW228" s="82"/>
      <c r="AX228" s="82"/>
      <c r="AY228" s="85"/>
      <c r="AZ228" s="82"/>
      <c r="BA228" s="82"/>
      <c r="BB228" s="85"/>
      <c r="BC228" s="82"/>
    </row>
    <row r="229" spans="4:55" x14ac:dyDescent="0.25">
      <c r="D229" s="83">
        <v>29491</v>
      </c>
      <c r="E229" s="82">
        <v>65.778206225637703</v>
      </c>
      <c r="F229" s="83">
        <v>67.808890149999996</v>
      </c>
      <c r="G229" s="84">
        <v>69.728441705696028</v>
      </c>
      <c r="H229" s="82">
        <v>69.514123893171785</v>
      </c>
      <c r="I229" s="82">
        <v>68.343230873687759</v>
      </c>
      <c r="J229" s="82">
        <v>67.512503157479983</v>
      </c>
      <c r="K229" s="82">
        <v>67.557633405749087</v>
      </c>
      <c r="L229" s="82">
        <v>67.426935191202276</v>
      </c>
      <c r="M229" s="82">
        <v>68.962524780008891</v>
      </c>
      <c r="N229" s="82">
        <v>73.117519181226513</v>
      </c>
      <c r="O229" s="82">
        <v>76.80183579323176</v>
      </c>
      <c r="P229" s="83">
        <v>78.787422682669813</v>
      </c>
      <c r="Q229" s="82"/>
      <c r="R229" s="82"/>
      <c r="S229" s="85"/>
      <c r="T229" s="83">
        <v>29491</v>
      </c>
      <c r="U229" s="84">
        <v>78.356825576961697</v>
      </c>
      <c r="V229" s="83">
        <v>78.913083295184194</v>
      </c>
      <c r="W229" s="84">
        <v>76.190990076960475</v>
      </c>
      <c r="X229" s="82">
        <v>76.801798424434708</v>
      </c>
      <c r="Y229" s="82">
        <v>75.550037780567351</v>
      </c>
      <c r="Z229" s="82">
        <v>75.502071802122359</v>
      </c>
      <c r="AA229" s="82">
        <v>75.613433809531202</v>
      </c>
      <c r="AB229" s="82">
        <v>75.951392020844182</v>
      </c>
      <c r="AC229" s="82">
        <v>76.957401038351335</v>
      </c>
      <c r="AD229" s="82">
        <v>80.134891900832983</v>
      </c>
      <c r="AE229" s="82">
        <v>82.729674167872503</v>
      </c>
      <c r="AF229" s="83">
        <v>84.455382503714503</v>
      </c>
      <c r="AG229" s="82"/>
      <c r="AH229" s="82"/>
      <c r="AI229" s="85"/>
      <c r="AJ229" s="82"/>
      <c r="AK229" s="82"/>
      <c r="AL229" s="85"/>
      <c r="AM229" s="82"/>
      <c r="AN229" s="82"/>
      <c r="AO229" s="82"/>
      <c r="AP229" s="85"/>
      <c r="AQ229" s="82"/>
      <c r="AR229" s="82"/>
      <c r="AS229" s="82"/>
      <c r="AT229" s="85"/>
      <c r="AU229" s="82" t="s">
        <v>56</v>
      </c>
      <c r="AV229" s="82" t="s">
        <v>130</v>
      </c>
      <c r="AW229" s="82" t="s">
        <v>85</v>
      </c>
      <c r="AX229" s="82">
        <v>6.8</v>
      </c>
      <c r="AY229" s="85"/>
      <c r="AZ229" s="82"/>
      <c r="BA229" s="82"/>
      <c r="BB229" s="85"/>
      <c r="BC229" s="82"/>
    </row>
    <row r="230" spans="4:55" x14ac:dyDescent="0.25">
      <c r="D230" s="83">
        <v>29492</v>
      </c>
      <c r="E230" s="82">
        <v>3.0738208679436498</v>
      </c>
      <c r="F230" s="83">
        <v>2.3852465424751501</v>
      </c>
      <c r="G230" s="84">
        <v>2.4527687169451706</v>
      </c>
      <c r="H230" s="82">
        <v>2.4452298703399031</v>
      </c>
      <c r="I230" s="82">
        <v>2.4040425198294546</v>
      </c>
      <c r="J230" s="82">
        <v>2.3748208291567474</v>
      </c>
      <c r="K230" s="82">
        <v>2.3764083314504258</v>
      </c>
      <c r="L230" s="82">
        <v>2.371810889084597</v>
      </c>
      <c r="M230" s="82">
        <v>2.4258268116171653</v>
      </c>
      <c r="N230" s="82">
        <v>2.5719829573317536</v>
      </c>
      <c r="O230" s="82">
        <v>2.701582534035182</v>
      </c>
      <c r="P230" s="83">
        <v>2.7714275684007252</v>
      </c>
      <c r="Q230" s="82"/>
      <c r="R230" s="82"/>
      <c r="S230" s="85"/>
      <c r="T230" s="83">
        <v>29492</v>
      </c>
      <c r="U230" s="84">
        <v>3.07162921189747</v>
      </c>
      <c r="V230" s="83">
        <v>2.33725917556426</v>
      </c>
      <c r="W230" s="84">
        <v>2.2566358228150603</v>
      </c>
      <c r="X230" s="82">
        <v>2.2747268332664601</v>
      </c>
      <c r="Y230" s="82">
        <v>2.2376520045014341</v>
      </c>
      <c r="Z230" s="82">
        <v>2.2362313411772532</v>
      </c>
      <c r="AA230" s="82">
        <v>2.239529677305522</v>
      </c>
      <c r="AB230" s="82">
        <v>2.2495393727497341</v>
      </c>
      <c r="AC230" s="82">
        <v>2.2793354941111774</v>
      </c>
      <c r="AD230" s="82">
        <v>2.3734468805060875</v>
      </c>
      <c r="AE230" s="82">
        <v>2.4502995189911898</v>
      </c>
      <c r="AF230" s="83">
        <v>2.5014117994125105</v>
      </c>
      <c r="AG230" s="82"/>
      <c r="AH230" s="82"/>
      <c r="AI230" s="85"/>
      <c r="AJ230" s="82"/>
      <c r="AK230" s="82"/>
      <c r="AL230" s="85"/>
      <c r="AM230" s="82"/>
      <c r="AN230" s="82"/>
      <c r="AO230" s="82"/>
      <c r="AP230" s="85"/>
      <c r="AQ230" s="82"/>
      <c r="AR230" s="82"/>
      <c r="AS230" s="82"/>
      <c r="AT230" s="85"/>
      <c r="AU230" s="82" t="s">
        <v>56</v>
      </c>
      <c r="AV230" s="82" t="s">
        <v>131</v>
      </c>
      <c r="AW230" s="82" t="s">
        <v>54</v>
      </c>
      <c r="AX230" s="82">
        <v>10.3</v>
      </c>
      <c r="AY230" s="85"/>
      <c r="AZ230" s="82"/>
      <c r="BA230" s="82"/>
      <c r="BB230" s="85"/>
      <c r="BC230" s="82"/>
    </row>
    <row r="231" spans="4:55" x14ac:dyDescent="0.25">
      <c r="D231" s="83">
        <v>30603</v>
      </c>
      <c r="E231" s="82">
        <v>175.1000061</v>
      </c>
      <c r="F231" s="83">
        <v>185.03000280000001</v>
      </c>
      <c r="G231" s="84">
        <v>190.26787985328167</v>
      </c>
      <c r="H231" s="82">
        <v>189.68307120409526</v>
      </c>
      <c r="I231" s="82">
        <v>186.48805742058727</v>
      </c>
      <c r="J231" s="82">
        <v>184.22125211945431</v>
      </c>
      <c r="K231" s="82">
        <v>184.34439895086717</v>
      </c>
      <c r="L231" s="82">
        <v>183.98776295594004</v>
      </c>
      <c r="M231" s="82">
        <v>188.17792364560793</v>
      </c>
      <c r="N231" s="82">
        <v>199.51564977548003</v>
      </c>
      <c r="O231" s="82">
        <v>209.56903822539283</v>
      </c>
      <c r="P231" s="83">
        <v>214.98710578113156</v>
      </c>
      <c r="Q231" s="82"/>
      <c r="R231" s="82"/>
      <c r="S231" s="85"/>
      <c r="T231" s="83">
        <v>30603</v>
      </c>
      <c r="U231" s="84">
        <v>251.87038480803</v>
      </c>
      <c r="V231" s="83">
        <v>263.51999541640498</v>
      </c>
      <c r="W231" s="84">
        <v>254.42991855670235</v>
      </c>
      <c r="X231" s="82">
        <v>256.4696337243966</v>
      </c>
      <c r="Y231" s="82">
        <v>252.28954158554987</v>
      </c>
      <c r="Z231" s="82">
        <v>252.12936542854064</v>
      </c>
      <c r="AA231" s="82">
        <v>252.50124439279514</v>
      </c>
      <c r="AB231" s="82">
        <v>253.62981195823923</v>
      </c>
      <c r="AC231" s="82">
        <v>256.98924844978649</v>
      </c>
      <c r="AD231" s="82">
        <v>267.60006661265919</v>
      </c>
      <c r="AE231" s="82">
        <v>276.26500508121546</v>
      </c>
      <c r="AF231" s="83">
        <v>282.02778399900347</v>
      </c>
      <c r="AG231" s="82"/>
      <c r="AH231" s="82"/>
      <c r="AI231" s="85"/>
      <c r="AJ231" s="82"/>
      <c r="AK231" s="82"/>
      <c r="AL231" s="85"/>
      <c r="AM231" s="82"/>
      <c r="AN231" s="82"/>
      <c r="AO231" s="82"/>
      <c r="AP231" s="85"/>
      <c r="AQ231" s="82"/>
      <c r="AR231" s="82"/>
      <c r="AS231" s="82"/>
      <c r="AT231" s="85"/>
      <c r="AU231" s="82" t="s">
        <v>56</v>
      </c>
      <c r="AV231" s="82" t="s">
        <v>132</v>
      </c>
      <c r="AW231" s="82" t="s">
        <v>55</v>
      </c>
      <c r="AX231" s="82">
        <v>3.4</v>
      </c>
      <c r="AY231" s="85"/>
      <c r="AZ231" s="82"/>
      <c r="BA231" s="82"/>
      <c r="BB231" s="85"/>
      <c r="BC231" s="82"/>
    </row>
    <row r="232" spans="4:55" x14ac:dyDescent="0.25">
      <c r="D232" s="83">
        <v>30604</v>
      </c>
      <c r="E232" s="82">
        <v>254.859797189939</v>
      </c>
      <c r="F232" s="83">
        <v>49.980000560000001</v>
      </c>
      <c r="G232" s="84">
        <v>51.394847309687385</v>
      </c>
      <c r="H232" s="82">
        <v>51.236879757552487</v>
      </c>
      <c r="I232" s="82">
        <v>50.373847880168022</v>
      </c>
      <c r="J232" s="82">
        <v>49.76154215403939</v>
      </c>
      <c r="K232" s="82">
        <v>49.794806373948802</v>
      </c>
      <c r="L232" s="82">
        <v>49.698472444551193</v>
      </c>
      <c r="M232" s="82">
        <v>50.830311770319675</v>
      </c>
      <c r="N232" s="82">
        <v>53.892839737379362</v>
      </c>
      <c r="O232" s="82">
        <v>56.60844451905178</v>
      </c>
      <c r="P232" s="83">
        <v>58.071964031412392</v>
      </c>
      <c r="Q232" s="82"/>
      <c r="R232" s="82"/>
      <c r="S232" s="85"/>
      <c r="T232" s="83">
        <v>30604</v>
      </c>
      <c r="U232" s="84">
        <v>253.536250964424</v>
      </c>
      <c r="V232" s="83">
        <v>265.55154019443103</v>
      </c>
      <c r="W232" s="84">
        <v>256.39138554747359</v>
      </c>
      <c r="X232" s="82">
        <v>258.44682541450629</v>
      </c>
      <c r="Y232" s="82">
        <v>254.23450784873157</v>
      </c>
      <c r="Z232" s="82">
        <v>254.07309685170645</v>
      </c>
      <c r="AA232" s="82">
        <v>254.44784272845723</v>
      </c>
      <c r="AB232" s="82">
        <v>255.5851107173383</v>
      </c>
      <c r="AC232" s="82">
        <v>258.97044598613292</v>
      </c>
      <c r="AD232" s="82">
        <v>269.6630657299267</v>
      </c>
      <c r="AE232" s="82">
        <v>278.39480448234713</v>
      </c>
      <c r="AF232" s="83">
        <v>284.20201017465314</v>
      </c>
      <c r="AG232" s="82"/>
      <c r="AH232" s="82"/>
      <c r="AI232" s="85"/>
      <c r="AJ232" s="82"/>
      <c r="AK232" s="82"/>
      <c r="AL232" s="85"/>
      <c r="AM232" s="82"/>
      <c r="AN232" s="82"/>
      <c r="AO232" s="82"/>
      <c r="AP232" s="85"/>
      <c r="AQ232" s="82"/>
      <c r="AR232" s="82"/>
      <c r="AS232" s="82"/>
      <c r="AT232" s="85"/>
      <c r="AU232" s="82" t="s">
        <v>56</v>
      </c>
      <c r="AV232" s="82" t="s">
        <v>133</v>
      </c>
      <c r="AW232" s="82"/>
      <c r="AX232" s="82"/>
      <c r="AY232" s="85"/>
      <c r="AZ232" s="82"/>
      <c r="BA232" s="82"/>
      <c r="BB232" s="85"/>
      <c r="BC232" s="82"/>
    </row>
    <row r="233" spans="4:55" x14ac:dyDescent="0.25">
      <c r="D233" s="83">
        <v>30605</v>
      </c>
      <c r="E233" s="82">
        <v>129.52648073269</v>
      </c>
      <c r="F233" s="83">
        <v>214.52000269999999</v>
      </c>
      <c r="G233" s="84">
        <v>220.5926902782777</v>
      </c>
      <c r="H233" s="82">
        <v>219.91467508558455</v>
      </c>
      <c r="I233" s="82">
        <v>216.21044142027182</v>
      </c>
      <c r="J233" s="82">
        <v>213.58235369416917</v>
      </c>
      <c r="K233" s="82">
        <v>213.72512761303327</v>
      </c>
      <c r="L233" s="82">
        <v>213.31165113118192</v>
      </c>
      <c r="M233" s="82">
        <v>218.16963777582674</v>
      </c>
      <c r="N233" s="82">
        <v>231.31436567501487</v>
      </c>
      <c r="O233" s="82">
        <v>242.97005872362053</v>
      </c>
      <c r="P233" s="83">
        <v>249.25165548683398</v>
      </c>
      <c r="Q233" s="82"/>
      <c r="R233" s="82"/>
      <c r="S233" s="85"/>
      <c r="T233" s="83">
        <v>30605</v>
      </c>
      <c r="U233" s="84">
        <v>186.50981344046801</v>
      </c>
      <c r="V233" s="83">
        <v>220.9400042</v>
      </c>
      <c r="W233" s="84">
        <v>213.31871680437951</v>
      </c>
      <c r="X233" s="82">
        <v>215.02885146419939</v>
      </c>
      <c r="Y233" s="82">
        <v>211.52418543969591</v>
      </c>
      <c r="Z233" s="82">
        <v>211.38989080772146</v>
      </c>
      <c r="AA233" s="82">
        <v>211.7016809616126</v>
      </c>
      <c r="AB233" s="82">
        <v>212.64789273675777</v>
      </c>
      <c r="AC233" s="82">
        <v>215.46450599367299</v>
      </c>
      <c r="AD233" s="82">
        <v>224.36081082916022</v>
      </c>
      <c r="AE233" s="82">
        <v>231.62565438917335</v>
      </c>
      <c r="AF233" s="83">
        <v>236.45727407817586</v>
      </c>
      <c r="AG233" s="82"/>
      <c r="AH233" s="82"/>
      <c r="AI233" s="85"/>
      <c r="AJ233" s="82"/>
      <c r="AK233" s="82"/>
      <c r="AL233" s="85"/>
      <c r="AM233" s="82"/>
      <c r="AN233" s="82"/>
      <c r="AO233" s="82"/>
      <c r="AP233" s="85"/>
      <c r="AQ233" s="82"/>
      <c r="AR233" s="82"/>
      <c r="AS233" s="82"/>
      <c r="AT233" s="85"/>
      <c r="AU233" s="82" t="s">
        <v>56</v>
      </c>
      <c r="AV233" s="82" t="s">
        <v>134</v>
      </c>
      <c r="AW233" s="82"/>
      <c r="AX233" s="82"/>
      <c r="AY233" s="85"/>
      <c r="AZ233" s="82"/>
      <c r="BA233" s="82"/>
      <c r="BB233" s="85"/>
      <c r="BC233" s="82"/>
    </row>
    <row r="234" spans="4:55" x14ac:dyDescent="0.25">
      <c r="D234" s="83">
        <v>30606</v>
      </c>
      <c r="E234" s="82">
        <v>151.58872617443001</v>
      </c>
      <c r="F234" s="83">
        <v>162.3099996</v>
      </c>
      <c r="G234" s="84">
        <v>166.90471294139218</v>
      </c>
      <c r="H234" s="82">
        <v>166.391713480877</v>
      </c>
      <c r="I234" s="82">
        <v>163.58901836075796</v>
      </c>
      <c r="J234" s="82">
        <v>161.60055615488605</v>
      </c>
      <c r="K234" s="82">
        <v>161.70858167428776</v>
      </c>
      <c r="L234" s="82">
        <v>161.39573733921773</v>
      </c>
      <c r="M234" s="82">
        <v>165.07138436711656</v>
      </c>
      <c r="N234" s="82">
        <v>175.0169407404446</v>
      </c>
      <c r="O234" s="82">
        <v>183.83586443168932</v>
      </c>
      <c r="P234" s="83">
        <v>188.58864251900999</v>
      </c>
      <c r="Q234" s="82"/>
      <c r="R234" s="82"/>
      <c r="S234" s="85"/>
      <c r="T234" s="83">
        <v>30606</v>
      </c>
      <c r="U234" s="84">
        <v>174.47060480437801</v>
      </c>
      <c r="V234" s="83">
        <v>276.62058086574802</v>
      </c>
      <c r="W234" s="84">
        <v>267.07860156709211</v>
      </c>
      <c r="X234" s="82">
        <v>269.21971876617482</v>
      </c>
      <c r="Y234" s="82">
        <v>264.8318182818378</v>
      </c>
      <c r="Z234" s="82">
        <v>264.6636791562936</v>
      </c>
      <c r="AA234" s="82">
        <v>265.05404564420002</v>
      </c>
      <c r="AB234" s="82">
        <v>266.23871861372589</v>
      </c>
      <c r="AC234" s="82">
        <v>269.76516552415848</v>
      </c>
      <c r="AD234" s="82">
        <v>280.90348798442045</v>
      </c>
      <c r="AE234" s="82">
        <v>289.9991936387504</v>
      </c>
      <c r="AF234" s="83">
        <v>296.0484623066572</v>
      </c>
      <c r="AG234" s="82"/>
      <c r="AH234" s="82"/>
      <c r="AI234" s="85"/>
      <c r="AJ234" s="82"/>
      <c r="AK234" s="82"/>
      <c r="AL234" s="85"/>
      <c r="AM234" s="82"/>
      <c r="AN234" s="82"/>
      <c r="AO234" s="82"/>
      <c r="AP234" s="85"/>
      <c r="AQ234" s="82"/>
      <c r="AR234" s="82"/>
      <c r="AS234" s="82"/>
      <c r="AT234" s="85"/>
      <c r="AU234" s="82" t="s">
        <v>45</v>
      </c>
      <c r="AV234" s="82" t="s">
        <v>130</v>
      </c>
      <c r="AW234" s="82" t="s">
        <v>117</v>
      </c>
      <c r="AX234" s="82">
        <v>0.9</v>
      </c>
      <c r="AY234" s="85"/>
      <c r="AZ234" s="82"/>
      <c r="BA234" s="82"/>
      <c r="BB234" s="85"/>
      <c r="BC234" s="82"/>
    </row>
    <row r="235" spans="4:55" x14ac:dyDescent="0.25">
      <c r="D235" s="83">
        <v>30607</v>
      </c>
      <c r="E235" s="82">
        <v>104</v>
      </c>
      <c r="F235" s="83">
        <v>86.016666409999999</v>
      </c>
      <c r="G235" s="84">
        <v>88.451648393304183</v>
      </c>
      <c r="H235" s="82">
        <v>88.17978280540207</v>
      </c>
      <c r="I235" s="82">
        <v>86.694486201432298</v>
      </c>
      <c r="J235" s="82">
        <v>85.640694748946984</v>
      </c>
      <c r="K235" s="82">
        <v>85.697943193830483</v>
      </c>
      <c r="L235" s="82">
        <v>85.532150409194344</v>
      </c>
      <c r="M235" s="82">
        <v>87.480070469688769</v>
      </c>
      <c r="N235" s="82">
        <v>92.750747611791397</v>
      </c>
      <c r="O235" s="82">
        <v>97.424362417499538</v>
      </c>
      <c r="P235" s="83">
        <v>99.943111282420489</v>
      </c>
      <c r="Q235" s="82"/>
      <c r="R235" s="82"/>
      <c r="S235" s="85"/>
      <c r="T235" s="83">
        <v>30607</v>
      </c>
      <c r="U235" s="84">
        <v>172.311403330095</v>
      </c>
      <c r="V235" s="83">
        <v>162.23704240771599</v>
      </c>
      <c r="W235" s="84">
        <v>156.64070356956964</v>
      </c>
      <c r="X235" s="82">
        <v>157.89646162177351</v>
      </c>
      <c r="Y235" s="82">
        <v>155.32297271241532</v>
      </c>
      <c r="Z235" s="82">
        <v>155.22435967951682</v>
      </c>
      <c r="AA235" s="82">
        <v>155.45330831470088</v>
      </c>
      <c r="AB235" s="82">
        <v>156.14811503585918</v>
      </c>
      <c r="AC235" s="82">
        <v>158.2163643149469</v>
      </c>
      <c r="AD235" s="82">
        <v>164.7489530604436</v>
      </c>
      <c r="AE235" s="82">
        <v>170.08355390377639</v>
      </c>
      <c r="AF235" s="83">
        <v>173.63142967765879</v>
      </c>
      <c r="AG235" s="82"/>
      <c r="AH235" s="82"/>
      <c r="AI235" s="85"/>
      <c r="AJ235" s="82"/>
      <c r="AK235" s="82"/>
      <c r="AL235" s="85"/>
      <c r="AM235" s="82"/>
      <c r="AN235" s="82"/>
      <c r="AO235" s="82"/>
      <c r="AP235" s="85"/>
      <c r="AQ235" s="82"/>
      <c r="AR235" s="82"/>
      <c r="AS235" s="82"/>
      <c r="AT235" s="85"/>
      <c r="AU235" s="82" t="s">
        <v>45</v>
      </c>
      <c r="AV235" s="82" t="s">
        <v>131</v>
      </c>
      <c r="AW235" s="82"/>
      <c r="AX235" s="82"/>
      <c r="AY235" s="85"/>
      <c r="AZ235" s="82"/>
      <c r="BA235" s="82"/>
      <c r="BB235" s="85"/>
      <c r="BC235" s="82"/>
    </row>
    <row r="236" spans="4:55" x14ac:dyDescent="0.25">
      <c r="D236" s="83">
        <v>30608</v>
      </c>
      <c r="E236" s="82">
        <v>186.9000092</v>
      </c>
      <c r="F236" s="83">
        <v>168.21666819999999</v>
      </c>
      <c r="G236" s="84">
        <v>172.97858903992267</v>
      </c>
      <c r="H236" s="82">
        <v>172.44692087253355</v>
      </c>
      <c r="I236" s="82">
        <v>169.54223209027305</v>
      </c>
      <c r="J236" s="82">
        <v>167.48140720001538</v>
      </c>
      <c r="K236" s="82">
        <v>167.59336390631265</v>
      </c>
      <c r="L236" s="82">
        <v>167.26913476553011</v>
      </c>
      <c r="M236" s="82">
        <v>171.07854329264575</v>
      </c>
      <c r="N236" s="82">
        <v>181.38603119012288</v>
      </c>
      <c r="O236" s="82">
        <v>190.52588680041904</v>
      </c>
      <c r="P236" s="83">
        <v>195.4516245646563</v>
      </c>
      <c r="Q236" s="82"/>
      <c r="R236" s="82"/>
      <c r="S236" s="85"/>
      <c r="T236" s="83">
        <v>30608</v>
      </c>
      <c r="U236" s="84">
        <v>172.43487378248801</v>
      </c>
      <c r="V236" s="83">
        <v>162.62462241013699</v>
      </c>
      <c r="W236" s="84">
        <v>157.01491406655435</v>
      </c>
      <c r="X236" s="82">
        <v>158.27367209152456</v>
      </c>
      <c r="Y236" s="82">
        <v>155.69403518524211</v>
      </c>
      <c r="Z236" s="82">
        <v>155.59518656841678</v>
      </c>
      <c r="AA236" s="82">
        <v>155.82468215583359</v>
      </c>
      <c r="AB236" s="82">
        <v>156.52114875186803</v>
      </c>
      <c r="AC236" s="82">
        <v>158.59433902376909</v>
      </c>
      <c r="AD236" s="82">
        <v>165.14253395096276</v>
      </c>
      <c r="AE236" s="82">
        <v>170.48987901458636</v>
      </c>
      <c r="AF236" s="83">
        <v>174.0462305698355</v>
      </c>
      <c r="AG236" s="82"/>
      <c r="AH236" s="82"/>
      <c r="AI236" s="85"/>
      <c r="AJ236" s="82"/>
      <c r="AK236" s="82"/>
      <c r="AL236" s="85"/>
      <c r="AM236" s="82"/>
      <c r="AN236" s="82"/>
      <c r="AO236" s="82"/>
      <c r="AP236" s="85"/>
      <c r="AQ236" s="82"/>
      <c r="AR236" s="82"/>
      <c r="AS236" s="82"/>
      <c r="AT236" s="85"/>
      <c r="AU236" s="82" t="s">
        <v>45</v>
      </c>
      <c r="AV236" s="82" t="s">
        <v>132</v>
      </c>
      <c r="AW236" s="82"/>
      <c r="AX236" s="82"/>
      <c r="AY236" s="85"/>
      <c r="AZ236" s="82"/>
      <c r="BA236" s="82"/>
      <c r="BB236" s="85"/>
      <c r="BC236" s="82"/>
    </row>
    <row r="237" spans="4:55" x14ac:dyDescent="0.25">
      <c r="D237" s="83">
        <v>31002</v>
      </c>
      <c r="E237" s="82">
        <v>111.91872410000001</v>
      </c>
      <c r="F237" s="83">
        <v>123.63032939999999</v>
      </c>
      <c r="G237" s="84">
        <v>127.13008865879362</v>
      </c>
      <c r="H237" s="82">
        <v>126.73934075390906</v>
      </c>
      <c r="I237" s="82">
        <v>124.60454855526444</v>
      </c>
      <c r="J237" s="82">
        <v>123.0899515611345</v>
      </c>
      <c r="K237" s="82">
        <v>123.17223380240213</v>
      </c>
      <c r="L237" s="82">
        <v>122.93394258010562</v>
      </c>
      <c r="M237" s="82">
        <v>125.73365580749241</v>
      </c>
      <c r="N237" s="82">
        <v>133.30911273270343</v>
      </c>
      <c r="O237" s="82">
        <v>140.02642185468585</v>
      </c>
      <c r="P237" s="83">
        <v>143.64657786447344</v>
      </c>
      <c r="Q237" s="82"/>
      <c r="R237" s="82"/>
      <c r="S237" s="85"/>
      <c r="T237" s="83">
        <v>31002</v>
      </c>
      <c r="U237" s="84">
        <v>120.75854381538301</v>
      </c>
      <c r="V237" s="83">
        <v>119.61740548499201</v>
      </c>
      <c r="W237" s="84">
        <v>115.49122368273966</v>
      </c>
      <c r="X237" s="82">
        <v>116.41709435871033</v>
      </c>
      <c r="Y237" s="82">
        <v>114.51966044464639</v>
      </c>
      <c r="Z237" s="82">
        <v>114.44695303475241</v>
      </c>
      <c r="AA237" s="82">
        <v>114.61575691162057</v>
      </c>
      <c r="AB237" s="82">
        <v>115.12803805324559</v>
      </c>
      <c r="AC237" s="82">
        <v>116.65295868166129</v>
      </c>
      <c r="AD237" s="82">
        <v>121.46943773749256</v>
      </c>
      <c r="AE237" s="82">
        <v>125.40264006112645</v>
      </c>
      <c r="AF237" s="83">
        <v>128.01848961531363</v>
      </c>
      <c r="AG237" s="82"/>
      <c r="AH237" s="82"/>
      <c r="AI237" s="85"/>
      <c r="AJ237" s="82"/>
      <c r="AK237" s="82"/>
      <c r="AL237" s="85"/>
      <c r="AM237" s="82"/>
      <c r="AN237" s="82"/>
      <c r="AO237" s="82"/>
      <c r="AP237" s="85"/>
      <c r="AQ237" s="82"/>
      <c r="AR237" s="82"/>
      <c r="AS237" s="82"/>
      <c r="AT237" s="85"/>
      <c r="AU237" s="82" t="s">
        <v>45</v>
      </c>
      <c r="AV237" s="82" t="s">
        <v>133</v>
      </c>
      <c r="AW237" s="82"/>
      <c r="AX237" s="82"/>
      <c r="AY237" s="85"/>
      <c r="AZ237" s="82"/>
      <c r="BA237" s="82"/>
      <c r="BB237" s="85"/>
      <c r="BC237" s="82"/>
    </row>
    <row r="238" spans="4:55" x14ac:dyDescent="0.25">
      <c r="D238" s="83">
        <v>31007</v>
      </c>
      <c r="E238" s="82">
        <v>92.614303590000006</v>
      </c>
      <c r="F238" s="83">
        <v>87.558472580168598</v>
      </c>
      <c r="G238" s="84">
        <v>90.037100410292894</v>
      </c>
      <c r="H238" s="82">
        <v>89.760361766291567</v>
      </c>
      <c r="I238" s="82">
        <v>88.248441955865317</v>
      </c>
      <c r="J238" s="82">
        <v>87.175761813183982</v>
      </c>
      <c r="K238" s="82">
        <v>87.23403640810605</v>
      </c>
      <c r="L238" s="82">
        <v>87.065271869866905</v>
      </c>
      <c r="M238" s="82">
        <v>89.048107433293637</v>
      </c>
      <c r="N238" s="82">
        <v>94.41325885436828</v>
      </c>
      <c r="O238" s="82">
        <v>99.170645892193448</v>
      </c>
      <c r="P238" s="83">
        <v>101.73454208382584</v>
      </c>
      <c r="Q238" s="82"/>
      <c r="R238" s="82"/>
      <c r="S238" s="85"/>
      <c r="T238" s="83">
        <v>31007</v>
      </c>
      <c r="U238" s="84">
        <v>135.50325839945199</v>
      </c>
      <c r="V238" s="83">
        <v>126.529098213536</v>
      </c>
      <c r="W238" s="84">
        <v>122.16449876091207</v>
      </c>
      <c r="X238" s="82">
        <v>123.14386778516015</v>
      </c>
      <c r="Y238" s="82">
        <v>121.13679698227092</v>
      </c>
      <c r="Z238" s="82">
        <v>121.05988841725042</v>
      </c>
      <c r="AA238" s="82">
        <v>121.23844606300838</v>
      </c>
      <c r="AB238" s="82">
        <v>121.78032766141629</v>
      </c>
      <c r="AC238" s="82">
        <v>123.39336074116208</v>
      </c>
      <c r="AD238" s="82">
        <v>128.48814397130977</v>
      </c>
      <c r="AE238" s="82">
        <v>132.64861326992886</v>
      </c>
      <c r="AF238" s="83">
        <v>135.41561096404882</v>
      </c>
      <c r="AG238" s="82"/>
      <c r="AH238" s="82"/>
      <c r="AI238" s="85"/>
      <c r="AJ238" s="82"/>
      <c r="AK238" s="82"/>
      <c r="AL238" s="85"/>
      <c r="AM238" s="82"/>
      <c r="AN238" s="82"/>
      <c r="AO238" s="82"/>
      <c r="AP238" s="85"/>
      <c r="AQ238" s="82"/>
      <c r="AR238" s="82"/>
      <c r="AS238" s="82"/>
      <c r="AT238" s="85"/>
      <c r="AU238" s="82" t="s">
        <v>45</v>
      </c>
      <c r="AV238" s="82" t="s">
        <v>134</v>
      </c>
      <c r="AW238" s="82"/>
      <c r="AX238" s="82"/>
      <c r="AY238" s="85"/>
      <c r="AZ238" s="82"/>
      <c r="BA238" s="82"/>
      <c r="BB238" s="85"/>
      <c r="BC238" s="82"/>
    </row>
    <row r="239" spans="4:55" x14ac:dyDescent="0.25">
      <c r="D239" s="83">
        <v>31008</v>
      </c>
      <c r="E239" s="82">
        <v>123.896965017523</v>
      </c>
      <c r="F239" s="83">
        <v>118.6505193</v>
      </c>
      <c r="G239" s="84">
        <v>122.00930880979199</v>
      </c>
      <c r="H239" s="82">
        <v>121.63430016866852</v>
      </c>
      <c r="I239" s="82">
        <v>119.58549706189</v>
      </c>
      <c r="J239" s="82">
        <v>118.13190779495291</v>
      </c>
      <c r="K239" s="82">
        <v>118.21087572056592</v>
      </c>
      <c r="L239" s="82">
        <v>117.98218283098674</v>
      </c>
      <c r="M239" s="82">
        <v>120.66912405271353</v>
      </c>
      <c r="N239" s="82">
        <v>127.93944277202179</v>
      </c>
      <c r="O239" s="82">
        <v>134.38617974578776</v>
      </c>
      <c r="P239" s="83">
        <v>137.86051644450006</v>
      </c>
      <c r="Q239" s="82"/>
      <c r="R239" s="82"/>
      <c r="S239" s="85"/>
      <c r="T239" s="83">
        <v>31008</v>
      </c>
      <c r="U239" s="84">
        <v>157.83326119770001</v>
      </c>
      <c r="V239" s="83">
        <v>148.82280277328101</v>
      </c>
      <c r="W239" s="84">
        <v>143.68918582118664</v>
      </c>
      <c r="X239" s="82">
        <v>144.8411140748122</v>
      </c>
      <c r="Y239" s="82">
        <v>142.48040885784857</v>
      </c>
      <c r="Z239" s="82">
        <v>142.38994944285847</v>
      </c>
      <c r="AA239" s="82">
        <v>142.59996792614405</v>
      </c>
      <c r="AB239" s="82">
        <v>143.23732596777202</v>
      </c>
      <c r="AC239" s="82">
        <v>145.13456626493002</v>
      </c>
      <c r="AD239" s="82">
        <v>151.12702120642723</v>
      </c>
      <c r="AE239" s="82">
        <v>156.02054143706806</v>
      </c>
      <c r="AF239" s="83">
        <v>159.27506832392837</v>
      </c>
      <c r="AG239" s="82"/>
      <c r="AH239" s="82"/>
      <c r="AI239" s="85"/>
      <c r="AJ239" s="82"/>
      <c r="AK239" s="82"/>
      <c r="AL239" s="85"/>
      <c r="AM239" s="82"/>
      <c r="AN239" s="82"/>
      <c r="AO239" s="82"/>
      <c r="AP239" s="85"/>
      <c r="AQ239" s="82"/>
      <c r="AR239" s="82"/>
      <c r="AS239" s="82"/>
      <c r="AT239" s="85"/>
      <c r="AU239" s="82" t="s">
        <v>80</v>
      </c>
      <c r="AV239" s="82" t="s">
        <v>130</v>
      </c>
      <c r="AW239" s="82"/>
      <c r="AX239" s="82"/>
      <c r="AY239" s="85"/>
      <c r="AZ239" s="82"/>
      <c r="BA239" s="82"/>
      <c r="BB239" s="85"/>
      <c r="BC239" s="82"/>
    </row>
    <row r="240" spans="4:55" x14ac:dyDescent="0.25">
      <c r="D240" s="83">
        <v>31010</v>
      </c>
      <c r="E240" s="82">
        <v>64.32200623</v>
      </c>
      <c r="F240" s="83">
        <v>55.089637260352298</v>
      </c>
      <c r="G240" s="84">
        <v>56.649128923936757</v>
      </c>
      <c r="H240" s="82">
        <v>56.475011776107387</v>
      </c>
      <c r="I240" s="82">
        <v>55.523749020274579</v>
      </c>
      <c r="J240" s="82">
        <v>54.848845059351873</v>
      </c>
      <c r="K240" s="82">
        <v>54.885510001089081</v>
      </c>
      <c r="L240" s="82">
        <v>54.779327504752217</v>
      </c>
      <c r="M240" s="82">
        <v>56.026878869197169</v>
      </c>
      <c r="N240" s="82">
        <v>59.402500176012985</v>
      </c>
      <c r="O240" s="82">
        <v>62.395731082147485</v>
      </c>
      <c r="P240" s="83">
        <v>64.008871501435905</v>
      </c>
      <c r="Q240" s="82"/>
      <c r="R240" s="82"/>
      <c r="S240" s="85"/>
      <c r="T240" s="83">
        <v>31010</v>
      </c>
      <c r="U240" s="84">
        <v>81.266367314051195</v>
      </c>
      <c r="V240" s="83">
        <v>72.057884603547393</v>
      </c>
      <c r="W240" s="84">
        <v>69.572260283621304</v>
      </c>
      <c r="X240" s="82">
        <v>70.130007561756955</v>
      </c>
      <c r="Y240" s="82">
        <v>68.986987668722819</v>
      </c>
      <c r="Z240" s="82">
        <v>68.943188506462775</v>
      </c>
      <c r="AA240" s="82">
        <v>69.044876469269511</v>
      </c>
      <c r="AB240" s="82">
        <v>69.353476168770783</v>
      </c>
      <c r="AC240" s="82">
        <v>70.272092938850562</v>
      </c>
      <c r="AD240" s="82">
        <v>73.173554399189939</v>
      </c>
      <c r="AE240" s="82">
        <v>75.54292730114922</v>
      </c>
      <c r="AF240" s="83">
        <v>77.118722935167639</v>
      </c>
      <c r="AG240" s="82"/>
      <c r="AH240" s="82"/>
      <c r="AI240" s="85"/>
      <c r="AJ240" s="82"/>
      <c r="AK240" s="82"/>
      <c r="AL240" s="85"/>
      <c r="AM240" s="82"/>
      <c r="AN240" s="82"/>
      <c r="AO240" s="82"/>
      <c r="AP240" s="85"/>
      <c r="AQ240" s="82"/>
      <c r="AR240" s="82"/>
      <c r="AS240" s="82"/>
      <c r="AT240" s="85"/>
      <c r="AU240" s="82" t="s">
        <v>80</v>
      </c>
      <c r="AV240" s="82" t="s">
        <v>131</v>
      </c>
      <c r="AW240" s="82"/>
      <c r="AX240" s="82"/>
      <c r="AY240" s="85"/>
      <c r="AZ240" s="82"/>
      <c r="BA240" s="82"/>
      <c r="BB240" s="85"/>
      <c r="BC240" s="82"/>
    </row>
    <row r="241" spans="1:61" x14ac:dyDescent="0.25">
      <c r="D241" s="83">
        <v>32374</v>
      </c>
      <c r="E241" s="82">
        <v>131.714427509122</v>
      </c>
      <c r="F241" s="83">
        <v>106.6611115</v>
      </c>
      <c r="G241" s="84">
        <v>109.68050176076352</v>
      </c>
      <c r="H241" s="82">
        <v>109.34338702481197</v>
      </c>
      <c r="I241" s="82">
        <v>107.50161154921445</v>
      </c>
      <c r="J241" s="82">
        <v>106.19490469457382</v>
      </c>
      <c r="K241" s="82">
        <v>106.26589306250028</v>
      </c>
      <c r="L241" s="82">
        <v>106.0603091515442</v>
      </c>
      <c r="M241" s="82">
        <v>108.47574010739125</v>
      </c>
      <c r="N241" s="82">
        <v>115.01140704029338</v>
      </c>
      <c r="O241" s="82">
        <v>120.80671358616219</v>
      </c>
      <c r="P241" s="83">
        <v>123.92997521363908</v>
      </c>
      <c r="Q241" s="82"/>
      <c r="R241" s="82"/>
      <c r="S241" s="85"/>
      <c r="T241" s="83">
        <v>32374</v>
      </c>
      <c r="U241" s="84">
        <v>244.26690937604101</v>
      </c>
      <c r="V241" s="83">
        <v>214.15228321916501</v>
      </c>
      <c r="W241" s="84">
        <v>206.76513708982873</v>
      </c>
      <c r="X241" s="82">
        <v>208.42273297581929</v>
      </c>
      <c r="Y241" s="82">
        <v>205.02573733537088</v>
      </c>
      <c r="Z241" s="82">
        <v>204.89556850440002</v>
      </c>
      <c r="AA241" s="82">
        <v>205.19777983811849</v>
      </c>
      <c r="AB241" s="82">
        <v>206.11492208580657</v>
      </c>
      <c r="AC241" s="82">
        <v>208.84500332255598</v>
      </c>
      <c r="AD241" s="82">
        <v>217.46799579343823</v>
      </c>
      <c r="AE241" s="82">
        <v>224.50964875818843</v>
      </c>
      <c r="AF241" s="83">
        <v>229.19283137961145</v>
      </c>
      <c r="AG241" s="82"/>
      <c r="AH241" s="82"/>
      <c r="AI241" s="85"/>
      <c r="AJ241" s="82"/>
      <c r="AK241" s="82"/>
      <c r="AL241" s="85"/>
      <c r="AM241" s="82"/>
      <c r="AN241" s="82"/>
      <c r="AO241" s="82"/>
      <c r="AP241" s="85"/>
      <c r="AQ241" s="82"/>
      <c r="AR241" s="82"/>
      <c r="AS241" s="82"/>
      <c r="AT241" s="85"/>
      <c r="AU241" s="82" t="s">
        <v>80</v>
      </c>
      <c r="AV241" s="82" t="s">
        <v>132</v>
      </c>
      <c r="AW241" s="82"/>
      <c r="AX241" s="82"/>
      <c r="AY241" s="85"/>
      <c r="AZ241" s="82"/>
      <c r="BA241" s="82"/>
      <c r="BB241" s="85"/>
      <c r="BC241" s="82"/>
    </row>
    <row r="242" spans="1:61" x14ac:dyDescent="0.25">
      <c r="D242" s="83">
        <v>32377</v>
      </c>
      <c r="E242" s="82">
        <v>118.70854275304799</v>
      </c>
      <c r="F242" s="83">
        <v>119.8166667</v>
      </c>
      <c r="G242" s="84">
        <v>123.20846781123376</v>
      </c>
      <c r="H242" s="82">
        <v>122.82977342685014</v>
      </c>
      <c r="I242" s="82">
        <v>120.76083381809777</v>
      </c>
      <c r="J242" s="82">
        <v>119.29295806211448</v>
      </c>
      <c r="K242" s="82">
        <v>119.37270211784205</v>
      </c>
      <c r="L242" s="82">
        <v>119.14176153798596</v>
      </c>
      <c r="M242" s="82">
        <v>121.85511115251335</v>
      </c>
      <c r="N242" s="82">
        <v>129.1968856338504</v>
      </c>
      <c r="O242" s="82">
        <v>135.70698386051936</v>
      </c>
      <c r="P242" s="83">
        <v>139.21546780723219</v>
      </c>
      <c r="Q242" s="82"/>
      <c r="R242" s="82"/>
      <c r="S242" s="85"/>
      <c r="T242" s="83">
        <v>32377</v>
      </c>
      <c r="U242" s="84">
        <v>167.02164575514601</v>
      </c>
      <c r="V242" s="83">
        <v>151.55455466530199</v>
      </c>
      <c r="W242" s="84">
        <v>146.32670640214195</v>
      </c>
      <c r="X242" s="82">
        <v>147.4997791452387</v>
      </c>
      <c r="Y242" s="82">
        <v>145.09574144949647</v>
      </c>
      <c r="Z242" s="82">
        <v>145.00362158547944</v>
      </c>
      <c r="AA242" s="82">
        <v>145.2174951123362</v>
      </c>
      <c r="AB242" s="82">
        <v>145.86655232911519</v>
      </c>
      <c r="AC242" s="82">
        <v>147.79861786591928</v>
      </c>
      <c r="AD242" s="82">
        <v>153.90106872080634</v>
      </c>
      <c r="AE242" s="82">
        <v>158.88441311078023</v>
      </c>
      <c r="AF242" s="83">
        <v>162.19867922990289</v>
      </c>
      <c r="AG242" s="82"/>
      <c r="AH242" s="82"/>
      <c r="AI242" s="85"/>
      <c r="AJ242" s="82"/>
      <c r="AK242" s="82"/>
      <c r="AL242" s="85"/>
      <c r="AM242" s="82"/>
      <c r="AN242" s="82"/>
      <c r="AO242" s="82"/>
      <c r="AP242" s="85"/>
      <c r="AQ242" s="82"/>
      <c r="AR242" s="82"/>
      <c r="AS242" s="82"/>
      <c r="AT242" s="85"/>
      <c r="AU242" s="82" t="s">
        <v>80</v>
      </c>
      <c r="AV242" s="82" t="s">
        <v>133</v>
      </c>
      <c r="AW242" s="82"/>
      <c r="AX242" s="82"/>
      <c r="AY242" s="85"/>
      <c r="AZ242" s="82"/>
      <c r="BA242" s="82"/>
      <c r="BB242" s="85"/>
      <c r="BC242" s="82"/>
    </row>
    <row r="243" spans="1:61" x14ac:dyDescent="0.25">
      <c r="D243" s="83">
        <v>32379</v>
      </c>
      <c r="E243" s="82">
        <v>155.86659052031999</v>
      </c>
      <c r="F243" s="83">
        <v>128.1722212</v>
      </c>
      <c r="G243" s="84">
        <v>131.80055350358478</v>
      </c>
      <c r="H243" s="82">
        <v>131.39545042619781</v>
      </c>
      <c r="I243" s="82">
        <v>129.18223090936368</v>
      </c>
      <c r="J243" s="82">
        <v>127.61199113161157</v>
      </c>
      <c r="K243" s="82">
        <v>127.69729623174169</v>
      </c>
      <c r="L243" s="82">
        <v>127.45025074215646</v>
      </c>
      <c r="M243" s="82">
        <v>130.35281894543414</v>
      </c>
      <c r="N243" s="82">
        <v>138.2065806026381</v>
      </c>
      <c r="O243" s="82">
        <v>145.17066809500315</v>
      </c>
      <c r="P243" s="83">
        <v>148.92382024720476</v>
      </c>
      <c r="Q243" s="82"/>
      <c r="R243" s="82"/>
      <c r="S243" s="85"/>
      <c r="T243" s="83">
        <v>32379</v>
      </c>
      <c r="U243" s="84">
        <v>278.116622796998</v>
      </c>
      <c r="V243" s="83">
        <v>247.52863553521101</v>
      </c>
      <c r="W243" s="84">
        <v>250.11099956874861</v>
      </c>
      <c r="X243" s="82">
        <v>252.116090802993</v>
      </c>
      <c r="Y243" s="82">
        <v>248.00695525373393</v>
      </c>
      <c r="Z243" s="82">
        <v>247.84949806880886</v>
      </c>
      <c r="AA243" s="82">
        <v>248.21506442985594</v>
      </c>
      <c r="AB243" s="82">
        <v>249.32447468897681</v>
      </c>
      <c r="AC243" s="82">
        <v>252.62688512739919</v>
      </c>
      <c r="AD243" s="82">
        <v>263.057585856358</v>
      </c>
      <c r="AE243" s="82">
        <v>271.57543797794062</v>
      </c>
      <c r="AF243" s="83">
        <v>277.24039437771427</v>
      </c>
      <c r="AG243" s="82"/>
      <c r="AH243" s="82"/>
      <c r="AI243" s="85"/>
      <c r="AJ243" s="82"/>
      <c r="AK243" s="82"/>
      <c r="AL243" s="85"/>
      <c r="AM243" s="82"/>
      <c r="AN243" s="82"/>
      <c r="AO243" s="82"/>
      <c r="AP243" s="85"/>
      <c r="AQ243" s="82"/>
      <c r="AR243" s="82"/>
      <c r="AS243" s="82"/>
      <c r="AT243" s="85"/>
      <c r="AU243" s="82" t="s">
        <v>80</v>
      </c>
      <c r="AV243" s="82" t="s">
        <v>134</v>
      </c>
      <c r="AW243" s="82"/>
      <c r="AX243" s="82"/>
      <c r="AY243" s="85"/>
      <c r="AZ243" s="82"/>
      <c r="BA243" s="82"/>
      <c r="BB243" s="85"/>
      <c r="BC243" s="82"/>
    </row>
    <row r="244" spans="1:61" x14ac:dyDescent="0.25">
      <c r="D244" s="83">
        <v>33271</v>
      </c>
      <c r="E244" s="82">
        <v>109.9648361</v>
      </c>
      <c r="F244" s="83">
        <v>95.050152940000004</v>
      </c>
      <c r="G244" s="84">
        <v>97.740857190453255</v>
      </c>
      <c r="H244" s="82">
        <v>97.44044022723304</v>
      </c>
      <c r="I244" s="82">
        <v>95.799157493772256</v>
      </c>
      <c r="J244" s="82">
        <v>94.634696664191097</v>
      </c>
      <c r="K244" s="82">
        <v>94.69795735155391</v>
      </c>
      <c r="L244" s="82">
        <v>94.514752977405067</v>
      </c>
      <c r="M244" s="82">
        <v>96.667243970050237</v>
      </c>
      <c r="N244" s="82">
        <v>102.49144861972002</v>
      </c>
      <c r="O244" s="82">
        <v>107.65588733381512</v>
      </c>
      <c r="P244" s="83">
        <v>110.43915567959183</v>
      </c>
      <c r="Q244" s="82"/>
      <c r="R244" s="82"/>
      <c r="S244" s="85"/>
      <c r="T244" s="83">
        <v>33271</v>
      </c>
      <c r="U244" s="84">
        <v>183.65863453441801</v>
      </c>
      <c r="V244" s="83">
        <v>158.620004396409</v>
      </c>
      <c r="W244" s="84">
        <v>153.14843466155327</v>
      </c>
      <c r="X244" s="82">
        <v>154.37619587320569</v>
      </c>
      <c r="Y244" s="82">
        <v>151.86008231456074</v>
      </c>
      <c r="Z244" s="82">
        <v>151.76366783683258</v>
      </c>
      <c r="AA244" s="82">
        <v>151.98751211419668</v>
      </c>
      <c r="AB244" s="82">
        <v>152.66682827731941</v>
      </c>
      <c r="AC244" s="82">
        <v>154.68896640849479</v>
      </c>
      <c r="AD244" s="82">
        <v>161.07591257166854</v>
      </c>
      <c r="AE244" s="82">
        <v>166.29157970085612</v>
      </c>
      <c r="AF244" s="83">
        <v>169.76035639019483</v>
      </c>
      <c r="AG244" s="82"/>
      <c r="AH244" s="82"/>
      <c r="AI244" s="85"/>
      <c r="AJ244" s="82"/>
      <c r="AK244" s="82"/>
      <c r="AL244" s="85"/>
      <c r="AM244" s="82"/>
      <c r="AN244" s="82"/>
      <c r="AO244" s="82"/>
      <c r="AP244" s="85"/>
      <c r="AQ244" s="82"/>
      <c r="AR244" s="82"/>
      <c r="AS244" s="82"/>
      <c r="AT244" s="85"/>
      <c r="AU244" s="82" t="s">
        <v>57</v>
      </c>
      <c r="AV244" s="82" t="s">
        <v>130</v>
      </c>
      <c r="AW244" s="82"/>
      <c r="AX244" s="82"/>
      <c r="AY244" s="85"/>
      <c r="AZ244" s="82"/>
      <c r="BA244" s="82"/>
      <c r="BB244" s="85"/>
      <c r="BC244" s="82"/>
    </row>
    <row r="245" spans="1:61" x14ac:dyDescent="0.25">
      <c r="D245" s="83">
        <v>33272</v>
      </c>
      <c r="E245" s="82">
        <v>154.98242189999999</v>
      </c>
      <c r="F245" s="83">
        <v>115.95817265321</v>
      </c>
      <c r="G245" s="84">
        <v>119.24074651955337</v>
      </c>
      <c r="H245" s="82">
        <v>118.87424735030919</v>
      </c>
      <c r="I245" s="82">
        <v>116.87193445871902</v>
      </c>
      <c r="J245" s="82">
        <v>115.451329170375</v>
      </c>
      <c r="K245" s="82">
        <v>115.5285052030323</v>
      </c>
      <c r="L245" s="82">
        <v>115.30500167577563</v>
      </c>
      <c r="M245" s="82">
        <v>117.93097243373103</v>
      </c>
      <c r="N245" s="82">
        <v>125.03631742734044</v>
      </c>
      <c r="O245" s="82">
        <v>131.33676889998549</v>
      </c>
      <c r="P245" s="83">
        <v>134.73226802752001</v>
      </c>
      <c r="Q245" s="82"/>
      <c r="R245" s="82"/>
      <c r="S245" s="85"/>
      <c r="T245" s="83">
        <v>33272</v>
      </c>
      <c r="U245" s="84">
        <v>250.444962918144</v>
      </c>
      <c r="V245" s="83">
        <v>251.742124446828</v>
      </c>
      <c r="W245" s="84">
        <v>243.05832321789086</v>
      </c>
      <c r="X245" s="82">
        <v>245.00687451765234</v>
      </c>
      <c r="Y245" s="82">
        <v>241.01360913468221</v>
      </c>
      <c r="Z245" s="82">
        <v>240.86059195665931</v>
      </c>
      <c r="AA245" s="82">
        <v>241.2158500096605</v>
      </c>
      <c r="AB245" s="82">
        <v>242.29397691254596</v>
      </c>
      <c r="AC245" s="82">
        <v>245.50326536896816</v>
      </c>
      <c r="AD245" s="82">
        <v>255.63983926431774</v>
      </c>
      <c r="AE245" s="82">
        <v>263.91750341207444</v>
      </c>
      <c r="AF245" s="83">
        <v>269.42271832067729</v>
      </c>
      <c r="AG245" s="82"/>
      <c r="AH245" s="82"/>
      <c r="AI245" s="85"/>
      <c r="AJ245" s="82"/>
      <c r="AK245" s="82"/>
      <c r="AL245" s="85"/>
      <c r="AM245" s="82"/>
      <c r="AN245" s="82"/>
      <c r="AO245" s="82"/>
      <c r="AP245" s="85"/>
      <c r="AQ245" s="82"/>
      <c r="AR245" s="82"/>
      <c r="AS245" s="82"/>
      <c r="AT245" s="85"/>
      <c r="AU245" s="82" t="s">
        <v>57</v>
      </c>
      <c r="AV245" s="82" t="s">
        <v>131</v>
      </c>
      <c r="AW245" s="82"/>
      <c r="AX245" s="82"/>
      <c r="AY245" s="85"/>
      <c r="AZ245" s="82"/>
      <c r="BA245" s="82"/>
      <c r="BB245" s="85"/>
      <c r="BC245" s="82"/>
    </row>
    <row r="246" spans="1:61" x14ac:dyDescent="0.25">
      <c r="D246" s="83">
        <v>33273</v>
      </c>
      <c r="E246" s="82">
        <v>18.085025443804302</v>
      </c>
      <c r="F246" s="83">
        <v>1.0681907429999999</v>
      </c>
      <c r="G246" s="84">
        <v>1.0984293621245713</v>
      </c>
      <c r="H246" s="82">
        <v>1.0950532221687044</v>
      </c>
      <c r="I246" s="82">
        <v>1.0766081911161478</v>
      </c>
      <c r="J246" s="82">
        <v>1.0635217705237487</v>
      </c>
      <c r="K246" s="82">
        <v>1.064232705525394</v>
      </c>
      <c r="L246" s="82">
        <v>1.0621738217625614</v>
      </c>
      <c r="M246" s="82">
        <v>1.0863639033312451</v>
      </c>
      <c r="N246" s="82">
        <v>1.1518173644744589</v>
      </c>
      <c r="O246" s="82">
        <v>1.2098562571700817</v>
      </c>
      <c r="P246" s="83">
        <v>1.2411351282742697</v>
      </c>
      <c r="Q246" s="82"/>
      <c r="R246" s="82"/>
      <c r="S246" s="85"/>
      <c r="T246" s="83">
        <v>33273</v>
      </c>
      <c r="U246" s="84">
        <v>16.638388951015202</v>
      </c>
      <c r="V246" s="83">
        <v>0.92102640989991102</v>
      </c>
      <c r="W246" s="84">
        <v>0.88925576250529226</v>
      </c>
      <c r="X246" s="82">
        <v>0.89638475298342013</v>
      </c>
      <c r="Y246" s="82">
        <v>0.88177494984643501</v>
      </c>
      <c r="Z246" s="82">
        <v>0.88121511957394039</v>
      </c>
      <c r="AA246" s="82">
        <v>0.88251487045934618</v>
      </c>
      <c r="AB246" s="82">
        <v>0.88645931699551117</v>
      </c>
      <c r="AC246" s="82">
        <v>0.89820085382351267</v>
      </c>
      <c r="AD246" s="82">
        <v>0.93528663072332152</v>
      </c>
      <c r="AE246" s="82">
        <v>0.96557138067972337</v>
      </c>
      <c r="AF246" s="83">
        <v>0.98571281840747604</v>
      </c>
      <c r="AG246" s="82"/>
      <c r="AH246" s="82"/>
      <c r="AI246" s="85"/>
      <c r="AJ246" s="82"/>
      <c r="AK246" s="82"/>
      <c r="AL246" s="85"/>
      <c r="AM246" s="82"/>
      <c r="AN246" s="82"/>
      <c r="AO246" s="82"/>
      <c r="AP246" s="85"/>
      <c r="AQ246" s="82"/>
      <c r="AR246" s="82"/>
      <c r="AS246" s="82"/>
      <c r="AT246" s="85"/>
      <c r="AU246" s="82" t="s">
        <v>57</v>
      </c>
      <c r="AV246" s="82" t="s">
        <v>132</v>
      </c>
      <c r="AW246" s="82"/>
      <c r="AX246" s="82"/>
      <c r="AY246" s="85"/>
      <c r="AZ246" s="82"/>
      <c r="BA246" s="82"/>
      <c r="BB246" s="85"/>
      <c r="BC246" s="82"/>
    </row>
    <row r="247" spans="1:61" x14ac:dyDescent="0.25">
      <c r="D247" s="83">
        <v>33274</v>
      </c>
      <c r="E247" s="82">
        <v>180.07034300000001</v>
      </c>
      <c r="F247" s="83">
        <v>144.49843158791299</v>
      </c>
      <c r="G247" s="84">
        <v>148.58893046699271</v>
      </c>
      <c r="H247" s="82">
        <v>148.13222652002352</v>
      </c>
      <c r="I247" s="82">
        <v>145.6370934408888</v>
      </c>
      <c r="J247" s="82">
        <v>143.86684101818884</v>
      </c>
      <c r="K247" s="82">
        <v>143.9630120376176</v>
      </c>
      <c r="L247" s="82">
        <v>143.68449860122931</v>
      </c>
      <c r="M247" s="82">
        <v>146.95678762785164</v>
      </c>
      <c r="N247" s="82">
        <v>155.81093894789805</v>
      </c>
      <c r="O247" s="82">
        <v>163.66209195645459</v>
      </c>
      <c r="P247" s="83">
        <v>167.89330987892225</v>
      </c>
      <c r="Q247" s="82"/>
      <c r="R247" s="82"/>
      <c r="S247" s="85"/>
      <c r="T247" s="83">
        <v>33274</v>
      </c>
      <c r="U247" s="84">
        <v>263.52250182951798</v>
      </c>
      <c r="V247" s="83">
        <v>238.63181409372999</v>
      </c>
      <c r="W247" s="84">
        <v>230.40025076262637</v>
      </c>
      <c r="X247" s="82">
        <v>232.24732475764617</v>
      </c>
      <c r="Y247" s="82">
        <v>228.4620219816814</v>
      </c>
      <c r="Z247" s="82">
        <v>228.3169736833112</v>
      </c>
      <c r="AA247" s="82">
        <v>228.65373048889293</v>
      </c>
      <c r="AB247" s="82">
        <v>229.67571033920265</v>
      </c>
      <c r="AC247" s="82">
        <v>232.71786440058165</v>
      </c>
      <c r="AD247" s="82">
        <v>242.32654241844486</v>
      </c>
      <c r="AE247" s="82">
        <v>250.17311961079326</v>
      </c>
      <c r="AF247" s="83">
        <v>255.39163210051854</v>
      </c>
      <c r="AG247" s="82"/>
      <c r="AH247" s="82"/>
      <c r="AI247" s="85"/>
      <c r="AJ247" s="82"/>
      <c r="AK247" s="82"/>
      <c r="AL247" s="85"/>
      <c r="AM247" s="82"/>
      <c r="AN247" s="82"/>
      <c r="AO247" s="82"/>
      <c r="AP247" s="85"/>
      <c r="AQ247" s="82"/>
      <c r="AR247" s="82"/>
      <c r="AS247" s="82"/>
      <c r="AT247" s="85"/>
      <c r="AU247" s="82" t="s">
        <v>57</v>
      </c>
      <c r="AV247" s="82" t="s">
        <v>133</v>
      </c>
      <c r="AW247" s="82"/>
      <c r="AX247" s="82"/>
      <c r="AY247" s="85"/>
      <c r="AZ247" s="82"/>
      <c r="BA247" s="82"/>
      <c r="BB247" s="85"/>
      <c r="BC247" s="82"/>
    </row>
    <row r="248" spans="1:61" x14ac:dyDescent="0.25">
      <c r="D248" s="83">
        <v>33275</v>
      </c>
      <c r="E248" s="82">
        <v>8.0821377076536205</v>
      </c>
      <c r="F248" s="83">
        <v>24.615931440000001</v>
      </c>
      <c r="G248" s="84">
        <v>25.312765577618737</v>
      </c>
      <c r="H248" s="82">
        <v>25.234964089232811</v>
      </c>
      <c r="I248" s="82">
        <v>24.809907400833477</v>
      </c>
      <c r="J248" s="82">
        <v>24.508337260660959</v>
      </c>
      <c r="K248" s="82">
        <v>24.524720408870653</v>
      </c>
      <c r="L248" s="82">
        <v>24.477274442987749</v>
      </c>
      <c r="M248" s="82">
        <v>25.034723001051805</v>
      </c>
      <c r="N248" s="82">
        <v>26.543065890718712</v>
      </c>
      <c r="O248" s="82">
        <v>27.880543689334093</v>
      </c>
      <c r="P248" s="83">
        <v>28.601349923302074</v>
      </c>
      <c r="Q248" s="82"/>
      <c r="R248" s="82"/>
      <c r="S248" s="85"/>
      <c r="T248" s="83">
        <v>33275</v>
      </c>
      <c r="U248" s="84">
        <v>12.188404372755601</v>
      </c>
      <c r="V248" s="83">
        <v>8.5076856870000004</v>
      </c>
      <c r="W248" s="84">
        <v>8.2142145343809396</v>
      </c>
      <c r="X248" s="82">
        <v>8.2800662945493784</v>
      </c>
      <c r="Y248" s="82">
        <v>8.1451129298006713</v>
      </c>
      <c r="Z248" s="82">
        <v>8.1399416774399818</v>
      </c>
      <c r="AA248" s="82">
        <v>8.1519477088475227</v>
      </c>
      <c r="AB248" s="82">
        <v>8.1883832670227932</v>
      </c>
      <c r="AC248" s="82">
        <v>8.2968419428449405</v>
      </c>
      <c r="AD248" s="82">
        <v>8.6394098973904203</v>
      </c>
      <c r="AE248" s="82">
        <v>8.9191555495986492</v>
      </c>
      <c r="AF248" s="83">
        <v>9.1052056124742897</v>
      </c>
      <c r="AG248" s="82"/>
      <c r="AH248" s="82"/>
      <c r="AI248" s="85"/>
      <c r="AJ248" s="82"/>
      <c r="AK248" s="82"/>
      <c r="AL248" s="85"/>
      <c r="AM248" s="82"/>
      <c r="AN248" s="82"/>
      <c r="AO248" s="82"/>
      <c r="AP248" s="85"/>
      <c r="AQ248" s="82"/>
      <c r="AR248" s="82"/>
      <c r="AS248" s="82"/>
      <c r="AT248" s="85"/>
      <c r="AU248" s="82" t="s">
        <v>57</v>
      </c>
      <c r="AV248" s="82" t="s">
        <v>134</v>
      </c>
      <c r="AW248" s="82"/>
      <c r="AX248" s="82"/>
      <c r="AY248" s="85"/>
      <c r="AZ248" s="82"/>
      <c r="BA248" s="82"/>
      <c r="BB248" s="85"/>
      <c r="BC248" s="82"/>
    </row>
    <row r="249" spans="1:61" x14ac:dyDescent="0.25">
      <c r="D249" s="83">
        <v>33276</v>
      </c>
      <c r="E249" s="82">
        <v>165.06448359999999</v>
      </c>
      <c r="F249" s="83">
        <v>130.21415339999999</v>
      </c>
      <c r="G249" s="84">
        <v>133.9002892470798</v>
      </c>
      <c r="H249" s="82">
        <v>133.48873240763513</v>
      </c>
      <c r="I249" s="82">
        <v>131.24025373593278</v>
      </c>
      <c r="J249" s="82">
        <v>129.6449982165957</v>
      </c>
      <c r="K249" s="82">
        <v>129.73166232594909</v>
      </c>
      <c r="L249" s="82">
        <v>129.48068111507163</v>
      </c>
      <c r="M249" s="82">
        <v>132.42949059763339</v>
      </c>
      <c r="N249" s="82">
        <v>140.40837179063712</v>
      </c>
      <c r="O249" s="82">
        <v>147.48340527708064</v>
      </c>
      <c r="P249" s="83">
        <v>151.29634949779231</v>
      </c>
      <c r="Q249" s="82"/>
      <c r="R249" s="82"/>
      <c r="S249" s="85"/>
      <c r="T249" s="83">
        <v>33276</v>
      </c>
      <c r="U249" s="84">
        <v>240.26497664453399</v>
      </c>
      <c r="V249" s="83">
        <v>243.23990279853001</v>
      </c>
      <c r="W249" s="84">
        <v>234.8493842411379</v>
      </c>
      <c r="X249" s="82">
        <v>236.73212607385028</v>
      </c>
      <c r="Y249" s="82">
        <v>232.87372738218616</v>
      </c>
      <c r="Z249" s="82">
        <v>232.72587813530075</v>
      </c>
      <c r="AA249" s="82">
        <v>233.0691378677364</v>
      </c>
      <c r="AB249" s="82">
        <v>234.11085261308779</v>
      </c>
      <c r="AC249" s="82">
        <v>237.21175205098643</v>
      </c>
      <c r="AD249" s="82">
        <v>247.00597800515615</v>
      </c>
      <c r="AE249" s="82">
        <v>255.00407616661224</v>
      </c>
      <c r="AF249" s="83">
        <v>260.32336050250183</v>
      </c>
      <c r="AG249" s="82"/>
      <c r="AH249" s="82"/>
      <c r="AI249" s="85"/>
      <c r="AJ249" s="82"/>
      <c r="AK249" s="82"/>
      <c r="AL249" s="85"/>
      <c r="AM249" s="82"/>
      <c r="AN249" s="82"/>
      <c r="AO249" s="82"/>
      <c r="AP249" s="85"/>
      <c r="AQ249" s="82"/>
      <c r="AR249" s="82"/>
      <c r="AS249" s="82"/>
      <c r="AT249" s="85"/>
      <c r="AU249" s="82" t="s">
        <v>11</v>
      </c>
      <c r="AV249" s="82" t="s">
        <v>130</v>
      </c>
      <c r="AW249" s="82" t="s">
        <v>9</v>
      </c>
      <c r="AX249" s="82">
        <v>3.1</v>
      </c>
      <c r="AY249" s="85"/>
      <c r="AZ249" s="82"/>
      <c r="BA249" s="82"/>
      <c r="BB249" s="85"/>
      <c r="BC249" s="82"/>
    </row>
    <row r="250" spans="1:61" s="2" customFormat="1" x14ac:dyDescent="0.25">
      <c r="A250" s="68"/>
      <c r="B250" s="68"/>
      <c r="C250" s="68"/>
      <c r="D250" s="83">
        <v>33277</v>
      </c>
      <c r="E250" s="82">
        <v>0</v>
      </c>
      <c r="F250" s="83">
        <v>0</v>
      </c>
      <c r="G250" s="84">
        <v>0</v>
      </c>
      <c r="H250" s="82">
        <v>0</v>
      </c>
      <c r="I250" s="82">
        <v>0</v>
      </c>
      <c r="J250" s="82">
        <v>0</v>
      </c>
      <c r="K250" s="82">
        <v>0</v>
      </c>
      <c r="L250" s="82">
        <v>0</v>
      </c>
      <c r="M250" s="82">
        <v>0</v>
      </c>
      <c r="N250" s="82">
        <v>0</v>
      </c>
      <c r="O250" s="82">
        <v>0</v>
      </c>
      <c r="P250" s="83">
        <v>0</v>
      </c>
      <c r="Q250" s="82"/>
      <c r="R250" s="82"/>
      <c r="S250" s="85"/>
      <c r="T250" s="83">
        <v>33277</v>
      </c>
      <c r="U250" s="84">
        <v>0</v>
      </c>
      <c r="V250" s="83">
        <v>0</v>
      </c>
      <c r="W250" s="84">
        <v>0</v>
      </c>
      <c r="X250" s="82">
        <v>0</v>
      </c>
      <c r="Y250" s="82">
        <v>0</v>
      </c>
      <c r="Z250" s="82">
        <v>0</v>
      </c>
      <c r="AA250" s="82">
        <v>0</v>
      </c>
      <c r="AB250" s="82">
        <v>0</v>
      </c>
      <c r="AC250" s="82">
        <v>0</v>
      </c>
      <c r="AD250" s="82">
        <v>0</v>
      </c>
      <c r="AE250" s="82">
        <v>0</v>
      </c>
      <c r="AF250" s="83">
        <v>0</v>
      </c>
      <c r="AG250" s="82"/>
      <c r="AH250" s="82"/>
      <c r="AI250" s="85"/>
      <c r="AJ250" s="82"/>
      <c r="AK250" s="82"/>
      <c r="AL250" s="85"/>
      <c r="AM250" s="82"/>
      <c r="AN250" s="82"/>
      <c r="AO250" s="82"/>
      <c r="AP250" s="85"/>
      <c r="AQ250" s="82"/>
      <c r="AR250" s="82"/>
      <c r="AS250" s="82"/>
      <c r="AT250" s="85"/>
      <c r="AU250" s="82" t="s">
        <v>11</v>
      </c>
      <c r="AV250" s="82" t="s">
        <v>131</v>
      </c>
      <c r="AW250" s="82" t="s">
        <v>141</v>
      </c>
      <c r="AX250" s="82">
        <v>3.1</v>
      </c>
      <c r="AY250" s="85"/>
      <c r="AZ250" s="82"/>
      <c r="BA250" s="82"/>
      <c r="BB250" s="85"/>
      <c r="BC250" s="82"/>
      <c r="BI250" s="68"/>
    </row>
    <row r="251" spans="1:61" x14ac:dyDescent="0.25">
      <c r="D251" s="83">
        <v>34251</v>
      </c>
      <c r="E251" s="82">
        <v>99.198352383055294</v>
      </c>
      <c r="F251" s="83">
        <v>64.625252424112801</v>
      </c>
      <c r="G251" s="84">
        <v>66.454680741749925</v>
      </c>
      <c r="H251" s="82">
        <v>66.25042518318341</v>
      </c>
      <c r="I251" s="82">
        <v>65.134505769395659</v>
      </c>
      <c r="J251" s="82">
        <v>64.342780846057792</v>
      </c>
      <c r="K251" s="82">
        <v>64.38579222229329</v>
      </c>
      <c r="L251" s="82">
        <v>64.26123030883646</v>
      </c>
      <c r="M251" s="82">
        <v>65.724723732441291</v>
      </c>
      <c r="N251" s="82">
        <v>69.684640513345329</v>
      </c>
      <c r="O251" s="82">
        <v>73.19597789896676</v>
      </c>
      <c r="P251" s="83">
        <v>75.088341181363631</v>
      </c>
      <c r="Q251" s="82"/>
      <c r="R251" s="82"/>
      <c r="S251" s="85"/>
      <c r="T251" s="83">
        <v>34251</v>
      </c>
      <c r="U251" s="84">
        <v>141.12487513171101</v>
      </c>
      <c r="V251" s="83">
        <v>121.47550693758799</v>
      </c>
      <c r="W251" s="84">
        <v>117.28523024572193</v>
      </c>
      <c r="X251" s="82">
        <v>118.22548312335432</v>
      </c>
      <c r="Y251" s="82">
        <v>116.29857503120039</v>
      </c>
      <c r="Z251" s="82">
        <v>116.22473820587234</v>
      </c>
      <c r="AA251" s="82">
        <v>116.39616423231431</v>
      </c>
      <c r="AB251" s="82">
        <v>116.91640299791162</v>
      </c>
      <c r="AC251" s="82">
        <v>118.46501129304492</v>
      </c>
      <c r="AD251" s="82">
        <v>123.35630811217537</v>
      </c>
      <c r="AE251" s="82">
        <v>127.35060763919088</v>
      </c>
      <c r="AF251" s="83">
        <v>130.00709102786647</v>
      </c>
      <c r="AG251" s="82"/>
      <c r="AH251" s="82"/>
      <c r="AI251" s="85"/>
      <c r="AJ251" s="82"/>
      <c r="AK251" s="82"/>
      <c r="AL251" s="85"/>
      <c r="AM251" s="82"/>
      <c r="AN251" s="82"/>
      <c r="AO251" s="82"/>
      <c r="AP251" s="85"/>
      <c r="AQ251" s="82"/>
      <c r="AR251" s="82"/>
      <c r="AS251" s="82"/>
      <c r="AT251" s="85"/>
      <c r="AU251" s="82" t="s">
        <v>11</v>
      </c>
      <c r="AV251" s="82" t="s">
        <v>132</v>
      </c>
      <c r="AW251" s="82" t="s">
        <v>140</v>
      </c>
      <c r="AX251" s="82">
        <v>6.2</v>
      </c>
      <c r="AY251" s="85"/>
      <c r="AZ251" s="82"/>
      <c r="BA251" s="82"/>
      <c r="BB251" s="85"/>
      <c r="BC251" s="82"/>
    </row>
    <row r="252" spans="1:61" x14ac:dyDescent="0.25">
      <c r="D252" s="83">
        <v>34252</v>
      </c>
      <c r="E252" s="82">
        <v>184.59644578500399</v>
      </c>
      <c r="F252" s="83">
        <v>141.41247530000001</v>
      </c>
      <c r="G252" s="84">
        <v>145.41561613236684</v>
      </c>
      <c r="H252" s="82">
        <v>144.96866570591254</v>
      </c>
      <c r="I252" s="82">
        <v>142.52681951390954</v>
      </c>
      <c r="J252" s="82">
        <v>140.79437318733807</v>
      </c>
      <c r="K252" s="82">
        <v>140.88849034667393</v>
      </c>
      <c r="L252" s="82">
        <v>140.61592493533232</v>
      </c>
      <c r="M252" s="82">
        <v>143.81832987541748</v>
      </c>
      <c r="N252" s="82">
        <v>152.48338901197118</v>
      </c>
      <c r="O252" s="82">
        <v>160.16687020064794</v>
      </c>
      <c r="P252" s="83">
        <v>164.30772483397897</v>
      </c>
      <c r="Q252" s="82"/>
      <c r="R252" s="82"/>
      <c r="S252" s="85"/>
      <c r="T252" s="83">
        <v>34252</v>
      </c>
      <c r="U252" s="84">
        <v>309.97760560294</v>
      </c>
      <c r="V252" s="83">
        <v>254.00960135629899</v>
      </c>
      <c r="W252" s="84">
        <v>245.24758390186395</v>
      </c>
      <c r="X252" s="82">
        <v>247.21368607869391</v>
      </c>
      <c r="Y252" s="82">
        <v>243.18445278979956</v>
      </c>
      <c r="Z252" s="82">
        <v>243.03005736441864</v>
      </c>
      <c r="AA252" s="82">
        <v>243.38851527693421</v>
      </c>
      <c r="AB252" s="82">
        <v>244.47635302127358</v>
      </c>
      <c r="AC252" s="82">
        <v>247.71454799259377</v>
      </c>
      <c r="AD252" s="82">
        <v>257.9424234422595</v>
      </c>
      <c r="AE252" s="82">
        <v>266.294645681399</v>
      </c>
      <c r="AF252" s="83">
        <v>271.84944683908259</v>
      </c>
      <c r="AG252" s="82"/>
      <c r="AH252" s="82"/>
      <c r="AI252" s="85"/>
      <c r="AJ252" s="82"/>
      <c r="AK252" s="82"/>
      <c r="AL252" s="85"/>
      <c r="AM252" s="82"/>
      <c r="AN252" s="82"/>
      <c r="AO252" s="82"/>
      <c r="AP252" s="85"/>
      <c r="AQ252" s="82"/>
      <c r="AR252" s="82"/>
      <c r="AS252" s="82"/>
      <c r="AT252" s="85"/>
      <c r="AU252" s="82" t="s">
        <v>11</v>
      </c>
      <c r="AV252" s="82" t="s">
        <v>133</v>
      </c>
      <c r="AW252" s="82" t="s">
        <v>121</v>
      </c>
      <c r="AX252" s="82">
        <v>4.0999999999999996</v>
      </c>
      <c r="AY252" s="85"/>
      <c r="AZ252" s="82"/>
      <c r="BA252" s="82"/>
      <c r="BB252" s="85"/>
      <c r="BC252" s="82"/>
    </row>
    <row r="253" spans="1:61" x14ac:dyDescent="0.25">
      <c r="D253" s="83">
        <v>34253</v>
      </c>
      <c r="E253" s="82">
        <v>88.523427632448701</v>
      </c>
      <c r="F253" s="83">
        <v>52.308274574646902</v>
      </c>
      <c r="G253" s="84">
        <v>53.789030705788782</v>
      </c>
      <c r="H253" s="82">
        <v>53.623704375289094</v>
      </c>
      <c r="I253" s="82">
        <v>52.72046892304644</v>
      </c>
      <c r="J253" s="82">
        <v>52.079639477526221</v>
      </c>
      <c r="K253" s="82">
        <v>52.114453281628606</v>
      </c>
      <c r="L253" s="82">
        <v>52.013631721538076</v>
      </c>
      <c r="M253" s="82">
        <v>53.19819677882748</v>
      </c>
      <c r="N253" s="82">
        <v>56.403389896046072</v>
      </c>
      <c r="O253" s="82">
        <v>59.245498718862478</v>
      </c>
      <c r="P253" s="83">
        <v>60.777194990174252</v>
      </c>
      <c r="Q253" s="82"/>
      <c r="R253" s="82"/>
      <c r="S253" s="85"/>
      <c r="T253" s="83">
        <v>34253</v>
      </c>
      <c r="U253" s="84">
        <v>149.73112314598299</v>
      </c>
      <c r="V253" s="83">
        <v>136.91633467541399</v>
      </c>
      <c r="W253" s="84">
        <v>132.19342928987905</v>
      </c>
      <c r="X253" s="82">
        <v>133.25319829944226</v>
      </c>
      <c r="Y253" s="82">
        <v>131.08135971333405</v>
      </c>
      <c r="Z253" s="82">
        <v>130.99813744291225</v>
      </c>
      <c r="AA253" s="82">
        <v>131.19135353889828</v>
      </c>
      <c r="AB253" s="82">
        <v>131.7777201796915</v>
      </c>
      <c r="AC253" s="82">
        <v>133.52317304474133</v>
      </c>
      <c r="AD253" s="82">
        <v>139.03620566479808</v>
      </c>
      <c r="AE253" s="82">
        <v>143.53822310536478</v>
      </c>
      <c r="AF253" s="83">
        <v>146.53237376069362</v>
      </c>
      <c r="AG253" s="82"/>
      <c r="AH253" s="82"/>
      <c r="AI253" s="85"/>
      <c r="AJ253" s="82"/>
      <c r="AK253" s="82"/>
      <c r="AL253" s="85"/>
      <c r="AM253" s="82"/>
      <c r="AN253" s="82"/>
      <c r="AO253" s="82"/>
      <c r="AP253" s="85"/>
      <c r="AQ253" s="82"/>
      <c r="AR253" s="82"/>
      <c r="AS253" s="82"/>
      <c r="AT253" s="85"/>
      <c r="AU253" s="82" t="s">
        <v>11</v>
      </c>
      <c r="AV253" s="82" t="s">
        <v>134</v>
      </c>
      <c r="AW253" s="82"/>
      <c r="AX253" s="82"/>
      <c r="AY253" s="85"/>
      <c r="AZ253" s="82"/>
      <c r="BA253" s="82"/>
      <c r="BB253" s="85"/>
      <c r="BC253" s="82"/>
    </row>
    <row r="254" spans="1:61" x14ac:dyDescent="0.25">
      <c r="D254" s="83">
        <v>34254</v>
      </c>
      <c r="E254" s="82">
        <v>14.070634067106001</v>
      </c>
      <c r="F254" s="83">
        <v>6.7782778370000001</v>
      </c>
      <c r="G254" s="84">
        <v>6.970159074669148</v>
      </c>
      <c r="H254" s="82">
        <v>6.9487355463457394</v>
      </c>
      <c r="I254" s="82">
        <v>6.8316913330293154</v>
      </c>
      <c r="J254" s="82">
        <v>6.7486505509888381</v>
      </c>
      <c r="K254" s="82">
        <v>6.753161837944635</v>
      </c>
      <c r="L254" s="82">
        <v>6.7400970494038059</v>
      </c>
      <c r="M254" s="82">
        <v>6.893596875953258</v>
      </c>
      <c r="N254" s="82">
        <v>7.3089363159637273</v>
      </c>
      <c r="O254" s="82">
        <v>7.67722610186647</v>
      </c>
      <c r="P254" s="83">
        <v>7.8757083300277539</v>
      </c>
      <c r="Q254" s="82"/>
      <c r="R254" s="82"/>
      <c r="S254" s="85"/>
      <c r="T254" s="83">
        <v>34254</v>
      </c>
      <c r="U254" s="84">
        <v>19.5</v>
      </c>
      <c r="V254" s="83">
        <v>14.121722439999999</v>
      </c>
      <c r="W254" s="84">
        <v>13.634596056409466</v>
      </c>
      <c r="X254" s="82">
        <v>37.522637132778947</v>
      </c>
      <c r="Y254" s="82">
        <v>36.911071240046084</v>
      </c>
      <c r="Z254" s="82">
        <v>36.887636762718301</v>
      </c>
      <c r="AA254" s="82">
        <v>36.942044293272311</v>
      </c>
      <c r="AB254" s="82">
        <v>37.107158699305614</v>
      </c>
      <c r="AC254" s="82">
        <v>37.598659055945895</v>
      </c>
      <c r="AD254" s="82">
        <v>39.151068492593751</v>
      </c>
      <c r="AE254" s="82">
        <v>40.418787158589431</v>
      </c>
      <c r="AF254" s="83">
        <v>41.261907098632534</v>
      </c>
      <c r="AG254" s="82"/>
      <c r="AH254" s="82"/>
      <c r="AI254" s="85"/>
      <c r="AJ254" s="82"/>
      <c r="AK254" s="82"/>
      <c r="AL254" s="85"/>
      <c r="AM254" s="82"/>
      <c r="AN254" s="82"/>
      <c r="AO254" s="82"/>
      <c r="AP254" s="85"/>
      <c r="AQ254" s="82"/>
      <c r="AR254" s="82"/>
      <c r="AS254" s="82"/>
      <c r="AT254" s="85"/>
      <c r="AU254" s="82" t="s">
        <v>194</v>
      </c>
      <c r="AV254" s="82" t="s">
        <v>130</v>
      </c>
      <c r="AW254" s="82" t="s">
        <v>9</v>
      </c>
      <c r="AX254" s="82">
        <v>7.4</v>
      </c>
      <c r="AY254" s="85"/>
      <c r="AZ254" s="82"/>
      <c r="BA254" s="82"/>
      <c r="BB254" s="85"/>
      <c r="BC254" s="82"/>
    </row>
    <row r="255" spans="1:61" s="2" customFormat="1" x14ac:dyDescent="0.25">
      <c r="A255" s="68"/>
      <c r="B255" s="68"/>
      <c r="C255" s="68"/>
      <c r="D255" s="83">
        <v>34255</v>
      </c>
      <c r="E255" s="82">
        <v>0</v>
      </c>
      <c r="F255" s="83">
        <v>0</v>
      </c>
      <c r="G255" s="84">
        <v>0</v>
      </c>
      <c r="H255" s="82">
        <v>0</v>
      </c>
      <c r="I255" s="82">
        <v>0</v>
      </c>
      <c r="J255" s="82">
        <v>0</v>
      </c>
      <c r="K255" s="82">
        <v>0</v>
      </c>
      <c r="L255" s="82">
        <v>0</v>
      </c>
      <c r="M255" s="82">
        <v>0</v>
      </c>
      <c r="N255" s="82">
        <v>0</v>
      </c>
      <c r="O255" s="82">
        <v>0</v>
      </c>
      <c r="P255" s="83">
        <v>0</v>
      </c>
      <c r="Q255" s="82"/>
      <c r="R255" s="82"/>
      <c r="S255" s="85"/>
      <c r="T255" s="83">
        <v>34255</v>
      </c>
      <c r="U255" s="84">
        <v>0</v>
      </c>
      <c r="V255" s="83">
        <v>0</v>
      </c>
      <c r="W255" s="84">
        <v>0</v>
      </c>
      <c r="X255" s="82">
        <v>23.778735171861843</v>
      </c>
      <c r="Y255" s="82">
        <v>23.391175434203266</v>
      </c>
      <c r="Z255" s="82">
        <v>23.376324606200519</v>
      </c>
      <c r="AA255" s="82">
        <v>23.410803586337778</v>
      </c>
      <c r="AB255" s="82">
        <v>23.515439401785176</v>
      </c>
      <c r="AC255" s="82">
        <v>23.826911561273008</v>
      </c>
      <c r="AD255" s="82">
        <v>24.810699900608601</v>
      </c>
      <c r="AE255" s="82">
        <v>25.614074842632693</v>
      </c>
      <c r="AF255" s="83">
        <v>26.148374329671867</v>
      </c>
      <c r="AG255" s="82"/>
      <c r="AH255" s="82"/>
      <c r="AI255" s="85"/>
      <c r="AJ255" s="82"/>
      <c r="AK255" s="82"/>
      <c r="AL255" s="85"/>
      <c r="AM255" s="82"/>
      <c r="AN255" s="82"/>
      <c r="AO255" s="82"/>
      <c r="AP255" s="85"/>
      <c r="AQ255" s="82"/>
      <c r="AR255" s="82"/>
      <c r="AS255" s="82"/>
      <c r="AT255" s="85"/>
      <c r="AU255" s="82" t="s">
        <v>194</v>
      </c>
      <c r="AV255" s="82" t="s">
        <v>131</v>
      </c>
      <c r="AW255" s="82" t="s">
        <v>118</v>
      </c>
      <c r="AX255" s="82">
        <v>7.4</v>
      </c>
      <c r="AY255" s="85"/>
      <c r="AZ255" s="82"/>
      <c r="BA255" s="82"/>
      <c r="BB255" s="85"/>
      <c r="BC255" s="82"/>
      <c r="BI255" s="68"/>
    </row>
    <row r="256" spans="1:61" x14ac:dyDescent="0.25">
      <c r="D256" s="83">
        <v>34256</v>
      </c>
      <c r="E256" s="82">
        <v>99.9950756146266</v>
      </c>
      <c r="F256" s="83">
        <v>78.064556400000001</v>
      </c>
      <c r="G256" s="84">
        <v>80.274428001656659</v>
      </c>
      <c r="H256" s="82">
        <v>80.02769597394888</v>
      </c>
      <c r="I256" s="82">
        <v>78.679712782428126</v>
      </c>
      <c r="J256" s="82">
        <v>77.723342747297195</v>
      </c>
      <c r="K256" s="82">
        <v>77.775298660504973</v>
      </c>
      <c r="L256" s="82">
        <v>77.624833166698792</v>
      </c>
      <c r="M256" s="82">
        <v>79.39267097966804</v>
      </c>
      <c r="N256" s="82">
        <v>84.17608203473803</v>
      </c>
      <c r="O256" s="82">
        <v>88.417628258501736</v>
      </c>
      <c r="P256" s="83">
        <v>90.703522620948206</v>
      </c>
      <c r="Q256" s="82"/>
      <c r="R256" s="82"/>
      <c r="S256" s="85"/>
      <c r="T256" s="83">
        <v>34256</v>
      </c>
      <c r="U256" s="84">
        <v>174.40229888390601</v>
      </c>
      <c r="V256" s="83">
        <v>145.72696604298901</v>
      </c>
      <c r="W256" s="84">
        <v>140.70013944575547</v>
      </c>
      <c r="X256" s="82">
        <v>165.60684026785293</v>
      </c>
      <c r="Y256" s="82">
        <v>162.90768309633842</v>
      </c>
      <c r="Z256" s="82">
        <v>162.80425460516253</v>
      </c>
      <c r="AA256" s="82">
        <v>163.0443832291167</v>
      </c>
      <c r="AB256" s="82">
        <v>163.77311865805572</v>
      </c>
      <c r="AC256" s="82">
        <v>165.94236440604752</v>
      </c>
      <c r="AD256" s="82">
        <v>172.7939516411212</v>
      </c>
      <c r="AE256" s="82">
        <v>178.38905099091397</v>
      </c>
      <c r="AF256" s="83">
        <v>182.11017615445917</v>
      </c>
      <c r="AG256" s="82"/>
      <c r="AH256" s="82"/>
      <c r="AI256" s="85"/>
      <c r="AJ256" s="82"/>
      <c r="AK256" s="82"/>
      <c r="AL256" s="85"/>
      <c r="AM256" s="82"/>
      <c r="AN256" s="82"/>
      <c r="AO256" s="82"/>
      <c r="AP256" s="85"/>
      <c r="AQ256" s="82"/>
      <c r="AR256" s="82"/>
      <c r="AS256" s="82"/>
      <c r="AT256" s="85"/>
      <c r="AU256" s="82" t="s">
        <v>194</v>
      </c>
      <c r="AV256" s="82" t="s">
        <v>132</v>
      </c>
      <c r="AW256" s="82"/>
      <c r="AX256" s="82"/>
      <c r="AY256" s="85"/>
      <c r="AZ256" s="82"/>
      <c r="BA256" s="82"/>
      <c r="BB256" s="85"/>
      <c r="BC256" s="82"/>
    </row>
    <row r="257" spans="1:61" s="2" customFormat="1" x14ac:dyDescent="0.25">
      <c r="A257" s="68"/>
      <c r="B257" s="68"/>
      <c r="C257" s="68"/>
      <c r="D257" s="83">
        <v>34257</v>
      </c>
      <c r="E257" s="82">
        <v>0</v>
      </c>
      <c r="F257" s="83">
        <v>0</v>
      </c>
      <c r="G257" s="84">
        <v>0</v>
      </c>
      <c r="H257" s="82">
        <v>0</v>
      </c>
      <c r="I257" s="82">
        <v>0</v>
      </c>
      <c r="J257" s="82">
        <v>0</v>
      </c>
      <c r="K257" s="82">
        <v>0</v>
      </c>
      <c r="L257" s="82">
        <v>0</v>
      </c>
      <c r="M257" s="82">
        <v>0</v>
      </c>
      <c r="N257" s="82">
        <v>0</v>
      </c>
      <c r="O257" s="82">
        <v>0</v>
      </c>
      <c r="P257" s="83">
        <v>0</v>
      </c>
      <c r="Q257" s="82"/>
      <c r="R257" s="82"/>
      <c r="S257" s="85"/>
      <c r="T257" s="83">
        <v>34257</v>
      </c>
      <c r="U257" s="84">
        <v>0</v>
      </c>
      <c r="V257" s="83">
        <v>240.41152067827099</v>
      </c>
      <c r="W257" s="84">
        <v>232.11856667502641</v>
      </c>
      <c r="X257" s="82">
        <v>257.75815124634676</v>
      </c>
      <c r="Y257" s="82">
        <v>253.55705809507577</v>
      </c>
      <c r="Z257" s="82">
        <v>253.39607720425889</v>
      </c>
      <c r="AA257" s="82">
        <v>253.76982450884873</v>
      </c>
      <c r="AB257" s="82">
        <v>254.90406205970851</v>
      </c>
      <c r="AC257" s="82">
        <v>258.28037654464771</v>
      </c>
      <c r="AD257" s="82">
        <v>268.94450404058472</v>
      </c>
      <c r="AE257" s="82">
        <v>277.65297563577752</v>
      </c>
      <c r="AF257" s="83">
        <v>283.44470707126857</v>
      </c>
      <c r="AG257" s="82"/>
      <c r="AH257" s="82"/>
      <c r="AI257" s="85"/>
      <c r="AJ257" s="82"/>
      <c r="AK257" s="82"/>
      <c r="AL257" s="85"/>
      <c r="AM257" s="82"/>
      <c r="AN257" s="82"/>
      <c r="AO257" s="82"/>
      <c r="AP257" s="85"/>
      <c r="AQ257" s="82"/>
      <c r="AR257" s="82"/>
      <c r="AS257" s="82"/>
      <c r="AT257" s="85"/>
      <c r="AU257" s="82" t="s">
        <v>194</v>
      </c>
      <c r="AV257" s="82" t="s">
        <v>133</v>
      </c>
      <c r="AW257" s="82"/>
      <c r="AX257" s="82"/>
      <c r="AY257" s="85"/>
      <c r="AZ257" s="82"/>
      <c r="BA257" s="82"/>
      <c r="BB257" s="85"/>
      <c r="BC257" s="82"/>
      <c r="BI257" s="68"/>
    </row>
    <row r="258" spans="1:61" s="2" customFormat="1" x14ac:dyDescent="0.25">
      <c r="A258" s="68"/>
      <c r="B258" s="68"/>
      <c r="C258" s="68"/>
      <c r="D258" s="83">
        <v>34258</v>
      </c>
      <c r="E258" s="82">
        <v>0</v>
      </c>
      <c r="F258" s="83">
        <v>0</v>
      </c>
      <c r="G258" s="84">
        <v>0</v>
      </c>
      <c r="H258" s="82">
        <v>0</v>
      </c>
      <c r="I258" s="82">
        <v>0</v>
      </c>
      <c r="J258" s="82">
        <v>0</v>
      </c>
      <c r="K258" s="82">
        <v>0</v>
      </c>
      <c r="L258" s="82">
        <v>0</v>
      </c>
      <c r="M258" s="82">
        <v>0</v>
      </c>
      <c r="N258" s="82">
        <v>0</v>
      </c>
      <c r="O258" s="82">
        <v>0</v>
      </c>
      <c r="P258" s="83">
        <v>0</v>
      </c>
      <c r="Q258" s="82"/>
      <c r="R258" s="82"/>
      <c r="S258" s="85"/>
      <c r="T258" s="83">
        <v>34258</v>
      </c>
      <c r="U258" s="84">
        <v>0</v>
      </c>
      <c r="V258" s="83">
        <v>78.4375938153742</v>
      </c>
      <c r="W258" s="84">
        <v>75.731902524869952</v>
      </c>
      <c r="X258" s="82">
        <v>76.339030456736566</v>
      </c>
      <c r="Y258" s="82">
        <v>75.094812275950687</v>
      </c>
      <c r="Z258" s="82">
        <v>75.047135315716446</v>
      </c>
      <c r="AA258" s="82">
        <v>75.157826313189261</v>
      </c>
      <c r="AB258" s="82">
        <v>75.493748162882795</v>
      </c>
      <c r="AC258" s="82">
        <v>76.493695489673485</v>
      </c>
      <c r="AD258" s="82">
        <v>79.65204043345301</v>
      </c>
      <c r="AE258" s="82">
        <v>82.231187882806353</v>
      </c>
      <c r="AF258" s="83">
        <v>83.946497991578156</v>
      </c>
      <c r="AG258" s="82"/>
      <c r="AH258" s="82"/>
      <c r="AI258" s="85"/>
      <c r="AJ258" s="82"/>
      <c r="AK258" s="82"/>
      <c r="AL258" s="85"/>
      <c r="AM258" s="82"/>
      <c r="AN258" s="82"/>
      <c r="AO258" s="82"/>
      <c r="AP258" s="85"/>
      <c r="AQ258" s="82"/>
      <c r="AR258" s="82"/>
      <c r="AS258" s="82"/>
      <c r="AT258" s="85"/>
      <c r="AU258" s="82" t="s">
        <v>194</v>
      </c>
      <c r="AV258" s="82" t="s">
        <v>134</v>
      </c>
      <c r="AW258" s="82"/>
      <c r="AX258" s="82"/>
      <c r="AY258" s="85"/>
      <c r="AZ258" s="82"/>
      <c r="BA258" s="82"/>
      <c r="BB258" s="85"/>
      <c r="BC258" s="82"/>
      <c r="BI258" s="68"/>
    </row>
    <row r="259" spans="1:61" x14ac:dyDescent="0.25">
      <c r="D259" s="83">
        <v>34259</v>
      </c>
      <c r="E259" s="82">
        <v>164.34352799078499</v>
      </c>
      <c r="F259" s="83">
        <v>106.548497224725</v>
      </c>
      <c r="G259" s="84">
        <v>109.5646995715318</v>
      </c>
      <c r="H259" s="82">
        <v>109.22794076597644</v>
      </c>
      <c r="I259" s="82">
        <v>107.38810986237415</v>
      </c>
      <c r="J259" s="82">
        <v>106.08278264688563</v>
      </c>
      <c r="K259" s="82">
        <v>106.15369606431237</v>
      </c>
      <c r="L259" s="82">
        <v>105.94832921169008</v>
      </c>
      <c r="M259" s="82">
        <v>108.36120992215956</v>
      </c>
      <c r="N259" s="82">
        <v>114.88997640760959</v>
      </c>
      <c r="O259" s="82">
        <v>120.67916418875261</v>
      </c>
      <c r="P259" s="83">
        <v>123.79912823344861</v>
      </c>
      <c r="Q259" s="82"/>
      <c r="R259" s="82"/>
      <c r="S259" s="85"/>
      <c r="T259" s="83">
        <v>34259</v>
      </c>
      <c r="U259" s="84">
        <v>294.52354670892498</v>
      </c>
      <c r="V259" s="83">
        <v>221.32354216838399</v>
      </c>
      <c r="W259" s="84">
        <v>213.6890246965952</v>
      </c>
      <c r="X259" s="82">
        <v>215.40212804275811</v>
      </c>
      <c r="Y259" s="82">
        <v>211.89137813819056</v>
      </c>
      <c r="Z259" s="82">
        <v>211.75685037917106</v>
      </c>
      <c r="AA259" s="82">
        <v>212.06918178118349</v>
      </c>
      <c r="AB259" s="82">
        <v>213.0170361205316</v>
      </c>
      <c r="AC259" s="82">
        <v>215.8385388411281</v>
      </c>
      <c r="AD259" s="82">
        <v>224.75028710296579</v>
      </c>
      <c r="AE259" s="82">
        <v>232.0277419750395</v>
      </c>
      <c r="AF259" s="83">
        <v>236.86774905231167</v>
      </c>
      <c r="AG259" s="82"/>
      <c r="AH259" s="82"/>
      <c r="AI259" s="85"/>
      <c r="AJ259" s="82"/>
      <c r="AK259" s="82"/>
      <c r="AL259" s="85"/>
      <c r="AM259" s="82"/>
      <c r="AN259" s="82"/>
      <c r="AO259" s="82"/>
      <c r="AP259" s="85"/>
      <c r="AQ259" s="82"/>
      <c r="AR259" s="82"/>
      <c r="AS259" s="82"/>
      <c r="AT259" s="85"/>
      <c r="AU259" s="82"/>
      <c r="AV259" s="82"/>
      <c r="AW259" s="82"/>
      <c r="AX259" s="82"/>
      <c r="AY259" s="85"/>
      <c r="AZ259" s="82"/>
      <c r="BA259" s="82"/>
      <c r="BB259" s="85"/>
      <c r="BC259" s="82"/>
    </row>
    <row r="260" spans="1:61" x14ac:dyDescent="0.25">
      <c r="D260" s="83">
        <v>34260</v>
      </c>
      <c r="E260" s="82">
        <v>74.970033382675595</v>
      </c>
      <c r="F260" s="83">
        <v>43.8160825152139</v>
      </c>
      <c r="G260" s="84">
        <v>45.056439482722602</v>
      </c>
      <c r="H260" s="82">
        <v>44.917953703980764</v>
      </c>
      <c r="I260" s="82">
        <v>44.161357554940267</v>
      </c>
      <c r="J260" s="82">
        <v>43.624566079950533</v>
      </c>
      <c r="K260" s="82">
        <v>43.653727900439215</v>
      </c>
      <c r="L260" s="82">
        <v>43.569274612079745</v>
      </c>
      <c r="M260" s="82">
        <v>44.561526807681474</v>
      </c>
      <c r="N260" s="82">
        <v>47.246360273194298</v>
      </c>
      <c r="O260" s="82">
        <v>49.627055788586027</v>
      </c>
      <c r="P260" s="83">
        <v>50.910082819352795</v>
      </c>
      <c r="Q260" s="82"/>
      <c r="R260" s="82"/>
      <c r="S260" s="85"/>
      <c r="T260" s="83">
        <v>34260</v>
      </c>
      <c r="U260" s="84">
        <v>109.937830383448</v>
      </c>
      <c r="V260" s="83">
        <v>134.60644120978299</v>
      </c>
      <c r="W260" s="84">
        <v>129.96321520154589</v>
      </c>
      <c r="X260" s="82">
        <v>131.00510501856374</v>
      </c>
      <c r="Y260" s="82">
        <v>128.86990717200166</v>
      </c>
      <c r="Z260" s="82">
        <v>128.78808893112171</v>
      </c>
      <c r="AA260" s="82">
        <v>128.97804530942224</v>
      </c>
      <c r="AB260" s="82">
        <v>129.55451945290866</v>
      </c>
      <c r="AC260" s="82">
        <v>131.27052506334783</v>
      </c>
      <c r="AD260" s="82">
        <v>136.69054819658865</v>
      </c>
      <c r="AE260" s="82">
        <v>141.11661282485741</v>
      </c>
      <c r="AF260" s="83">
        <v>144.06024964595127</v>
      </c>
      <c r="AG260" s="82"/>
      <c r="AH260" s="82"/>
      <c r="AI260" s="85"/>
      <c r="AJ260" s="82"/>
      <c r="AK260" s="82"/>
      <c r="AL260" s="85"/>
      <c r="AM260" s="82"/>
      <c r="AN260" s="82"/>
      <c r="AO260" s="82"/>
      <c r="AP260" s="85"/>
      <c r="AQ260" s="82"/>
      <c r="AR260" s="82"/>
      <c r="AS260" s="82"/>
      <c r="AT260" s="85"/>
      <c r="AU260" s="82"/>
      <c r="AV260" s="82"/>
      <c r="AW260" s="82"/>
      <c r="AX260" s="82"/>
      <c r="AY260" s="85"/>
      <c r="AZ260" s="82"/>
      <c r="BA260" s="82"/>
      <c r="BB260" s="85"/>
      <c r="BC260" s="82"/>
    </row>
    <row r="261" spans="1:61" x14ac:dyDescent="0.25">
      <c r="D261" s="83">
        <v>34261</v>
      </c>
      <c r="E261" s="82">
        <v>76.941785491068202</v>
      </c>
      <c r="F261" s="83">
        <v>82.871862179999994</v>
      </c>
      <c r="G261" s="84">
        <v>85.217820233865098</v>
      </c>
      <c r="H261" s="82">
        <v>84.955894162181281</v>
      </c>
      <c r="I261" s="82">
        <v>83.524900604794411</v>
      </c>
      <c r="J261" s="82">
        <v>82.509636195446504</v>
      </c>
      <c r="K261" s="82">
        <v>82.564791613953318</v>
      </c>
      <c r="L261" s="82">
        <v>82.405060280803127</v>
      </c>
      <c r="M261" s="82">
        <v>84.281763593408883</v>
      </c>
      <c r="N261" s="82">
        <v>89.359742640325607</v>
      </c>
      <c r="O261" s="82">
        <v>93.862488192157699</v>
      </c>
      <c r="P261" s="83">
        <v>96.289150576454588</v>
      </c>
      <c r="Q261" s="82"/>
      <c r="R261" s="82"/>
      <c r="S261" s="85"/>
      <c r="T261" s="83">
        <v>34261</v>
      </c>
      <c r="U261" s="84">
        <v>98.689296306691105</v>
      </c>
      <c r="V261" s="83">
        <v>125.73494098314499</v>
      </c>
      <c r="W261" s="84">
        <v>121.39773584741734</v>
      </c>
      <c r="X261" s="82">
        <v>122.37095788253163</v>
      </c>
      <c r="Y261" s="82">
        <v>120.37648441742893</v>
      </c>
      <c r="Z261" s="82">
        <v>120.30005856740325</v>
      </c>
      <c r="AA261" s="82">
        <v>120.47749549984371</v>
      </c>
      <c r="AB261" s="82">
        <v>121.01597598976775</v>
      </c>
      <c r="AC261" s="82">
        <v>122.61888490122951</v>
      </c>
      <c r="AD261" s="82">
        <v>127.68169083132034</v>
      </c>
      <c r="AE261" s="82">
        <v>131.81604703167218</v>
      </c>
      <c r="AF261" s="83">
        <v>134.56567772281585</v>
      </c>
      <c r="AG261" s="82"/>
      <c r="AH261" s="82"/>
      <c r="AI261" s="85"/>
      <c r="AJ261" s="82"/>
      <c r="AK261" s="82"/>
      <c r="AL261" s="85"/>
      <c r="AM261" s="82"/>
      <c r="AN261" s="82"/>
      <c r="AO261" s="82"/>
      <c r="AP261" s="85"/>
      <c r="AQ261" s="82"/>
      <c r="AR261" s="82"/>
      <c r="AS261" s="82"/>
      <c r="AT261" s="85"/>
      <c r="AU261" s="82"/>
      <c r="AV261" s="82"/>
      <c r="AW261" s="82"/>
      <c r="AX261" s="82"/>
      <c r="AY261" s="85"/>
      <c r="AZ261" s="82"/>
      <c r="BA261" s="82"/>
      <c r="BB261" s="85"/>
      <c r="BC261" s="82"/>
    </row>
    <row r="262" spans="1:61" x14ac:dyDescent="0.25">
      <c r="D262" s="83">
        <v>34262</v>
      </c>
      <c r="E262" s="82">
        <v>104.047085932161</v>
      </c>
      <c r="F262" s="83">
        <v>80.483441994543895</v>
      </c>
      <c r="G262" s="84">
        <v>82.76178803363473</v>
      </c>
      <c r="H262" s="82">
        <v>82.507410839220597</v>
      </c>
      <c r="I262" s="82">
        <v>81.117659433365176</v>
      </c>
      <c r="J262" s="82">
        <v>80.131655595037074</v>
      </c>
      <c r="K262" s="82">
        <v>80.185221399030198</v>
      </c>
      <c r="L262" s="82">
        <v>80.030093625282547</v>
      </c>
      <c r="M262" s="82">
        <v>81.852709145529971</v>
      </c>
      <c r="N262" s="82">
        <v>86.784337581540484</v>
      </c>
      <c r="O262" s="82">
        <v>91.157311120495521</v>
      </c>
      <c r="P262" s="83">
        <v>93.514035539486969</v>
      </c>
      <c r="Q262" s="82"/>
      <c r="R262" s="82"/>
      <c r="S262" s="85"/>
      <c r="T262" s="83">
        <v>34262</v>
      </c>
      <c r="U262" s="84">
        <v>142.21829535170801</v>
      </c>
      <c r="V262" s="83">
        <v>170.82648996989201</v>
      </c>
      <c r="W262" s="84">
        <v>164.93385961732307</v>
      </c>
      <c r="X262" s="82">
        <v>166.25610228845309</v>
      </c>
      <c r="Y262" s="82">
        <v>163.54636306467395</v>
      </c>
      <c r="Z262" s="82">
        <v>163.44252908184654</v>
      </c>
      <c r="AA262" s="82">
        <v>163.68359913065572</v>
      </c>
      <c r="AB262" s="82">
        <v>164.41519156861872</v>
      </c>
      <c r="AC262" s="82">
        <v>166.59294184984864</v>
      </c>
      <c r="AD262" s="82">
        <v>173.47139074936425</v>
      </c>
      <c r="AE262" s="82">
        <v>179.08842569978458</v>
      </c>
      <c r="AF262" s="83">
        <v>182.82413954359612</v>
      </c>
      <c r="AG262" s="82"/>
      <c r="AH262" s="82"/>
      <c r="AI262" s="85"/>
      <c r="AJ262" s="82"/>
      <c r="AK262" s="82"/>
      <c r="AL262" s="85"/>
      <c r="AM262" s="82"/>
      <c r="AN262" s="82"/>
      <c r="AO262" s="82"/>
      <c r="AP262" s="85"/>
      <c r="AQ262" s="82"/>
      <c r="AR262" s="82"/>
      <c r="AS262" s="82"/>
      <c r="AT262" s="85"/>
      <c r="AU262" s="82"/>
      <c r="AV262" s="82"/>
      <c r="AW262" s="82"/>
      <c r="AX262" s="82"/>
      <c r="AY262" s="85"/>
      <c r="AZ262" s="82"/>
      <c r="BA262" s="82"/>
      <c r="BB262" s="85"/>
      <c r="BC262" s="82"/>
    </row>
    <row r="263" spans="1:61" x14ac:dyDescent="0.25">
      <c r="D263" s="83">
        <v>34263</v>
      </c>
      <c r="E263" s="82">
        <v>90.663321877968599</v>
      </c>
      <c r="F263" s="83">
        <v>70.689042316529495</v>
      </c>
      <c r="G263" s="84">
        <v>72.690125962776975</v>
      </c>
      <c r="H263" s="82">
        <v>72.466705097383084</v>
      </c>
      <c r="I263" s="82">
        <v>71.246078922565289</v>
      </c>
      <c r="J263" s="82">
        <v>70.380066419564216</v>
      </c>
      <c r="K263" s="82">
        <v>70.427113554867461</v>
      </c>
      <c r="L263" s="82">
        <v>70.290863992334337</v>
      </c>
      <c r="M263" s="82">
        <v>71.891677059527325</v>
      </c>
      <c r="N263" s="82">
        <v>76.223152982564756</v>
      </c>
      <c r="O263" s="82">
        <v>80.063959288602362</v>
      </c>
      <c r="P263" s="83">
        <v>82.133883089746192</v>
      </c>
      <c r="Q263" s="82"/>
      <c r="R263" s="82"/>
      <c r="S263" s="85"/>
      <c r="T263" s="83">
        <v>34263</v>
      </c>
      <c r="U263" s="84">
        <v>154.172310814658</v>
      </c>
      <c r="V263" s="83">
        <v>186.388330837589</v>
      </c>
      <c r="W263" s="84">
        <v>179.95889746427659</v>
      </c>
      <c r="X263" s="82">
        <v>181.40159294129307</v>
      </c>
      <c r="Y263" s="82">
        <v>178.44500364993459</v>
      </c>
      <c r="Z263" s="82">
        <v>178.33171066623615</v>
      </c>
      <c r="AA263" s="82">
        <v>178.59474155811012</v>
      </c>
      <c r="AB263" s="82">
        <v>179.39298012982906</v>
      </c>
      <c r="AC263" s="82">
        <v>181.76911769474111</v>
      </c>
      <c r="AD263" s="82">
        <v>189.274175074064</v>
      </c>
      <c r="AE263" s="82">
        <v>195.40290703390096</v>
      </c>
      <c r="AF263" s="83">
        <v>199.47893451627579</v>
      </c>
      <c r="AG263" s="82"/>
      <c r="AH263" s="82"/>
      <c r="AI263" s="85"/>
      <c r="AJ263" s="82"/>
      <c r="AK263" s="82"/>
      <c r="AL263" s="85"/>
      <c r="AM263" s="82"/>
      <c r="AN263" s="82"/>
      <c r="AO263" s="82"/>
      <c r="AP263" s="85"/>
      <c r="AQ263" s="82"/>
      <c r="AR263" s="82"/>
      <c r="AS263" s="82"/>
      <c r="AT263" s="85"/>
      <c r="AU263" s="82"/>
      <c r="AV263" s="82"/>
      <c r="AW263" s="82"/>
      <c r="AX263" s="82"/>
      <c r="AY263" s="85"/>
      <c r="AZ263" s="82"/>
      <c r="BA263" s="82"/>
      <c r="BB263" s="85"/>
      <c r="BC263" s="82"/>
    </row>
    <row r="264" spans="1:61" x14ac:dyDescent="0.25">
      <c r="D264" s="83">
        <v>34264</v>
      </c>
      <c r="E264" s="82">
        <v>162.90710688814599</v>
      </c>
      <c r="F264" s="83">
        <v>112.55855699999999</v>
      </c>
      <c r="G264" s="84">
        <v>115.74489366939983</v>
      </c>
      <c r="H264" s="82">
        <v>115.38913937724489</v>
      </c>
      <c r="I264" s="82">
        <v>113.44552949979442</v>
      </c>
      <c r="J264" s="82">
        <v>112.06657295310254</v>
      </c>
      <c r="K264" s="82">
        <v>112.14148636948472</v>
      </c>
      <c r="L264" s="82">
        <v>111.92453542987604</v>
      </c>
      <c r="M264" s="82">
        <v>114.47351902005056</v>
      </c>
      <c r="N264" s="82">
        <v>121.37055233101582</v>
      </c>
      <c r="O264" s="82">
        <v>127.48628966960193</v>
      </c>
      <c r="P264" s="83">
        <v>130.78224090223341</v>
      </c>
      <c r="Q264" s="82"/>
      <c r="R264" s="82"/>
      <c r="S264" s="85"/>
      <c r="T264" s="83">
        <v>34264</v>
      </c>
      <c r="U264" s="84">
        <v>201.11082713972701</v>
      </c>
      <c r="V264" s="83">
        <v>168.227682222412</v>
      </c>
      <c r="W264" s="84">
        <v>162.42469729553781</v>
      </c>
      <c r="X264" s="82">
        <v>163.72682450039335</v>
      </c>
      <c r="Y264" s="82">
        <v>161.05830892576631</v>
      </c>
      <c r="Z264" s="82">
        <v>160.95605458412376</v>
      </c>
      <c r="AA264" s="82">
        <v>161.19345719990989</v>
      </c>
      <c r="AB264" s="82">
        <v>161.91391981780745</v>
      </c>
      <c r="AC264" s="82">
        <v>164.05853967351649</v>
      </c>
      <c r="AD264" s="82">
        <v>170.83234574922969</v>
      </c>
      <c r="AE264" s="82">
        <v>176.36392794610114</v>
      </c>
      <c r="AF264" s="83">
        <v>180.04280984258779</v>
      </c>
      <c r="AG264" s="82"/>
      <c r="AH264" s="82"/>
      <c r="AI264" s="85"/>
      <c r="AJ264" s="82"/>
      <c r="AK264" s="82"/>
      <c r="AL264" s="85"/>
      <c r="AM264" s="82"/>
      <c r="AN264" s="82"/>
      <c r="AO264" s="82"/>
      <c r="AP264" s="85"/>
      <c r="AQ264" s="82"/>
      <c r="AR264" s="82"/>
      <c r="AS264" s="82"/>
      <c r="AT264" s="85"/>
      <c r="AU264" s="82" t="s">
        <v>14</v>
      </c>
      <c r="AV264" s="82" t="s">
        <v>130</v>
      </c>
      <c r="AW264" s="82"/>
      <c r="AX264" s="82"/>
      <c r="AY264" s="85"/>
      <c r="AZ264" s="82"/>
      <c r="BA264" s="82"/>
      <c r="BB264" s="85"/>
      <c r="BC264" s="82"/>
    </row>
    <row r="265" spans="1:61" x14ac:dyDescent="0.25">
      <c r="D265" s="83">
        <v>36240</v>
      </c>
      <c r="E265" s="82">
        <v>124.402709649673</v>
      </c>
      <c r="F265" s="83">
        <v>-3.4967638189999999</v>
      </c>
      <c r="G265" s="84">
        <v>-3.5957511112829876</v>
      </c>
      <c r="H265" s="82">
        <v>-3.5846991862191171</v>
      </c>
      <c r="I265" s="82">
        <v>-3.5243186618159852</v>
      </c>
      <c r="J265" s="82">
        <v>-3.4814797565478113</v>
      </c>
      <c r="K265" s="82">
        <v>-3.4838070298439936</v>
      </c>
      <c r="L265" s="82">
        <v>-3.4770671940079523</v>
      </c>
      <c r="M265" s="82">
        <v>-3.5562543640544462</v>
      </c>
      <c r="N265" s="82">
        <v>-3.7705188072297533</v>
      </c>
      <c r="O265" s="82">
        <v>-3.9605113730732842</v>
      </c>
      <c r="P265" s="83">
        <v>-4.0629039705499403</v>
      </c>
      <c r="Q265" s="82"/>
      <c r="R265" s="82"/>
      <c r="S265" s="85"/>
      <c r="T265" s="83">
        <v>36240</v>
      </c>
      <c r="U265" s="84">
        <v>216.75726191777201</v>
      </c>
      <c r="V265" s="83">
        <v>182.87783012315501</v>
      </c>
      <c r="W265" s="84">
        <v>176.56949086742492</v>
      </c>
      <c r="X265" s="82">
        <v>177.98501413103074</v>
      </c>
      <c r="Y265" s="82">
        <v>175.08411024000262</v>
      </c>
      <c r="Z265" s="82">
        <v>174.97295105458664</v>
      </c>
      <c r="AA265" s="82">
        <v>175.2310279338908</v>
      </c>
      <c r="AB265" s="82">
        <v>176.01423221100706</v>
      </c>
      <c r="AC265" s="82">
        <v>178.34561679926156</v>
      </c>
      <c r="AD265" s="82">
        <v>185.7093213955342</v>
      </c>
      <c r="AE265" s="82">
        <v>191.72262274967338</v>
      </c>
      <c r="AF265" s="83">
        <v>195.72188095510569</v>
      </c>
      <c r="AG265" s="82"/>
      <c r="AH265" s="82"/>
      <c r="AI265" s="85"/>
      <c r="AJ265" s="82"/>
      <c r="AK265" s="82"/>
      <c r="AL265" s="85"/>
      <c r="AM265" s="82"/>
      <c r="AN265" s="82"/>
      <c r="AO265" s="82"/>
      <c r="AP265" s="85"/>
      <c r="AQ265" s="82"/>
      <c r="AR265" s="82"/>
      <c r="AS265" s="82"/>
      <c r="AT265" s="85"/>
      <c r="AU265" s="82" t="s">
        <v>14</v>
      </c>
      <c r="AV265" s="82" t="s">
        <v>131</v>
      </c>
      <c r="AW265" s="82"/>
      <c r="AX265" s="82"/>
      <c r="AY265" s="85"/>
      <c r="AZ265" s="82"/>
      <c r="BA265" s="82"/>
      <c r="BB265" s="85"/>
      <c r="BC265" s="82"/>
    </row>
    <row r="266" spans="1:61" s="2" customFormat="1" x14ac:dyDescent="0.25">
      <c r="A266" s="68"/>
      <c r="B266" s="68"/>
      <c r="C266" s="68"/>
      <c r="D266" s="83">
        <v>37001</v>
      </c>
      <c r="E266" s="82">
        <v>83</v>
      </c>
      <c r="F266" s="83">
        <v>0</v>
      </c>
      <c r="G266" s="84">
        <v>0</v>
      </c>
      <c r="H266" s="82">
        <v>0</v>
      </c>
      <c r="I266" s="82">
        <v>0</v>
      </c>
      <c r="J266" s="82">
        <v>0</v>
      </c>
      <c r="K266" s="82">
        <v>0</v>
      </c>
      <c r="L266" s="82">
        <v>0</v>
      </c>
      <c r="M266" s="82">
        <v>0</v>
      </c>
      <c r="N266" s="82">
        <v>0</v>
      </c>
      <c r="O266" s="82">
        <v>0</v>
      </c>
      <c r="P266" s="83">
        <v>0</v>
      </c>
      <c r="Q266" s="82"/>
      <c r="R266" s="82"/>
      <c r="S266" s="85"/>
      <c r="T266" s="83">
        <v>37001</v>
      </c>
      <c r="U266" s="84">
        <v>25.932863411090999</v>
      </c>
      <c r="V266" s="83">
        <v>0</v>
      </c>
      <c r="W266" s="84">
        <v>0</v>
      </c>
      <c r="X266" s="82">
        <v>0</v>
      </c>
      <c r="Y266" s="82">
        <v>0</v>
      </c>
      <c r="Z266" s="82">
        <v>0</v>
      </c>
      <c r="AA266" s="82">
        <v>0</v>
      </c>
      <c r="AB266" s="82">
        <v>0</v>
      </c>
      <c r="AC266" s="82">
        <v>0</v>
      </c>
      <c r="AD266" s="82">
        <v>0</v>
      </c>
      <c r="AE266" s="82">
        <v>0</v>
      </c>
      <c r="AF266" s="83">
        <v>0</v>
      </c>
      <c r="AG266" s="82"/>
      <c r="AH266" s="82"/>
      <c r="AI266" s="85"/>
      <c r="AJ266" s="82"/>
      <c r="AK266" s="82"/>
      <c r="AL266" s="85"/>
      <c r="AM266" s="82"/>
      <c r="AN266" s="82"/>
      <c r="AO266" s="82"/>
      <c r="AP266" s="85"/>
      <c r="AQ266" s="82"/>
      <c r="AR266" s="82"/>
      <c r="AS266" s="82"/>
      <c r="AT266" s="85"/>
      <c r="AU266" s="82" t="s">
        <v>14</v>
      </c>
      <c r="AV266" s="82" t="s">
        <v>132</v>
      </c>
      <c r="AW266" s="82"/>
      <c r="AX266" s="82"/>
      <c r="AY266" s="85"/>
      <c r="AZ266" s="82"/>
      <c r="BA266" s="82"/>
      <c r="BB266" s="85"/>
      <c r="BC266" s="82"/>
      <c r="BI266" s="68"/>
    </row>
    <row r="267" spans="1:61" x14ac:dyDescent="0.25">
      <c r="D267" s="83">
        <v>37002</v>
      </c>
      <c r="E267" s="82">
        <v>57.001491284860201</v>
      </c>
      <c r="F267" s="83">
        <v>56.120107499457902</v>
      </c>
      <c r="G267" s="84">
        <v>57.70876998041156</v>
      </c>
      <c r="H267" s="82">
        <v>57.531395912626294</v>
      </c>
      <c r="I267" s="82">
        <v>56.562339466215661</v>
      </c>
      <c r="J267" s="82">
        <v>194.87836334695649</v>
      </c>
      <c r="K267" s="82">
        <v>195.00863416360224</v>
      </c>
      <c r="L267" s="82">
        <v>194.63136694713066</v>
      </c>
      <c r="M267" s="82">
        <v>199.06392642639068</v>
      </c>
      <c r="N267" s="82">
        <v>211.05753458422041</v>
      </c>
      <c r="O267" s="82">
        <v>221.69250674226333</v>
      </c>
      <c r="P267" s="83">
        <v>227.42400691185807</v>
      </c>
      <c r="Q267" s="82"/>
      <c r="R267" s="82"/>
      <c r="S267" s="85"/>
      <c r="T267" s="83">
        <v>37002</v>
      </c>
      <c r="U267" s="84">
        <v>21.542848159850699</v>
      </c>
      <c r="V267" s="83">
        <v>22.384545717546601</v>
      </c>
      <c r="W267" s="84">
        <v>21.612394667982038</v>
      </c>
      <c r="X267" s="82">
        <v>21.785657032190411</v>
      </c>
      <c r="Y267" s="82">
        <v>21.430581648109147</v>
      </c>
      <c r="Z267" s="82">
        <v>21.416975581883442</v>
      </c>
      <c r="AA267" s="82">
        <v>21.448564614296689</v>
      </c>
      <c r="AB267" s="82">
        <v>21.54443009966187</v>
      </c>
      <c r="AC267" s="82">
        <v>21.829795388969067</v>
      </c>
      <c r="AD267" s="82">
        <v>22.73112488349976</v>
      </c>
      <c r="AE267" s="82">
        <v>23.467162811030214</v>
      </c>
      <c r="AF267" s="83">
        <v>23.956678560836988</v>
      </c>
      <c r="AG267" s="82"/>
      <c r="AH267" s="82"/>
      <c r="AI267" s="85"/>
      <c r="AJ267" s="82"/>
      <c r="AK267" s="82"/>
      <c r="AL267" s="85"/>
      <c r="AM267" s="82"/>
      <c r="AN267" s="82"/>
      <c r="AO267" s="82"/>
      <c r="AP267" s="85"/>
      <c r="AQ267" s="82"/>
      <c r="AR267" s="82"/>
      <c r="AS267" s="82"/>
      <c r="AT267" s="85"/>
      <c r="AU267" s="82" t="s">
        <v>14</v>
      </c>
      <c r="AV267" s="82" t="s">
        <v>133</v>
      </c>
      <c r="AW267" s="82"/>
      <c r="AX267" s="82"/>
      <c r="AY267" s="85"/>
      <c r="AZ267" s="82"/>
      <c r="BA267" s="82"/>
      <c r="BB267" s="85"/>
      <c r="BC267" s="82"/>
    </row>
    <row r="268" spans="1:61" s="2" customFormat="1" x14ac:dyDescent="0.25">
      <c r="A268" s="68"/>
      <c r="B268" s="68"/>
      <c r="C268" s="68"/>
      <c r="D268" s="83">
        <v>38422</v>
      </c>
      <c r="E268" s="82">
        <v>0</v>
      </c>
      <c r="F268" s="83">
        <v>0</v>
      </c>
      <c r="G268" s="84">
        <v>0</v>
      </c>
      <c r="H268" s="82">
        <v>0</v>
      </c>
      <c r="I268" s="82">
        <v>0</v>
      </c>
      <c r="J268" s="82">
        <v>0</v>
      </c>
      <c r="K268" s="82">
        <v>0</v>
      </c>
      <c r="L268" s="82">
        <v>0</v>
      </c>
      <c r="M268" s="82">
        <v>0</v>
      </c>
      <c r="N268" s="82">
        <v>0</v>
      </c>
      <c r="O268" s="82">
        <v>0</v>
      </c>
      <c r="P268" s="83">
        <v>0</v>
      </c>
      <c r="Q268" s="82"/>
      <c r="R268" s="82"/>
      <c r="S268" s="85"/>
      <c r="T268" s="83">
        <v>38422</v>
      </c>
      <c r="U268" s="84">
        <v>0</v>
      </c>
      <c r="V268" s="83">
        <v>0</v>
      </c>
      <c r="W268" s="84">
        <v>0</v>
      </c>
      <c r="X268" s="82">
        <v>0</v>
      </c>
      <c r="Y268" s="82">
        <v>0</v>
      </c>
      <c r="Z268" s="82">
        <v>0</v>
      </c>
      <c r="AA268" s="82">
        <v>0</v>
      </c>
      <c r="AB268" s="82">
        <v>0</v>
      </c>
      <c r="AC268" s="82">
        <v>0</v>
      </c>
      <c r="AD268" s="82">
        <v>0</v>
      </c>
      <c r="AE268" s="82">
        <v>0</v>
      </c>
      <c r="AF268" s="83">
        <v>0</v>
      </c>
      <c r="AG268" s="82"/>
      <c r="AH268" s="82"/>
      <c r="AI268" s="85"/>
      <c r="AJ268" s="82"/>
      <c r="AK268" s="82"/>
      <c r="AL268" s="85"/>
      <c r="AM268" s="82"/>
      <c r="AN268" s="82"/>
      <c r="AO268" s="82"/>
      <c r="AP268" s="85"/>
      <c r="AQ268" s="82"/>
      <c r="AR268" s="82"/>
      <c r="AS268" s="82"/>
      <c r="AT268" s="85"/>
      <c r="AU268" s="82" t="s">
        <v>14</v>
      </c>
      <c r="AV268" s="82" t="s">
        <v>134</v>
      </c>
      <c r="AW268" s="82"/>
      <c r="AX268" s="82"/>
      <c r="AY268" s="85"/>
      <c r="AZ268" s="82"/>
      <c r="BA268" s="82"/>
      <c r="BB268" s="85"/>
      <c r="BC268" s="82"/>
      <c r="BI268" s="68"/>
    </row>
    <row r="269" spans="1:61" x14ac:dyDescent="0.25">
      <c r="D269" s="83">
        <v>38423</v>
      </c>
      <c r="E269" s="82">
        <v>110.4000015</v>
      </c>
      <c r="F269" s="83">
        <v>10.1166101308813</v>
      </c>
      <c r="G269" s="84">
        <v>10.402993740348229</v>
      </c>
      <c r="H269" s="82">
        <v>10.371019028055859</v>
      </c>
      <c r="I269" s="82">
        <v>10.196330013726222</v>
      </c>
      <c r="J269" s="82">
        <v>10.072391273375203</v>
      </c>
      <c r="K269" s="82">
        <v>10.079124389428841</v>
      </c>
      <c r="L269" s="82">
        <v>10.059625133823163</v>
      </c>
      <c r="M269" s="82">
        <v>10.288724314721597</v>
      </c>
      <c r="N269" s="82">
        <v>10.908620295324269</v>
      </c>
      <c r="O269" s="82">
        <v>11.458294455746826</v>
      </c>
      <c r="P269" s="83">
        <v>11.754530073185759</v>
      </c>
      <c r="Q269" s="82"/>
      <c r="R269" s="82"/>
      <c r="S269" s="85"/>
      <c r="T269" s="83">
        <v>38423</v>
      </c>
      <c r="U269" s="84">
        <v>105.23395822843599</v>
      </c>
      <c r="V269" s="83">
        <v>36.162444929999999</v>
      </c>
      <c r="W269" s="84">
        <v>34.915027619867487</v>
      </c>
      <c r="X269" s="82">
        <v>35.19493460494494</v>
      </c>
      <c r="Y269" s="82">
        <v>34.621306969840781</v>
      </c>
      <c r="Z269" s="82">
        <v>34.599326241403865</v>
      </c>
      <c r="AA269" s="82">
        <v>34.650358621486554</v>
      </c>
      <c r="AB269" s="82">
        <v>34.805230218120677</v>
      </c>
      <c r="AC269" s="82">
        <v>35.266240537012962</v>
      </c>
      <c r="AD269" s="82">
        <v>36.722346844508905</v>
      </c>
      <c r="AE269" s="82">
        <v>37.91142306506616</v>
      </c>
      <c r="AF269" s="83">
        <v>38.702240380196166</v>
      </c>
      <c r="AG269" s="82"/>
      <c r="AH269" s="82"/>
      <c r="AI269" s="85"/>
      <c r="AJ269" s="82"/>
      <c r="AK269" s="82"/>
      <c r="AL269" s="85"/>
      <c r="AM269" s="82"/>
      <c r="AN269" s="82"/>
      <c r="AO269" s="82"/>
      <c r="AP269" s="85"/>
      <c r="AQ269" s="82"/>
      <c r="AR269" s="82"/>
      <c r="AS269" s="82"/>
      <c r="AT269" s="85"/>
      <c r="AU269" s="82" t="s">
        <v>15</v>
      </c>
      <c r="AV269" s="82" t="s">
        <v>130</v>
      </c>
      <c r="AW269" s="82"/>
      <c r="AX269" s="82"/>
      <c r="AY269" s="85"/>
      <c r="AZ269" s="82"/>
      <c r="BA269" s="82"/>
      <c r="BB269" s="85"/>
      <c r="BC269" s="82"/>
    </row>
    <row r="270" spans="1:61" x14ac:dyDescent="0.25">
      <c r="D270" s="83">
        <v>39010</v>
      </c>
      <c r="E270" s="82">
        <v>46.700000760000002</v>
      </c>
      <c r="F270" s="83">
        <v>47.701056319999999</v>
      </c>
      <c r="G270" s="84">
        <v>49.051390128219687</v>
      </c>
      <c r="H270" s="82">
        <v>48.900625442011382</v>
      </c>
      <c r="I270" s="82">
        <v>48.076945335412525</v>
      </c>
      <c r="J270" s="82">
        <v>47.492558988876631</v>
      </c>
      <c r="K270" s="82">
        <v>47.524306456054724</v>
      </c>
      <c r="L270" s="82">
        <v>47.432365076698282</v>
      </c>
      <c r="M270" s="82">
        <v>48.512595785356623</v>
      </c>
      <c r="N270" s="82">
        <v>51.435481287586981</v>
      </c>
      <c r="O270" s="82">
        <v>54.027262303633798</v>
      </c>
      <c r="P270" s="83">
        <v>55.424049536573612</v>
      </c>
      <c r="Q270" s="82"/>
      <c r="R270" s="82"/>
      <c r="S270" s="85"/>
      <c r="T270" s="83">
        <v>39010</v>
      </c>
      <c r="U270" s="84">
        <v>82.430006880041205</v>
      </c>
      <c r="V270" s="83">
        <v>77.266841560316806</v>
      </c>
      <c r="W270" s="84">
        <v>74.601535167229258</v>
      </c>
      <c r="X270" s="82">
        <v>75.199601163858361</v>
      </c>
      <c r="Y270" s="82">
        <v>73.973954068314683</v>
      </c>
      <c r="Z270" s="82">
        <v>73.926988729969807</v>
      </c>
      <c r="AA270" s="82">
        <v>74.036027563874086</v>
      </c>
      <c r="AB270" s="82">
        <v>74.366935475175055</v>
      </c>
      <c r="AC270" s="82">
        <v>75.351957680849267</v>
      </c>
      <c r="AD270" s="82">
        <v>78.463161460738917</v>
      </c>
      <c r="AE270" s="82">
        <v>81.003812794319458</v>
      </c>
      <c r="AF270" s="83">
        <v>82.693520343396557</v>
      </c>
      <c r="AG270" s="82"/>
      <c r="AH270" s="82"/>
      <c r="AI270" s="85"/>
      <c r="AJ270" s="82"/>
      <c r="AK270" s="82"/>
      <c r="AL270" s="85"/>
      <c r="AM270" s="82"/>
      <c r="AN270" s="82"/>
      <c r="AO270" s="82"/>
      <c r="AP270" s="85"/>
      <c r="AQ270" s="82"/>
      <c r="AR270" s="82"/>
      <c r="AS270" s="82"/>
      <c r="AT270" s="85"/>
      <c r="AU270" s="82" t="s">
        <v>15</v>
      </c>
      <c r="AV270" s="82" t="s">
        <v>131</v>
      </c>
      <c r="AW270" s="82"/>
      <c r="AX270" s="82"/>
      <c r="AY270" s="85"/>
      <c r="AZ270" s="82"/>
      <c r="BA270" s="82"/>
      <c r="BB270" s="85"/>
      <c r="BC270" s="82"/>
    </row>
    <row r="271" spans="1:61" s="2" customFormat="1" x14ac:dyDescent="0.25">
      <c r="A271" s="68"/>
      <c r="B271" s="68"/>
      <c r="C271" s="68"/>
      <c r="D271" s="83">
        <v>39011</v>
      </c>
      <c r="E271" s="82">
        <v>47.100002289999999</v>
      </c>
      <c r="F271" s="83">
        <v>0</v>
      </c>
      <c r="G271" s="84">
        <v>0</v>
      </c>
      <c r="H271" s="82">
        <v>0</v>
      </c>
      <c r="I271" s="82">
        <v>0</v>
      </c>
      <c r="J271" s="82">
        <v>0</v>
      </c>
      <c r="K271" s="82">
        <v>0</v>
      </c>
      <c r="L271" s="82">
        <v>0</v>
      </c>
      <c r="M271" s="82">
        <v>0</v>
      </c>
      <c r="N271" s="82">
        <v>0</v>
      </c>
      <c r="O271" s="82">
        <v>0</v>
      </c>
      <c r="P271" s="83">
        <v>0</v>
      </c>
      <c r="Q271" s="82"/>
      <c r="R271" s="82"/>
      <c r="S271" s="85"/>
      <c r="T271" s="83">
        <v>39011</v>
      </c>
      <c r="U271" s="84">
        <v>67.422313059814897</v>
      </c>
      <c r="V271" s="83">
        <v>0</v>
      </c>
      <c r="W271" s="84">
        <v>28.39179476430558</v>
      </c>
      <c r="X271" s="82">
        <v>28.619406260419431</v>
      </c>
      <c r="Y271" s="82">
        <v>28.152950433308931</v>
      </c>
      <c r="Z271" s="82">
        <v>28.135076401034194</v>
      </c>
      <c r="AA271" s="82">
        <v>28.176574316413681</v>
      </c>
      <c r="AB271" s="82">
        <v>28.302510994291445</v>
      </c>
      <c r="AC271" s="82">
        <v>28.677389986246439</v>
      </c>
      <c r="AD271" s="82">
        <v>29.861449523232494</v>
      </c>
      <c r="AE271" s="82">
        <v>30.828368649882918</v>
      </c>
      <c r="AF271" s="83">
        <v>31.471436246783639</v>
      </c>
      <c r="AG271" s="82"/>
      <c r="AH271" s="82"/>
      <c r="AI271" s="85"/>
      <c r="AJ271" s="82"/>
      <c r="AK271" s="82"/>
      <c r="AL271" s="85"/>
      <c r="AM271" s="82"/>
      <c r="AN271" s="82"/>
      <c r="AO271" s="82"/>
      <c r="AP271" s="85"/>
      <c r="AQ271" s="82"/>
      <c r="AR271" s="82"/>
      <c r="AS271" s="82"/>
      <c r="AT271" s="85"/>
      <c r="AU271" s="82" t="s">
        <v>15</v>
      </c>
      <c r="AV271" s="82" t="s">
        <v>132</v>
      </c>
      <c r="AW271" s="82"/>
      <c r="AX271" s="82"/>
      <c r="AY271" s="85"/>
      <c r="AZ271" s="82"/>
      <c r="BA271" s="82"/>
      <c r="BB271" s="85"/>
      <c r="BC271" s="82"/>
      <c r="BI271" s="68"/>
    </row>
    <row r="272" spans="1:61" x14ac:dyDescent="0.25">
      <c r="D272" s="83">
        <v>39012</v>
      </c>
      <c r="E272" s="82">
        <v>56.667503163082898</v>
      </c>
      <c r="F272" s="83">
        <v>39.051778540000001</v>
      </c>
      <c r="G272" s="84">
        <v>40.157266361483742</v>
      </c>
      <c r="H272" s="82">
        <v>40.033838714557803</v>
      </c>
      <c r="I272" s="82">
        <v>39.359510395811213</v>
      </c>
      <c r="J272" s="82">
        <v>38.881086479291966</v>
      </c>
      <c r="K272" s="82">
        <v>38.907077414359058</v>
      </c>
      <c r="L272" s="82">
        <v>38.831807081534485</v>
      </c>
      <c r="M272" s="82">
        <v>39.716167589688382</v>
      </c>
      <c r="N272" s="82">
        <v>42.109068001896212</v>
      </c>
      <c r="O272" s="82">
        <v>44.230900641908413</v>
      </c>
      <c r="P272" s="83">
        <v>45.374418834091394</v>
      </c>
      <c r="Q272" s="82"/>
      <c r="R272" s="82"/>
      <c r="S272" s="85"/>
      <c r="T272" s="83">
        <v>39012</v>
      </c>
      <c r="U272" s="84">
        <v>25.389697084751301</v>
      </c>
      <c r="V272" s="83">
        <v>68.695584973980502</v>
      </c>
      <c r="W272" s="84">
        <v>66.325942600736738</v>
      </c>
      <c r="X272" s="82">
        <v>66.857664781452655</v>
      </c>
      <c r="Y272" s="82">
        <v>65.767979445546871</v>
      </c>
      <c r="Z272" s="82">
        <v>65.726224000054984</v>
      </c>
      <c r="AA272" s="82">
        <v>65.823167091407925</v>
      </c>
      <c r="AB272" s="82">
        <v>66.117367191739348</v>
      </c>
      <c r="AC272" s="82">
        <v>66.993120299601642</v>
      </c>
      <c r="AD272" s="82">
        <v>69.759196397923034</v>
      </c>
      <c r="AE272" s="82">
        <v>72.018011771384295</v>
      </c>
      <c r="AF272" s="83">
        <v>73.520279059328118</v>
      </c>
      <c r="AG272" s="82"/>
      <c r="AH272" s="82"/>
      <c r="AI272" s="85"/>
      <c r="AJ272" s="82"/>
      <c r="AK272" s="82"/>
      <c r="AL272" s="85"/>
      <c r="AM272" s="82"/>
      <c r="AN272" s="82"/>
      <c r="AO272" s="82"/>
      <c r="AP272" s="85"/>
      <c r="AQ272" s="82"/>
      <c r="AR272" s="82"/>
      <c r="AS272" s="82"/>
      <c r="AT272" s="85"/>
      <c r="AU272" s="82" t="s">
        <v>15</v>
      </c>
      <c r="AV272" s="82" t="s">
        <v>133</v>
      </c>
      <c r="AW272" s="82"/>
      <c r="AX272" s="82"/>
      <c r="AY272" s="85"/>
      <c r="AZ272" s="82"/>
      <c r="BA272" s="82"/>
      <c r="BB272" s="85"/>
      <c r="BC272" s="82"/>
    </row>
    <row r="273" spans="1:61" x14ac:dyDescent="0.25">
      <c r="D273" s="83">
        <v>39013</v>
      </c>
      <c r="E273" s="82">
        <v>56.600002289999999</v>
      </c>
      <c r="F273" s="83">
        <v>53.706750749999998</v>
      </c>
      <c r="G273" s="84">
        <v>55.227095305492497</v>
      </c>
      <c r="H273" s="82">
        <v>55.057348929861469</v>
      </c>
      <c r="I273" s="82">
        <v>54.129965228207666</v>
      </c>
      <c r="J273" s="82">
        <v>53.472003030377948</v>
      </c>
      <c r="K273" s="82">
        <v>53.507747591153276</v>
      </c>
      <c r="L273" s="82">
        <v>53.404230538793215</v>
      </c>
      <c r="M273" s="82">
        <v>54.620465270225878</v>
      </c>
      <c r="N273" s="82">
        <v>57.91135011113991</v>
      </c>
      <c r="O273" s="82">
        <v>60.829443498708059</v>
      </c>
      <c r="P273" s="83">
        <v>62.402090093094436</v>
      </c>
      <c r="Q273" s="82"/>
      <c r="R273" s="82"/>
      <c r="S273" s="85"/>
      <c r="T273" s="83">
        <v>39013</v>
      </c>
      <c r="U273" s="84">
        <v>25.389697084751301</v>
      </c>
      <c r="V273" s="83">
        <v>87.771713646596197</v>
      </c>
      <c r="W273" s="84">
        <v>84.744043499992586</v>
      </c>
      <c r="X273" s="82">
        <v>85.423420013097726</v>
      </c>
      <c r="Y273" s="82">
        <v>84.031139136470159</v>
      </c>
      <c r="Z273" s="82">
        <v>83.977788589906098</v>
      </c>
      <c r="AA273" s="82">
        <v>84.101651881229245</v>
      </c>
      <c r="AB273" s="82">
        <v>84.477548628754874</v>
      </c>
      <c r="AC273" s="82">
        <v>85.596490275987662</v>
      </c>
      <c r="AD273" s="82">
        <v>89.130680127031468</v>
      </c>
      <c r="AE273" s="82">
        <v>92.016747640905407</v>
      </c>
      <c r="AF273" s="83">
        <v>93.936180662226874</v>
      </c>
      <c r="AG273" s="82"/>
      <c r="AH273" s="82"/>
      <c r="AI273" s="85"/>
      <c r="AJ273" s="82"/>
      <c r="AK273" s="82"/>
      <c r="AL273" s="85"/>
      <c r="AM273" s="82"/>
      <c r="AN273" s="82"/>
      <c r="AO273" s="82"/>
      <c r="AP273" s="85"/>
      <c r="AQ273" s="82"/>
      <c r="AR273" s="82"/>
      <c r="AS273" s="82"/>
      <c r="AT273" s="85"/>
      <c r="AU273" s="82" t="s">
        <v>15</v>
      </c>
      <c r="AV273" s="82" t="s">
        <v>134</v>
      </c>
      <c r="AW273" s="82"/>
      <c r="AX273" s="82"/>
      <c r="AY273" s="85"/>
      <c r="AZ273" s="82"/>
      <c r="BA273" s="82"/>
      <c r="BB273" s="85"/>
      <c r="BC273" s="82"/>
    </row>
    <row r="274" spans="1:61" x14ac:dyDescent="0.25">
      <c r="D274" s="83">
        <v>39564</v>
      </c>
      <c r="E274" s="82">
        <v>10.5</v>
      </c>
      <c r="F274" s="83">
        <v>10.5</v>
      </c>
      <c r="G274" s="84">
        <v>10.797236708788816</v>
      </c>
      <c r="H274" s="82">
        <v>10.764050248628111</v>
      </c>
      <c r="I274" s="82">
        <v>10.582741032721675</v>
      </c>
      <c r="J274" s="82">
        <v>10.454105377413258</v>
      </c>
      <c r="K274" s="82">
        <v>10.461093658828531</v>
      </c>
      <c r="L274" s="82">
        <v>10.440855438593607</v>
      </c>
      <c r="M274" s="82">
        <v>10.678636806889156</v>
      </c>
      <c r="N274" s="82">
        <v>11.322025028054208</v>
      </c>
      <c r="O274" s="82">
        <v>11.892530227895692</v>
      </c>
      <c r="P274" s="83">
        <v>12.199992306879441</v>
      </c>
      <c r="Q274" s="82"/>
      <c r="R274" s="82"/>
      <c r="S274" s="85"/>
      <c r="T274" s="83">
        <v>39564</v>
      </c>
      <c r="U274" s="84">
        <v>10.5</v>
      </c>
      <c r="V274" s="83">
        <v>22.219089677868901</v>
      </c>
      <c r="W274" s="84">
        <v>49.844440770204535</v>
      </c>
      <c r="X274" s="82">
        <v>50.244033956575684</v>
      </c>
      <c r="Y274" s="82">
        <v>49.425127295713345</v>
      </c>
      <c r="Z274" s="82">
        <v>49.393747766858667</v>
      </c>
      <c r="AA274" s="82">
        <v>49.466601223372805</v>
      </c>
      <c r="AB274" s="82">
        <v>49.687694794011264</v>
      </c>
      <c r="AC274" s="82">
        <v>50.345829789196088</v>
      </c>
      <c r="AD274" s="82">
        <v>52.424556616775725</v>
      </c>
      <c r="AE274" s="82">
        <v>54.122073224584433</v>
      </c>
      <c r="AF274" s="83">
        <v>55.251038300975218</v>
      </c>
      <c r="AG274" s="82"/>
      <c r="AH274" s="82"/>
      <c r="AI274" s="85"/>
      <c r="AJ274" s="82"/>
      <c r="AK274" s="82"/>
      <c r="AL274" s="85"/>
      <c r="AM274" s="82"/>
      <c r="AN274" s="82"/>
      <c r="AO274" s="82"/>
      <c r="AP274" s="85"/>
      <c r="AQ274" s="82"/>
      <c r="AR274" s="82"/>
      <c r="AS274" s="82"/>
      <c r="AT274" s="85"/>
      <c r="AU274" s="82" t="s">
        <v>16</v>
      </c>
      <c r="AV274" s="82" t="s">
        <v>130</v>
      </c>
      <c r="AW274" s="82"/>
      <c r="AX274" s="82"/>
      <c r="AY274" s="85"/>
      <c r="AZ274" s="82"/>
      <c r="BA274" s="82"/>
      <c r="BB274" s="85"/>
      <c r="BC274" s="82"/>
    </row>
    <row r="275" spans="1:61" x14ac:dyDescent="0.25">
      <c r="D275" s="83">
        <v>39565</v>
      </c>
      <c r="E275" s="82">
        <v>44.272839956108001</v>
      </c>
      <c r="F275" s="83">
        <v>89.860418460000005</v>
      </c>
      <c r="G275" s="84">
        <v>92.404210367946305</v>
      </c>
      <c r="H275" s="82">
        <v>92.120196158684678</v>
      </c>
      <c r="I275" s="82">
        <v>90.568527395636409</v>
      </c>
      <c r="J275" s="82">
        <v>89.467646079932535</v>
      </c>
      <c r="K275" s="82">
        <v>89.52745273634136</v>
      </c>
      <c r="L275" s="82">
        <v>89.354251313560809</v>
      </c>
      <c r="M275" s="82">
        <v>91.389216385658827</v>
      </c>
      <c r="N275" s="82">
        <v>96.895419698623272</v>
      </c>
      <c r="O275" s="82">
        <v>101.77788026922916</v>
      </c>
      <c r="P275" s="83">
        <v>104.40918227666356</v>
      </c>
      <c r="Q275" s="82"/>
      <c r="R275" s="82"/>
      <c r="S275" s="85"/>
      <c r="T275" s="83">
        <v>39565</v>
      </c>
      <c r="U275" s="84">
        <v>69.802618519180001</v>
      </c>
      <c r="V275" s="83">
        <v>146.64301310829401</v>
      </c>
      <c r="W275" s="84">
        <v>169.97638238960573</v>
      </c>
      <c r="X275" s="82">
        <v>171.33904998497587</v>
      </c>
      <c r="Y275" s="82">
        <v>168.54646590584343</v>
      </c>
      <c r="Z275" s="82">
        <v>168.4394574067332</v>
      </c>
      <c r="AA275" s="82">
        <v>168.68789768997246</v>
      </c>
      <c r="AB275" s="82">
        <v>169.44185710301878</v>
      </c>
      <c r="AC275" s="82">
        <v>171.68618774204137</v>
      </c>
      <c r="AD275" s="82">
        <v>178.7749314548492</v>
      </c>
      <c r="AE275" s="82">
        <v>184.56369601079697</v>
      </c>
      <c r="AF275" s="83">
        <v>188.41362183128729</v>
      </c>
      <c r="AG275" s="82"/>
      <c r="AH275" s="82"/>
      <c r="AI275" s="85"/>
      <c r="AJ275" s="82"/>
      <c r="AK275" s="82"/>
      <c r="AL275" s="85"/>
      <c r="AM275" s="82"/>
      <c r="AN275" s="82"/>
      <c r="AO275" s="82"/>
      <c r="AP275" s="85"/>
      <c r="AQ275" s="82"/>
      <c r="AR275" s="82"/>
      <c r="AS275" s="82"/>
      <c r="AT275" s="85"/>
      <c r="AU275" s="82" t="s">
        <v>16</v>
      </c>
      <c r="AV275" s="82" t="s">
        <v>131</v>
      </c>
      <c r="AW275" s="82"/>
      <c r="AX275" s="82"/>
      <c r="AY275" s="85"/>
      <c r="AZ275" s="82"/>
      <c r="BA275" s="82"/>
      <c r="BB275" s="85"/>
      <c r="BC275" s="82"/>
    </row>
    <row r="276" spans="1:61" x14ac:dyDescent="0.25">
      <c r="D276" s="83">
        <v>39566</v>
      </c>
      <c r="E276" s="82">
        <v>0</v>
      </c>
      <c r="F276" s="83">
        <v>100.8855569</v>
      </c>
      <c r="G276" s="84">
        <v>103.74145127116979</v>
      </c>
      <c r="H276" s="82">
        <v>103.42259084118385</v>
      </c>
      <c r="I276" s="82">
        <v>101.68054501091497</v>
      </c>
      <c r="J276" s="82">
        <v>100.44459456110677</v>
      </c>
      <c r="K276" s="82">
        <v>100.51173900514047</v>
      </c>
      <c r="L276" s="82">
        <v>100.31728718427712</v>
      </c>
      <c r="M276" s="82">
        <v>102.60192582817621</v>
      </c>
      <c r="N276" s="82">
        <v>108.78369525628446</v>
      </c>
      <c r="O276" s="82">
        <v>114.26519380869914</v>
      </c>
      <c r="P276" s="83">
        <v>117.21933505288077</v>
      </c>
      <c r="Q276" s="82"/>
      <c r="R276" s="82"/>
      <c r="S276" s="85"/>
      <c r="T276" s="83">
        <v>39566</v>
      </c>
      <c r="U276" s="84">
        <v>0</v>
      </c>
      <c r="V276" s="83">
        <v>77.232523980351999</v>
      </c>
      <c r="W276" s="84">
        <v>102.9601961305809</v>
      </c>
      <c r="X276" s="82">
        <v>103.7856079960865</v>
      </c>
      <c r="Y276" s="82">
        <v>102.09404943685342</v>
      </c>
      <c r="Z276" s="82">
        <v>102.02923092559239</v>
      </c>
      <c r="AA276" s="82">
        <v>102.17971924596634</v>
      </c>
      <c r="AB276" s="82">
        <v>102.63641686448497</v>
      </c>
      <c r="AC276" s="82">
        <v>103.99588057071908</v>
      </c>
      <c r="AD276" s="82">
        <v>108.28976206607409</v>
      </c>
      <c r="AE276" s="82">
        <v>111.79620411205204</v>
      </c>
      <c r="AF276" s="83">
        <v>114.12822878508749</v>
      </c>
      <c r="AG276" s="82"/>
      <c r="AH276" s="82"/>
      <c r="AI276" s="85"/>
      <c r="AJ276" s="82"/>
      <c r="AK276" s="82"/>
      <c r="AL276" s="85"/>
      <c r="AM276" s="82"/>
      <c r="AN276" s="82"/>
      <c r="AO276" s="82"/>
      <c r="AP276" s="85"/>
      <c r="AQ276" s="82"/>
      <c r="AR276" s="82"/>
      <c r="AS276" s="82"/>
      <c r="AT276" s="85"/>
      <c r="AU276" s="82" t="s">
        <v>16</v>
      </c>
      <c r="AV276" s="82" t="s">
        <v>132</v>
      </c>
      <c r="AW276" s="82"/>
      <c r="AX276" s="82"/>
      <c r="AY276" s="85"/>
      <c r="AZ276" s="82"/>
      <c r="BA276" s="82"/>
      <c r="BB276" s="85"/>
      <c r="BC276" s="82"/>
    </row>
    <row r="277" spans="1:61" x14ac:dyDescent="0.25">
      <c r="D277" s="83">
        <v>39568</v>
      </c>
      <c r="E277" s="82">
        <v>25.873886451311499</v>
      </c>
      <c r="F277" s="83">
        <v>19.116555850000001</v>
      </c>
      <c r="G277" s="84">
        <v>19.657712244688724</v>
      </c>
      <c r="H277" s="82">
        <v>19.597292166676731</v>
      </c>
      <c r="I277" s="82">
        <v>19.267196190296243</v>
      </c>
      <c r="J277" s="82">
        <v>19.032998981819606</v>
      </c>
      <c r="K277" s="82">
        <v>19.045722017245378</v>
      </c>
      <c r="L277" s="82">
        <v>19.008875820347708</v>
      </c>
      <c r="M277" s="82">
        <v>19.441786373405925</v>
      </c>
      <c r="N277" s="82">
        <v>20.613154646085341</v>
      </c>
      <c r="O277" s="82">
        <v>21.651830314226785</v>
      </c>
      <c r="P277" s="83">
        <v>22.211603267050588</v>
      </c>
      <c r="Q277" s="82"/>
      <c r="R277" s="82"/>
      <c r="S277" s="85"/>
      <c r="T277" s="83">
        <v>39568</v>
      </c>
      <c r="U277" s="84">
        <v>28.112338672813198</v>
      </c>
      <c r="V277" s="83">
        <v>27.152645818077001</v>
      </c>
      <c r="W277" s="84">
        <v>26.216019976684635</v>
      </c>
      <c r="X277" s="82">
        <v>26.426188709537893</v>
      </c>
      <c r="Y277" s="82">
        <v>25.99547922522083</v>
      </c>
      <c r="Z277" s="82">
        <v>25.978974950268565</v>
      </c>
      <c r="AA277" s="82">
        <v>26.017292717342141</v>
      </c>
      <c r="AB277" s="82">
        <v>26.133578372773531</v>
      </c>
      <c r="AC277" s="82">
        <v>26.479728914629629</v>
      </c>
      <c r="AD277" s="82">
        <v>27.573049316981784</v>
      </c>
      <c r="AE277" s="82">
        <v>28.46586963181354</v>
      </c>
      <c r="AF277" s="83">
        <v>29.059656432072561</v>
      </c>
      <c r="AG277" s="82"/>
      <c r="AH277" s="82"/>
      <c r="AI277" s="85"/>
      <c r="AJ277" s="82"/>
      <c r="AK277" s="82"/>
      <c r="AL277" s="85"/>
      <c r="AM277" s="82"/>
      <c r="AN277" s="82"/>
      <c r="AO277" s="82"/>
      <c r="AP277" s="85"/>
      <c r="AQ277" s="82"/>
      <c r="AR277" s="82"/>
      <c r="AS277" s="82"/>
      <c r="AT277" s="85"/>
      <c r="AU277" s="82" t="s">
        <v>16</v>
      </c>
      <c r="AV277" s="82" t="s">
        <v>133</v>
      </c>
      <c r="AW277" s="82"/>
      <c r="AX277" s="82"/>
      <c r="AY277" s="85"/>
      <c r="AZ277" s="82"/>
      <c r="BA277" s="82"/>
      <c r="BB277" s="85"/>
      <c r="BC277" s="82"/>
    </row>
    <row r="278" spans="1:61" s="2" customFormat="1" x14ac:dyDescent="0.25">
      <c r="A278" s="68"/>
      <c r="B278" s="68"/>
      <c r="C278" s="68"/>
      <c r="D278" s="83">
        <v>39569</v>
      </c>
      <c r="E278" s="82">
        <v>23.860615221699</v>
      </c>
      <c r="F278" s="83">
        <v>0</v>
      </c>
      <c r="G278" s="84">
        <v>0</v>
      </c>
      <c r="H278" s="82">
        <v>0</v>
      </c>
      <c r="I278" s="82">
        <v>0</v>
      </c>
      <c r="J278" s="82">
        <v>0</v>
      </c>
      <c r="K278" s="82">
        <v>0</v>
      </c>
      <c r="L278" s="82">
        <v>0</v>
      </c>
      <c r="M278" s="82">
        <v>0</v>
      </c>
      <c r="N278" s="82">
        <v>0</v>
      </c>
      <c r="O278" s="82">
        <v>0</v>
      </c>
      <c r="P278" s="83">
        <v>0</v>
      </c>
      <c r="Q278" s="82"/>
      <c r="R278" s="82"/>
      <c r="S278" s="85"/>
      <c r="T278" s="83">
        <v>39569</v>
      </c>
      <c r="U278" s="84">
        <v>3.2000000480000002</v>
      </c>
      <c r="V278" s="83">
        <v>25.576977629062998</v>
      </c>
      <c r="W278" s="84">
        <v>24.694704190496431</v>
      </c>
      <c r="X278" s="82">
        <v>24.892676830604216</v>
      </c>
      <c r="Y278" s="82">
        <v>24.486961420076206</v>
      </c>
      <c r="Z278" s="82">
        <v>24.471414888291928</v>
      </c>
      <c r="AA278" s="82">
        <v>24.507509075127452</v>
      </c>
      <c r="AB278" s="82">
        <v>24.617046673322374</v>
      </c>
      <c r="AC278" s="82">
        <v>24.943110097294387</v>
      </c>
      <c r="AD278" s="82">
        <v>25.972985110569969</v>
      </c>
      <c r="AE278" s="82">
        <v>26.813995057527766</v>
      </c>
      <c r="AF278" s="83">
        <v>27.373324406439576</v>
      </c>
      <c r="AG278" s="82"/>
      <c r="AH278" s="82"/>
      <c r="AI278" s="85"/>
      <c r="AJ278" s="82"/>
      <c r="AK278" s="82"/>
      <c r="AL278" s="85"/>
      <c r="AM278" s="82"/>
      <c r="AN278" s="82"/>
      <c r="AO278" s="82"/>
      <c r="AP278" s="85"/>
      <c r="AQ278" s="82"/>
      <c r="AR278" s="82"/>
      <c r="AS278" s="82"/>
      <c r="AT278" s="85"/>
      <c r="AU278" s="82" t="s">
        <v>16</v>
      </c>
      <c r="AV278" s="82" t="s">
        <v>134</v>
      </c>
      <c r="AW278" s="82"/>
      <c r="AX278" s="82"/>
      <c r="AY278" s="85"/>
      <c r="AZ278" s="82"/>
      <c r="BA278" s="82"/>
      <c r="BB278" s="85"/>
      <c r="BC278" s="82"/>
      <c r="BI278" s="68"/>
    </row>
    <row r="279" spans="1:61" x14ac:dyDescent="0.25">
      <c r="D279" s="83">
        <v>39570</v>
      </c>
      <c r="E279" s="82">
        <v>124.21609762966</v>
      </c>
      <c r="F279" s="83">
        <v>26.1199749367503</v>
      </c>
      <c r="G279" s="84">
        <v>26.859385925688017</v>
      </c>
      <c r="H279" s="82">
        <v>26.776830734484484</v>
      </c>
      <c r="I279" s="82">
        <v>26.325802908267534</v>
      </c>
      <c r="J279" s="82">
        <v>26.005806708969601</v>
      </c>
      <c r="K279" s="82">
        <v>26.023190874247497</v>
      </c>
      <c r="L279" s="82">
        <v>25.972845940409339</v>
      </c>
      <c r="M279" s="82">
        <v>26.564354833771809</v>
      </c>
      <c r="N279" s="82">
        <v>28.164858092003382</v>
      </c>
      <c r="O279" s="82">
        <v>29.584056332112461</v>
      </c>
      <c r="P279" s="83">
        <v>30.34890412230833</v>
      </c>
      <c r="Q279" s="82"/>
      <c r="R279" s="82"/>
      <c r="S279" s="85"/>
      <c r="T279" s="83">
        <v>39570</v>
      </c>
      <c r="U279" s="84">
        <v>102.16859264679999</v>
      </c>
      <c r="V279" s="83">
        <v>23.329307338319399</v>
      </c>
      <c r="W279" s="84">
        <v>22.524566899348724</v>
      </c>
      <c r="X279" s="82">
        <v>22.705141970908585</v>
      </c>
      <c r="Y279" s="82">
        <v>22.335080283348393</v>
      </c>
      <c r="Z279" s="82">
        <v>22.320899959805072</v>
      </c>
      <c r="AA279" s="82">
        <v>22.353822238192485</v>
      </c>
      <c r="AB279" s="82">
        <v>22.45373382002407</v>
      </c>
      <c r="AC279" s="82">
        <v>22.751143230156412</v>
      </c>
      <c r="AD279" s="82">
        <v>23.690514216564942</v>
      </c>
      <c r="AE279" s="82">
        <v>24.457617343905049</v>
      </c>
      <c r="AF279" s="83">
        <v>24.96779358416881</v>
      </c>
      <c r="AG279" s="82"/>
      <c r="AH279" s="82"/>
      <c r="AI279" s="85"/>
      <c r="AJ279" s="82"/>
      <c r="AK279" s="82"/>
      <c r="AL279" s="85"/>
      <c r="AM279" s="82"/>
      <c r="AN279" s="82"/>
      <c r="AO279" s="82"/>
      <c r="AP279" s="85"/>
      <c r="AQ279" s="82"/>
      <c r="AR279" s="82"/>
      <c r="AS279" s="82"/>
      <c r="AT279" s="85"/>
      <c r="AU279" s="82" t="s">
        <v>13</v>
      </c>
      <c r="AV279" s="82" t="s">
        <v>130</v>
      </c>
      <c r="AW279" s="82" t="s">
        <v>118</v>
      </c>
      <c r="AX279" s="82">
        <v>5.0999999999999996</v>
      </c>
      <c r="AY279" s="85"/>
      <c r="AZ279" s="82"/>
      <c r="BA279" s="82"/>
      <c r="BB279" s="85"/>
      <c r="BC279" s="82"/>
    </row>
    <row r="280" spans="1:61" x14ac:dyDescent="0.25">
      <c r="D280" s="83">
        <v>39571</v>
      </c>
      <c r="E280" s="82">
        <v>116.9000015</v>
      </c>
      <c r="F280" s="83">
        <v>94.384084782323498</v>
      </c>
      <c r="G280" s="84">
        <v>97.055933803537059</v>
      </c>
      <c r="H280" s="82">
        <v>96.757622025495806</v>
      </c>
      <c r="I280" s="82">
        <v>95.127840653502503</v>
      </c>
      <c r="J280" s="82">
        <v>93.97153983477304</v>
      </c>
      <c r="K280" s="82">
        <v>94.034357220066553</v>
      </c>
      <c r="L280" s="82">
        <v>93.852436658685946</v>
      </c>
      <c r="M280" s="82">
        <v>95.989843975339639</v>
      </c>
      <c r="N280" s="82">
        <v>101.77323525290066</v>
      </c>
      <c r="O280" s="82">
        <v>106.90148393390972</v>
      </c>
      <c r="P280" s="83">
        <v>109.66524840344796</v>
      </c>
      <c r="Q280" s="82"/>
      <c r="R280" s="82"/>
      <c r="S280" s="85"/>
      <c r="T280" s="83">
        <v>39571</v>
      </c>
      <c r="U280" s="84">
        <v>88.5670601936216</v>
      </c>
      <c r="V280" s="83">
        <v>58.054841648360899</v>
      </c>
      <c r="W280" s="84">
        <v>56.052249883635128</v>
      </c>
      <c r="X280" s="82">
        <v>56.501609868182541</v>
      </c>
      <c r="Y280" s="82">
        <v>55.580713574097373</v>
      </c>
      <c r="Z280" s="82">
        <v>55.545425923851639</v>
      </c>
      <c r="AA280" s="82">
        <v>55.627352816526468</v>
      </c>
      <c r="AB280" s="82">
        <v>55.875982189784473</v>
      </c>
      <c r="AC280" s="82">
        <v>56.616083726429984</v>
      </c>
      <c r="AD280" s="82">
        <v>58.953702802476691</v>
      </c>
      <c r="AE280" s="82">
        <v>60.862634342529027</v>
      </c>
      <c r="AF280" s="83">
        <v>62.13220486220834</v>
      </c>
      <c r="AG280" s="82"/>
      <c r="AH280" s="82"/>
      <c r="AI280" s="85"/>
      <c r="AJ280" s="82"/>
      <c r="AK280" s="82"/>
      <c r="AL280" s="85"/>
      <c r="AM280" s="82"/>
      <c r="AN280" s="82"/>
      <c r="AO280" s="82"/>
      <c r="AP280" s="85"/>
      <c r="AQ280" s="82"/>
      <c r="AR280" s="82"/>
      <c r="AS280" s="82"/>
      <c r="AT280" s="85"/>
      <c r="AU280" s="82" t="s">
        <v>13</v>
      </c>
      <c r="AV280" s="82" t="s">
        <v>131</v>
      </c>
      <c r="AW280" s="82" t="s">
        <v>114</v>
      </c>
      <c r="AX280" s="82">
        <v>5.0999999999999996</v>
      </c>
      <c r="AY280" s="85"/>
      <c r="AZ280" s="82"/>
      <c r="BA280" s="82"/>
      <c r="BB280" s="85"/>
      <c r="BC280" s="82"/>
    </row>
    <row r="281" spans="1:61" x14ac:dyDescent="0.25">
      <c r="D281" s="83">
        <v>40001</v>
      </c>
      <c r="E281" s="82">
        <v>27.233333590000001</v>
      </c>
      <c r="F281" s="83">
        <v>24.461666869999998</v>
      </c>
      <c r="G281" s="84">
        <v>25.154134046374018</v>
      </c>
      <c r="H281" s="82">
        <v>25.076820128941094</v>
      </c>
      <c r="I281" s="82">
        <v>24.654427210849271</v>
      </c>
      <c r="J281" s="82">
        <v>24.354746968205593</v>
      </c>
      <c r="K281" s="82">
        <v>24.37102744553647</v>
      </c>
      <c r="L281" s="82">
        <v>24.323878816829005</v>
      </c>
      <c r="M281" s="82">
        <v>24.877833923413618</v>
      </c>
      <c r="N281" s="82">
        <v>26.376724240958517</v>
      </c>
      <c r="O281" s="82">
        <v>27.705820254875199</v>
      </c>
      <c r="P281" s="83">
        <v>28.42210929785216</v>
      </c>
      <c r="Q281" s="82"/>
      <c r="R281" s="82"/>
      <c r="S281" s="85"/>
      <c r="T281" s="83">
        <v>40001</v>
      </c>
      <c r="U281" s="84">
        <v>36.822635989659901</v>
      </c>
      <c r="V281" s="83">
        <v>37.601461062348903</v>
      </c>
      <c r="W281" s="84">
        <v>36.304405138551672</v>
      </c>
      <c r="X281" s="82">
        <v>36.595450492947442</v>
      </c>
      <c r="Y281" s="82">
        <v>35.998996430524166</v>
      </c>
      <c r="Z281" s="82">
        <v>35.976141020552781</v>
      </c>
      <c r="AA281" s="82">
        <v>36.029204137726211</v>
      </c>
      <c r="AB281" s="82">
        <v>36.190238556769899</v>
      </c>
      <c r="AC281" s="82">
        <v>36.669593909781128</v>
      </c>
      <c r="AD281" s="82">
        <v>38.183643215073751</v>
      </c>
      <c r="AE281" s="82">
        <v>39.420036475927546</v>
      </c>
      <c r="AF281" s="83">
        <v>40.242322871104989</v>
      </c>
      <c r="AG281" s="82"/>
      <c r="AH281" s="82"/>
      <c r="AI281" s="85"/>
      <c r="AJ281" s="82"/>
      <c r="AK281" s="82"/>
      <c r="AL281" s="85"/>
      <c r="AM281" s="82"/>
      <c r="AN281" s="82"/>
      <c r="AO281" s="82"/>
      <c r="AP281" s="85"/>
      <c r="AQ281" s="82"/>
      <c r="AR281" s="82"/>
      <c r="AS281" s="82"/>
      <c r="AT281" s="85"/>
      <c r="AU281" s="82" t="s">
        <v>13</v>
      </c>
      <c r="AV281" s="82" t="s">
        <v>132</v>
      </c>
      <c r="AW281" s="82" t="s">
        <v>116</v>
      </c>
      <c r="AX281" s="82">
        <v>3.8</v>
      </c>
      <c r="AY281" s="85"/>
      <c r="AZ281" s="82"/>
      <c r="BA281" s="82"/>
      <c r="BB281" s="85"/>
      <c r="BC281" s="82"/>
    </row>
    <row r="282" spans="1:61" x14ac:dyDescent="0.25">
      <c r="D282" s="83">
        <v>40002</v>
      </c>
      <c r="E282" s="82">
        <v>94.400001529999997</v>
      </c>
      <c r="F282" s="83">
        <v>91.181112929999998</v>
      </c>
      <c r="G282" s="84">
        <v>93.762291397715671</v>
      </c>
      <c r="H282" s="82">
        <v>93.474102981367082</v>
      </c>
      <c r="I282" s="82">
        <v>91.89962906795617</v>
      </c>
      <c r="J282" s="82">
        <v>90.782567904765571</v>
      </c>
      <c r="K282" s="82">
        <v>90.843253550185821</v>
      </c>
      <c r="L282" s="82">
        <v>90.667506555448412</v>
      </c>
      <c r="M282" s="82">
        <v>92.73237986927758</v>
      </c>
      <c r="N282" s="82">
        <v>98.319508826599716</v>
      </c>
      <c r="O282" s="82">
        <v>103.27372778411389</v>
      </c>
      <c r="P282" s="83">
        <v>105.94370250273386</v>
      </c>
      <c r="Q282" s="82"/>
      <c r="R282" s="82"/>
      <c r="S282" s="85"/>
      <c r="T282" s="83">
        <v>40002</v>
      </c>
      <c r="U282" s="84">
        <v>122.416341748883</v>
      </c>
      <c r="V282" s="83">
        <v>127.48939433789999</v>
      </c>
      <c r="W282" s="84">
        <v>123.09166963584384</v>
      </c>
      <c r="X282" s="82">
        <v>124.0784716086515</v>
      </c>
      <c r="Y282" s="82">
        <v>122.05616808585394</v>
      </c>
      <c r="Z282" s="82">
        <v>121.97867582113145</v>
      </c>
      <c r="AA282" s="82">
        <v>122.15858863512832</v>
      </c>
      <c r="AB282" s="82">
        <v>122.70458285906004</v>
      </c>
      <c r="AC282" s="82">
        <v>124.32985809841037</v>
      </c>
      <c r="AD282" s="82">
        <v>129.46330832816102</v>
      </c>
      <c r="AE282" s="82">
        <v>133.65535362470794</v>
      </c>
      <c r="AF282" s="83">
        <v>136.44335152509905</v>
      </c>
      <c r="AG282" s="82"/>
      <c r="AH282" s="82"/>
      <c r="AI282" s="85"/>
      <c r="AJ282" s="82"/>
      <c r="AK282" s="82"/>
      <c r="AL282" s="85"/>
      <c r="AM282" s="82"/>
      <c r="AN282" s="82"/>
      <c r="AO282" s="82"/>
      <c r="AP282" s="85"/>
      <c r="AQ282" s="82"/>
      <c r="AR282" s="82"/>
      <c r="AS282" s="82"/>
      <c r="AT282" s="85"/>
      <c r="AU282" s="82" t="s">
        <v>13</v>
      </c>
      <c r="AV282" s="82" t="s">
        <v>133</v>
      </c>
      <c r="AW282" s="82"/>
      <c r="AX282" s="82"/>
      <c r="AY282" s="85"/>
      <c r="AZ282" s="82"/>
      <c r="BA282" s="82"/>
      <c r="BB282" s="85"/>
      <c r="BC282" s="82"/>
    </row>
    <row r="283" spans="1:61" x14ac:dyDescent="0.25">
      <c r="D283" s="83">
        <v>40003</v>
      </c>
      <c r="E283" s="82">
        <v>40.166667940000004</v>
      </c>
      <c r="F283" s="83">
        <v>36.813333319999998</v>
      </c>
      <c r="G283" s="84">
        <v>37.855454656722138</v>
      </c>
      <c r="H283" s="82">
        <v>37.739101873902428</v>
      </c>
      <c r="I283" s="82">
        <v>37.103426007316571</v>
      </c>
      <c r="J283" s="82">
        <v>36.652425316297013</v>
      </c>
      <c r="K283" s="82">
        <v>36.676926452780286</v>
      </c>
      <c r="L283" s="82">
        <v>36.605970610179163</v>
      </c>
      <c r="M283" s="82">
        <v>37.439639635736278</v>
      </c>
      <c r="N283" s="82">
        <v>39.695379163346843</v>
      </c>
      <c r="O283" s="82">
        <v>41.695588504542826</v>
      </c>
      <c r="P283" s="83">
        <v>42.773560313770339</v>
      </c>
      <c r="Q283" s="82"/>
      <c r="R283" s="82"/>
      <c r="S283" s="85"/>
      <c r="T283" s="83">
        <v>40003</v>
      </c>
      <c r="U283" s="84">
        <v>46.172938900798897</v>
      </c>
      <c r="V283" s="83">
        <v>69.2368196133352</v>
      </c>
      <c r="W283" s="84">
        <v>66.848507444415802</v>
      </c>
      <c r="X283" s="82">
        <v>67.384418925838972</v>
      </c>
      <c r="Y283" s="82">
        <v>66.286148242708734</v>
      </c>
      <c r="Z283" s="82">
        <v>66.244063816926612</v>
      </c>
      <c r="AA283" s="82">
        <v>66.341770697671649</v>
      </c>
      <c r="AB283" s="82">
        <v>66.63828872404244</v>
      </c>
      <c r="AC283" s="82">
        <v>67.520941662769815</v>
      </c>
      <c r="AD283" s="82">
        <v>70.308810954934287</v>
      </c>
      <c r="AE283" s="82">
        <v>72.585422946977189</v>
      </c>
      <c r="AF283" s="83">
        <v>74.099526207991374</v>
      </c>
      <c r="AG283" s="82"/>
      <c r="AH283" s="82"/>
      <c r="AI283" s="85"/>
      <c r="AJ283" s="82"/>
      <c r="AK283" s="82"/>
      <c r="AL283" s="85"/>
      <c r="AM283" s="82"/>
      <c r="AN283" s="82"/>
      <c r="AO283" s="82"/>
      <c r="AP283" s="85"/>
      <c r="AQ283" s="82"/>
      <c r="AR283" s="82"/>
      <c r="AS283" s="82"/>
      <c r="AT283" s="85"/>
      <c r="AU283" s="82" t="s">
        <v>13</v>
      </c>
      <c r="AV283" s="82" t="s">
        <v>134</v>
      </c>
      <c r="AW283" s="82"/>
      <c r="AX283" s="82"/>
      <c r="AY283" s="85"/>
      <c r="AZ283" s="82"/>
      <c r="BA283" s="82"/>
      <c r="BB283" s="85"/>
      <c r="BC283" s="82"/>
    </row>
    <row r="284" spans="1:61" x14ac:dyDescent="0.25">
      <c r="D284" s="83">
        <v>41511</v>
      </c>
      <c r="E284" s="82">
        <v>80.388935631889495</v>
      </c>
      <c r="F284" s="83">
        <v>75.974461489999996</v>
      </c>
      <c r="G284" s="84">
        <v>78.125166145741929</v>
      </c>
      <c r="H284" s="82">
        <v>77.885040103887746</v>
      </c>
      <c r="I284" s="82">
        <v>76.573147718967206</v>
      </c>
      <c r="J284" s="82">
        <v>75.642383467493843</v>
      </c>
      <c r="K284" s="82">
        <v>75.692948316757267</v>
      </c>
      <c r="L284" s="82">
        <v>75.546511375436864</v>
      </c>
      <c r="M284" s="82">
        <v>77.267017223875868</v>
      </c>
      <c r="N284" s="82">
        <v>81.922357569782903</v>
      </c>
      <c r="O284" s="82">
        <v>86.050340935040211</v>
      </c>
      <c r="P284" s="83">
        <v>88.275032923553169</v>
      </c>
      <c r="Q284" s="82"/>
      <c r="R284" s="82"/>
      <c r="S284" s="85"/>
      <c r="T284" s="83">
        <v>41511</v>
      </c>
      <c r="U284" s="84">
        <v>135.278567931846</v>
      </c>
      <c r="V284" s="83">
        <v>138.26520646216301</v>
      </c>
      <c r="W284" s="84">
        <v>133.49577197664058</v>
      </c>
      <c r="X284" s="82">
        <v>134.56598161420379</v>
      </c>
      <c r="Y284" s="82">
        <v>132.37274651758338</v>
      </c>
      <c r="Z284" s="82">
        <v>132.28870435833775</v>
      </c>
      <c r="AA284" s="82">
        <v>132.48382397986904</v>
      </c>
      <c r="AB284" s="82">
        <v>133.07596738513917</v>
      </c>
      <c r="AC284" s="82">
        <v>134.83861609559594</v>
      </c>
      <c r="AD284" s="82">
        <v>140.40596198790212</v>
      </c>
      <c r="AE284" s="82">
        <v>144.95233238550225</v>
      </c>
      <c r="AF284" s="83">
        <v>147.97598080202829</v>
      </c>
      <c r="AG284" s="82"/>
      <c r="AH284" s="82"/>
      <c r="AI284" s="85"/>
      <c r="AJ284" s="82"/>
      <c r="AK284" s="82"/>
      <c r="AL284" s="85"/>
      <c r="AM284" s="82"/>
      <c r="AN284" s="82"/>
      <c r="AO284" s="82"/>
      <c r="AP284" s="85"/>
      <c r="AQ284" s="82"/>
      <c r="AR284" s="82"/>
      <c r="AS284" s="82"/>
      <c r="AT284" s="85"/>
      <c r="AU284" s="82" t="s">
        <v>50</v>
      </c>
      <c r="AV284" s="82" t="s">
        <v>130</v>
      </c>
      <c r="AW284" s="82"/>
      <c r="AX284" s="82"/>
      <c r="AY284" s="85"/>
      <c r="AZ284" s="82"/>
      <c r="BA284" s="82"/>
      <c r="BB284" s="85"/>
      <c r="BC284" s="82"/>
    </row>
    <row r="285" spans="1:61" x14ac:dyDescent="0.25">
      <c r="D285" s="83">
        <v>41512</v>
      </c>
      <c r="E285" s="82">
        <v>92.343566890000005</v>
      </c>
      <c r="F285" s="83">
        <v>98.488087460000003</v>
      </c>
      <c r="G285" s="84">
        <v>101.27611364776338</v>
      </c>
      <c r="H285" s="82">
        <v>100.96483069625906</v>
      </c>
      <c r="I285" s="82">
        <v>99.264183275926001</v>
      </c>
      <c r="J285" s="82">
        <v>98.057604259688873</v>
      </c>
      <c r="K285" s="82">
        <v>98.123153066471971</v>
      </c>
      <c r="L285" s="82">
        <v>97.933322246992745</v>
      </c>
      <c r="M285" s="82">
        <v>100.16366817052136</v>
      </c>
      <c r="N285" s="82">
        <v>106.19853249402969</v>
      </c>
      <c r="O285" s="82">
        <v>111.54976735292236</v>
      </c>
      <c r="P285" s="83">
        <v>114.4337056505971</v>
      </c>
      <c r="Q285" s="82"/>
      <c r="R285" s="82"/>
      <c r="S285" s="85"/>
      <c r="T285" s="83">
        <v>41512</v>
      </c>
      <c r="U285" s="84">
        <v>140.73676007557799</v>
      </c>
      <c r="V285" s="83">
        <v>141.80052337993001</v>
      </c>
      <c r="W285" s="84">
        <v>136.90913874616501</v>
      </c>
      <c r="X285" s="82">
        <v>138.00671268118273</v>
      </c>
      <c r="Y285" s="82">
        <v>135.75739853662159</v>
      </c>
      <c r="Z285" s="82">
        <v>135.67120749498545</v>
      </c>
      <c r="AA285" s="82">
        <v>135.87131614967006</v>
      </c>
      <c r="AB285" s="82">
        <v>136.4786001290004</v>
      </c>
      <c r="AC285" s="82">
        <v>138.28631818094667</v>
      </c>
      <c r="AD285" s="82">
        <v>143.99601609820368</v>
      </c>
      <c r="AE285" s="82">
        <v>148.65863309603196</v>
      </c>
      <c r="AF285" s="83">
        <v>151.75959348188016</v>
      </c>
      <c r="AG285" s="82"/>
      <c r="AH285" s="82"/>
      <c r="AI285" s="85"/>
      <c r="AJ285" s="82"/>
      <c r="AK285" s="82"/>
      <c r="AL285" s="85"/>
      <c r="AM285" s="82"/>
      <c r="AN285" s="82"/>
      <c r="AO285" s="82"/>
      <c r="AP285" s="85"/>
      <c r="AQ285" s="82"/>
      <c r="AR285" s="82"/>
      <c r="AS285" s="82"/>
      <c r="AT285" s="85"/>
      <c r="AU285" s="82" t="s">
        <v>50</v>
      </c>
      <c r="AV285" s="82" t="s">
        <v>131</v>
      </c>
      <c r="AW285" s="82"/>
      <c r="AX285" s="82"/>
      <c r="AY285" s="85"/>
      <c r="AZ285" s="82"/>
      <c r="BA285" s="82"/>
      <c r="BB285" s="85"/>
      <c r="BC285" s="82"/>
    </row>
    <row r="286" spans="1:61" x14ac:dyDescent="0.25">
      <c r="D286" s="83">
        <v>41513</v>
      </c>
      <c r="E286" s="82">
        <v>107.951108485482</v>
      </c>
      <c r="F286" s="83">
        <v>104.6579988</v>
      </c>
      <c r="G286" s="84">
        <v>107.62068442968913</v>
      </c>
      <c r="H286" s="82">
        <v>107.28990076229148</v>
      </c>
      <c r="I286" s="82">
        <v>105.4827141241234</v>
      </c>
      <c r="J286" s="82">
        <v>104.20054743279907</v>
      </c>
      <c r="K286" s="82">
        <v>104.27020262784418</v>
      </c>
      <c r="L286" s="82">
        <v>104.06847961555269</v>
      </c>
      <c r="M286" s="82">
        <v>106.4385483924801</v>
      </c>
      <c r="N286" s="82">
        <v>112.85147445711117</v>
      </c>
      <c r="O286" s="82">
        <v>118.53794422095916</v>
      </c>
      <c r="P286" s="83">
        <v>121.60255049651407</v>
      </c>
      <c r="Q286" s="82"/>
      <c r="R286" s="82"/>
      <c r="S286" s="85"/>
      <c r="T286" s="83">
        <v>41513</v>
      </c>
      <c r="U286" s="84">
        <v>154.30664582651801</v>
      </c>
      <c r="V286" s="83">
        <v>148.79188866455701</v>
      </c>
      <c r="W286" s="84">
        <v>143.65933808931919</v>
      </c>
      <c r="X286" s="82">
        <v>144.81102705948408</v>
      </c>
      <c r="Y286" s="82">
        <v>142.45081221829878</v>
      </c>
      <c r="Z286" s="82">
        <v>142.36037159392501</v>
      </c>
      <c r="AA286" s="82">
        <v>142.57034645127354</v>
      </c>
      <c r="AB286" s="82">
        <v>143.20757209816475</v>
      </c>
      <c r="AC286" s="82">
        <v>145.10441829245863</v>
      </c>
      <c r="AD286" s="82">
        <v>151.09562845560109</v>
      </c>
      <c r="AE286" s="82">
        <v>155.98813218330264</v>
      </c>
      <c r="AF286" s="83">
        <v>159.24198302592674</v>
      </c>
      <c r="AG286" s="82"/>
      <c r="AH286" s="82"/>
      <c r="AI286" s="85"/>
      <c r="AJ286" s="82"/>
      <c r="AK286" s="82"/>
      <c r="AL286" s="85"/>
      <c r="AM286" s="82"/>
      <c r="AN286" s="82"/>
      <c r="AO286" s="82"/>
      <c r="AP286" s="85"/>
      <c r="AQ286" s="82"/>
      <c r="AR286" s="82"/>
      <c r="AS286" s="82"/>
      <c r="AT286" s="85"/>
      <c r="AU286" s="82" t="s">
        <v>50</v>
      </c>
      <c r="AV286" s="82" t="s">
        <v>132</v>
      </c>
      <c r="AW286" s="82"/>
      <c r="AX286" s="82"/>
      <c r="AY286" s="85"/>
      <c r="AZ286" s="82"/>
      <c r="BA286" s="82"/>
      <c r="BB286" s="85"/>
      <c r="BC286" s="82"/>
    </row>
    <row r="287" spans="1:61" x14ac:dyDescent="0.25">
      <c r="D287" s="83">
        <v>41514</v>
      </c>
      <c r="E287" s="82">
        <v>59.765506739999999</v>
      </c>
      <c r="F287" s="83">
        <v>64.21081289</v>
      </c>
      <c r="G287" s="84">
        <v>66.028509146388387</v>
      </c>
      <c r="H287" s="82">
        <v>65.825563471735009</v>
      </c>
      <c r="I287" s="82">
        <v>64.716800410992079</v>
      </c>
      <c r="J287" s="82">
        <v>63.930152792516715</v>
      </c>
      <c r="K287" s="82">
        <v>63.972888338267076</v>
      </c>
      <c r="L287" s="82">
        <v>63.849125236102189</v>
      </c>
      <c r="M287" s="82">
        <v>65.303233326421577</v>
      </c>
      <c r="N287" s="82">
        <v>69.237755296408167</v>
      </c>
      <c r="O287" s="82">
        <v>72.726574595436134</v>
      </c>
      <c r="P287" s="83">
        <v>74.606802216807168</v>
      </c>
      <c r="Q287" s="82"/>
      <c r="R287" s="82"/>
      <c r="S287" s="85"/>
      <c r="T287" s="83">
        <v>41514</v>
      </c>
      <c r="U287" s="84">
        <v>74.228538234931193</v>
      </c>
      <c r="V287" s="83">
        <v>70.831706692990906</v>
      </c>
      <c r="W287" s="84">
        <v>68.38837916892281</v>
      </c>
      <c r="X287" s="82">
        <v>68.936635502439628</v>
      </c>
      <c r="Y287" s="82">
        <v>67.813065885414503</v>
      </c>
      <c r="Z287" s="82">
        <v>67.770012034587893</v>
      </c>
      <c r="AA287" s="82">
        <v>67.869969617236393</v>
      </c>
      <c r="AB287" s="82">
        <v>68.17331800889238</v>
      </c>
      <c r="AC287" s="82">
        <v>69.076303074018071</v>
      </c>
      <c r="AD287" s="82">
        <v>71.92839161742306</v>
      </c>
      <c r="AE287" s="82">
        <v>74.257445923711117</v>
      </c>
      <c r="AF287" s="83">
        <v>75.806426923791619</v>
      </c>
      <c r="AG287" s="82"/>
      <c r="AH287" s="82"/>
      <c r="AI287" s="85"/>
      <c r="AJ287" s="82"/>
      <c r="AK287" s="82"/>
      <c r="AL287" s="85"/>
      <c r="AM287" s="82"/>
      <c r="AN287" s="82"/>
      <c r="AO287" s="82"/>
      <c r="AP287" s="85"/>
      <c r="AQ287" s="82"/>
      <c r="AR287" s="82"/>
      <c r="AS287" s="82"/>
      <c r="AT287" s="85"/>
      <c r="AU287" s="82" t="s">
        <v>50</v>
      </c>
      <c r="AV287" s="82" t="s">
        <v>133</v>
      </c>
      <c r="AW287" s="82"/>
      <c r="AX287" s="82"/>
      <c r="AY287" s="85"/>
      <c r="AZ287" s="82"/>
      <c r="BA287" s="82"/>
      <c r="BB287" s="85"/>
      <c r="BC287" s="82"/>
    </row>
    <row r="288" spans="1:61" x14ac:dyDescent="0.25">
      <c r="D288" s="83">
        <v>41515</v>
      </c>
      <c r="E288" s="82">
        <v>98.32012177</v>
      </c>
      <c r="F288" s="83">
        <v>63.169800379999998</v>
      </c>
      <c r="G288" s="84">
        <v>64.958027385695019</v>
      </c>
      <c r="H288" s="82">
        <v>64.758371951059729</v>
      </c>
      <c r="I288" s="82">
        <v>63.667584620025067</v>
      </c>
      <c r="J288" s="82">
        <v>62.893690461207619</v>
      </c>
      <c r="K288" s="82">
        <v>62.935733160445913</v>
      </c>
      <c r="L288" s="82">
        <v>62.813976557370999</v>
      </c>
      <c r="M288" s="82">
        <v>64.244510040162709</v>
      </c>
      <c r="N288" s="82">
        <v>68.11524389709983</v>
      </c>
      <c r="O288" s="82">
        <v>71.547501000884452</v>
      </c>
      <c r="P288" s="83">
        <v>73.397245586962853</v>
      </c>
      <c r="Q288" s="82"/>
      <c r="R288" s="82"/>
      <c r="S288" s="85"/>
      <c r="T288" s="83">
        <v>41515</v>
      </c>
      <c r="U288" s="84">
        <v>144.889445582273</v>
      </c>
      <c r="V288" s="83">
        <v>133.74380025599501</v>
      </c>
      <c r="W288" s="84">
        <v>129.13033089889882</v>
      </c>
      <c r="X288" s="82">
        <v>130.16554364446736</v>
      </c>
      <c r="Y288" s="82">
        <v>128.04402946036848</v>
      </c>
      <c r="Z288" s="82">
        <v>127.96273556115237</v>
      </c>
      <c r="AA288" s="82">
        <v>128.15147458202273</v>
      </c>
      <c r="AB288" s="82">
        <v>128.72425432425689</v>
      </c>
      <c r="AC288" s="82">
        <v>130.42926271418276</v>
      </c>
      <c r="AD288" s="82">
        <v>135.81455100202396</v>
      </c>
      <c r="AE288" s="82">
        <v>140.21225068298307</v>
      </c>
      <c r="AF288" s="83">
        <v>143.13702286690108</v>
      </c>
      <c r="AG288" s="82"/>
      <c r="AH288" s="82"/>
      <c r="AI288" s="85"/>
      <c r="AJ288" s="82"/>
      <c r="AK288" s="82"/>
      <c r="AL288" s="85"/>
      <c r="AM288" s="82"/>
      <c r="AN288" s="82"/>
      <c r="AO288" s="82"/>
      <c r="AP288" s="85"/>
      <c r="AQ288" s="82"/>
      <c r="AR288" s="82"/>
      <c r="AS288" s="82"/>
      <c r="AT288" s="85"/>
      <c r="AU288" s="82" t="s">
        <v>50</v>
      </c>
      <c r="AV288" s="82" t="s">
        <v>134</v>
      </c>
      <c r="AW288" s="82"/>
      <c r="AX288" s="82"/>
      <c r="AY288" s="85"/>
      <c r="AZ288" s="82"/>
      <c r="BA288" s="82"/>
      <c r="BB288" s="85"/>
      <c r="BC288" s="82"/>
    </row>
    <row r="289" spans="1:61" x14ac:dyDescent="0.25">
      <c r="D289" s="83">
        <v>41516</v>
      </c>
      <c r="E289" s="82">
        <v>118.86901802836</v>
      </c>
      <c r="F289" s="83">
        <v>97.548637009999993</v>
      </c>
      <c r="G289" s="84">
        <v>100.31006899206545</v>
      </c>
      <c r="H289" s="82">
        <v>100.00175528198321</v>
      </c>
      <c r="I289" s="82">
        <v>98.317329863980859</v>
      </c>
      <c r="J289" s="82">
        <v>97.122260069102367</v>
      </c>
      <c r="K289" s="82">
        <v>97.187183624064474</v>
      </c>
      <c r="L289" s="82">
        <v>96.999163547928774</v>
      </c>
      <c r="M289" s="82">
        <v>99.208234822557671</v>
      </c>
      <c r="N289" s="82">
        <v>105.18553425521856</v>
      </c>
      <c r="O289" s="82">
        <v>110.48572517442376</v>
      </c>
      <c r="P289" s="83">
        <v>113.34215438748333</v>
      </c>
      <c r="Q289" s="82"/>
      <c r="R289" s="82"/>
      <c r="S289" s="85"/>
      <c r="T289" s="83">
        <v>41516</v>
      </c>
      <c r="U289" s="84">
        <v>150.69977570905499</v>
      </c>
      <c r="V289" s="83">
        <v>152.204108598647</v>
      </c>
      <c r="W289" s="84">
        <v>146.95385408441936</v>
      </c>
      <c r="X289" s="82">
        <v>148.13195454849793</v>
      </c>
      <c r="Y289" s="82">
        <v>145.71761328817709</v>
      </c>
      <c r="Z289" s="82">
        <v>145.62509860382525</v>
      </c>
      <c r="AA289" s="82">
        <v>145.83988878007546</v>
      </c>
      <c r="AB289" s="82">
        <v>146.49172781802147</v>
      </c>
      <c r="AC289" s="82">
        <v>148.43207407440988</v>
      </c>
      <c r="AD289" s="82">
        <v>154.56067967578139</v>
      </c>
      <c r="AE289" s="82">
        <v>159.56538238756136</v>
      </c>
      <c r="AF289" s="83">
        <v>162.89385325690475</v>
      </c>
      <c r="AG289" s="82"/>
      <c r="AH289" s="82"/>
      <c r="AI289" s="85"/>
      <c r="AJ289" s="82"/>
      <c r="AK289" s="82"/>
      <c r="AL289" s="85"/>
      <c r="AM289" s="82"/>
      <c r="AN289" s="82"/>
      <c r="AO289" s="82"/>
      <c r="AP289" s="85"/>
      <c r="AQ289" s="82"/>
      <c r="AR289" s="82"/>
      <c r="AS289" s="82"/>
      <c r="AT289" s="85"/>
      <c r="AU289" s="82" t="s">
        <v>12</v>
      </c>
      <c r="AV289" s="82" t="s">
        <v>130</v>
      </c>
      <c r="AW289" s="82" t="s">
        <v>9</v>
      </c>
      <c r="AX289" s="82">
        <v>7.1</v>
      </c>
      <c r="AY289" s="85"/>
      <c r="AZ289" s="82"/>
      <c r="BA289" s="82"/>
      <c r="BB289" s="85"/>
      <c r="BC289" s="82"/>
    </row>
    <row r="290" spans="1:61" x14ac:dyDescent="0.25">
      <c r="D290" s="83">
        <v>41517</v>
      </c>
      <c r="E290" s="82">
        <v>86.588623904765697</v>
      </c>
      <c r="F290" s="83">
        <v>80.803808470000007</v>
      </c>
      <c r="G290" s="84">
        <v>83.091223525926168</v>
      </c>
      <c r="H290" s="82">
        <v>82.835833776343023</v>
      </c>
      <c r="I290" s="82">
        <v>81.440550428157351</v>
      </c>
      <c r="J290" s="82">
        <v>80.45062177539981</v>
      </c>
      <c r="K290" s="82">
        <v>80.504400799496395</v>
      </c>
      <c r="L290" s="82">
        <v>80.348655535531023</v>
      </c>
      <c r="M290" s="82">
        <v>82.178526025196547</v>
      </c>
      <c r="N290" s="82">
        <v>87.129784938994163</v>
      </c>
      <c r="O290" s="82">
        <v>91.520165215101827</v>
      </c>
      <c r="P290" s="83">
        <v>93.886270638148559</v>
      </c>
      <c r="Q290" s="82"/>
      <c r="R290" s="82"/>
      <c r="S290" s="85"/>
      <c r="T290" s="83">
        <v>41517</v>
      </c>
      <c r="U290" s="84">
        <v>124.94963973732899</v>
      </c>
      <c r="V290" s="83">
        <v>128.071173106354</v>
      </c>
      <c r="W290" s="84">
        <v>123.65338004587126</v>
      </c>
      <c r="X290" s="82">
        <v>124.64468514177733</v>
      </c>
      <c r="Y290" s="82">
        <v>122.6131531395518</v>
      </c>
      <c r="Z290" s="82">
        <v>122.53530725047828</v>
      </c>
      <c r="AA290" s="82">
        <v>122.7160410696725</v>
      </c>
      <c r="AB290" s="82">
        <v>123.26452685652072</v>
      </c>
      <c r="AC290" s="82">
        <v>124.8972187961547</v>
      </c>
      <c r="AD290" s="82">
        <v>130.05409475765421</v>
      </c>
      <c r="AE290" s="82">
        <v>134.26526982544675</v>
      </c>
      <c r="AF290" s="83">
        <v>137.06599033694891</v>
      </c>
      <c r="AG290" s="82"/>
      <c r="AH290" s="82"/>
      <c r="AI290" s="85"/>
      <c r="AJ290" s="82"/>
      <c r="AK290" s="82"/>
      <c r="AL290" s="85"/>
      <c r="AM290" s="82"/>
      <c r="AN290" s="82"/>
      <c r="AO290" s="82"/>
      <c r="AP290" s="85"/>
      <c r="AQ290" s="82"/>
      <c r="AR290" s="82"/>
      <c r="AS290" s="82"/>
      <c r="AT290" s="85"/>
      <c r="AU290" s="82" t="s">
        <v>12</v>
      </c>
      <c r="AV290" s="82" t="s">
        <v>131</v>
      </c>
      <c r="AW290" s="82" t="s">
        <v>118</v>
      </c>
      <c r="AX290" s="82">
        <v>2.4</v>
      </c>
      <c r="AY290" s="85"/>
      <c r="AZ290" s="82"/>
      <c r="BA290" s="82"/>
      <c r="BB290" s="85"/>
      <c r="BC290" s="82"/>
    </row>
    <row r="291" spans="1:61" x14ac:dyDescent="0.25">
      <c r="D291" s="83">
        <v>41518</v>
      </c>
      <c r="E291" s="82">
        <v>121.840935647382</v>
      </c>
      <c r="F291" s="83">
        <v>81.380644349999997</v>
      </c>
      <c r="G291" s="84">
        <v>83.684388624829253</v>
      </c>
      <c r="H291" s="82">
        <v>83.427175718965074</v>
      </c>
      <c r="I291" s="82">
        <v>82.021931831626119</v>
      </c>
      <c r="J291" s="82">
        <v>81.024936353970546</v>
      </c>
      <c r="K291" s="82">
        <v>81.079099291539507</v>
      </c>
      <c r="L291" s="82">
        <v>80.922242205519012</v>
      </c>
      <c r="M291" s="82">
        <v>82.765175630882467</v>
      </c>
      <c r="N291" s="82">
        <v>87.751780202845538</v>
      </c>
      <c r="O291" s="82">
        <v>92.17350218076227</v>
      </c>
      <c r="P291" s="83">
        <v>94.556498571323033</v>
      </c>
      <c r="Q291" s="82"/>
      <c r="R291" s="82"/>
      <c r="S291" s="85"/>
      <c r="T291" s="83">
        <v>41518</v>
      </c>
      <c r="U291" s="84">
        <v>134.85249731884599</v>
      </c>
      <c r="V291" s="83">
        <v>147.23598942998001</v>
      </c>
      <c r="W291" s="84">
        <v>142.1571093308892</v>
      </c>
      <c r="X291" s="82">
        <v>143.29675522529752</v>
      </c>
      <c r="Y291" s="82">
        <v>140.96122087239553</v>
      </c>
      <c r="Z291" s="82">
        <v>140.8717259749663</v>
      </c>
      <c r="AA291" s="82">
        <v>141.07950514999126</v>
      </c>
      <c r="AB291" s="82">
        <v>141.7100674034331</v>
      </c>
      <c r="AC291" s="82">
        <v>143.58707850074487</v>
      </c>
      <c r="AD291" s="82">
        <v>149.51563928568069</v>
      </c>
      <c r="AE291" s="82">
        <v>154.35698267881415</v>
      </c>
      <c r="AF291" s="83">
        <v>157.57680838686335</v>
      </c>
      <c r="AG291" s="82"/>
      <c r="AH291" s="82"/>
      <c r="AI291" s="85"/>
      <c r="AJ291" s="82"/>
      <c r="AK291" s="82"/>
      <c r="AL291" s="85"/>
      <c r="AM291" s="82"/>
      <c r="AN291" s="82"/>
      <c r="AO291" s="82"/>
      <c r="AP291" s="85"/>
      <c r="AQ291" s="82"/>
      <c r="AR291" s="82"/>
      <c r="AS291" s="82"/>
      <c r="AT291" s="85"/>
      <c r="AU291" s="82" t="s">
        <v>12</v>
      </c>
      <c r="AV291" s="82" t="s">
        <v>132</v>
      </c>
      <c r="AW291" s="82"/>
      <c r="AX291" s="82"/>
      <c r="AY291" s="85"/>
      <c r="AZ291" s="82"/>
      <c r="BA291" s="82"/>
      <c r="BB291" s="85"/>
      <c r="BC291" s="82"/>
    </row>
    <row r="292" spans="1:61" x14ac:dyDescent="0.25">
      <c r="D292" s="83">
        <v>43505</v>
      </c>
      <c r="E292" s="82">
        <v>18.657830451701201</v>
      </c>
      <c r="F292" s="83">
        <v>15.92549262</v>
      </c>
      <c r="G292" s="84">
        <v>16.376315573543749</v>
      </c>
      <c r="H292" s="82">
        <v>16.325981218651062</v>
      </c>
      <c r="I292" s="82">
        <v>16.05098706818859</v>
      </c>
      <c r="J292" s="82">
        <v>15.855883622542585</v>
      </c>
      <c r="K292" s="82">
        <v>15.866482843885958</v>
      </c>
      <c r="L292" s="82">
        <v>15.835787260362796</v>
      </c>
      <c r="M292" s="82">
        <v>16.19643349140701</v>
      </c>
      <c r="N292" s="82">
        <v>17.17226914549834</v>
      </c>
      <c r="O292" s="82">
        <v>18.037562131188551</v>
      </c>
      <c r="P292" s="83">
        <v>18.503894042596695</v>
      </c>
      <c r="Q292" s="82"/>
      <c r="R292" s="82"/>
      <c r="S292" s="85"/>
      <c r="T292" s="83">
        <v>43505</v>
      </c>
      <c r="U292" s="84">
        <v>22.098742405774999</v>
      </c>
      <c r="V292" s="83">
        <v>20.4094232883754</v>
      </c>
      <c r="W292" s="84">
        <v>19.705403746858714</v>
      </c>
      <c r="X292" s="82">
        <v>19.863378135782828</v>
      </c>
      <c r="Y292" s="82">
        <v>19.539633177790833</v>
      </c>
      <c r="Z292" s="82">
        <v>19.527227656213846</v>
      </c>
      <c r="AA292" s="82">
        <v>19.556029399252431</v>
      </c>
      <c r="AB292" s="82">
        <v>19.643436099135993</v>
      </c>
      <c r="AC292" s="82">
        <v>19.903621901196516</v>
      </c>
      <c r="AD292" s="82">
        <v>20.725421700410426</v>
      </c>
      <c r="AE292" s="82">
        <v>21.396514596769372</v>
      </c>
      <c r="AF292" s="83">
        <v>21.842837442459356</v>
      </c>
      <c r="AG292" s="82"/>
      <c r="AH292" s="82"/>
      <c r="AI292" s="85"/>
      <c r="AJ292" s="82"/>
      <c r="AK292" s="82"/>
      <c r="AL292" s="85"/>
      <c r="AM292" s="82"/>
      <c r="AN292" s="82"/>
      <c r="AO292" s="82"/>
      <c r="AP292" s="85"/>
      <c r="AQ292" s="82"/>
      <c r="AR292" s="82"/>
      <c r="AS292" s="82"/>
      <c r="AT292" s="85"/>
      <c r="AU292" s="82" t="s">
        <v>12</v>
      </c>
      <c r="AV292" s="82" t="s">
        <v>133</v>
      </c>
      <c r="AW292" s="82"/>
      <c r="AX292" s="82"/>
      <c r="AY292" s="85"/>
      <c r="AZ292" s="82"/>
      <c r="BA292" s="82"/>
      <c r="BB292" s="85"/>
      <c r="BC292" s="82"/>
    </row>
    <row r="293" spans="1:61" x14ac:dyDescent="0.25">
      <c r="D293" s="83">
        <v>43506</v>
      </c>
      <c r="E293" s="82">
        <v>50.254005429999999</v>
      </c>
      <c r="F293" s="83">
        <v>49.352612559999997</v>
      </c>
      <c r="G293" s="84">
        <v>50.749699048329902</v>
      </c>
      <c r="H293" s="82">
        <v>50.5937144282776</v>
      </c>
      <c r="I293" s="82">
        <v>49.741516001021623</v>
      </c>
      <c r="J293" s="82">
        <v>49.136896414560859</v>
      </c>
      <c r="K293" s="82">
        <v>49.169743076003549</v>
      </c>
      <c r="L293" s="82">
        <v>49.074618405321822</v>
      </c>
      <c r="M293" s="82">
        <v>50.19224999993866</v>
      </c>
      <c r="N293" s="82">
        <v>53.216334724207847</v>
      </c>
      <c r="O293" s="82">
        <v>55.89785111384996</v>
      </c>
      <c r="P293" s="83">
        <v>57.342999386323967</v>
      </c>
      <c r="Q293" s="82"/>
      <c r="R293" s="82"/>
      <c r="S293" s="85"/>
      <c r="T293" s="83">
        <v>43506</v>
      </c>
      <c r="U293" s="84">
        <v>64.109248393408393</v>
      </c>
      <c r="V293" s="83">
        <v>69.703715791944006</v>
      </c>
      <c r="W293" s="84">
        <v>67.29929811975019</v>
      </c>
      <c r="X293" s="82">
        <v>67.838823502333838</v>
      </c>
      <c r="Y293" s="82">
        <v>66.733146667564981</v>
      </c>
      <c r="Z293" s="82">
        <v>66.690778446864414</v>
      </c>
      <c r="AA293" s="82">
        <v>66.789144210693593</v>
      </c>
      <c r="AB293" s="82">
        <v>67.087661796463195</v>
      </c>
      <c r="AC293" s="82">
        <v>67.976266875777483</v>
      </c>
      <c r="AD293" s="82">
        <v>70.782936071320563</v>
      </c>
      <c r="AE293" s="82">
        <v>73.074900320229048</v>
      </c>
      <c r="AF293" s="83">
        <v>74.599213885970315</v>
      </c>
      <c r="AG293" s="82"/>
      <c r="AH293" s="82"/>
      <c r="AI293" s="85"/>
      <c r="AJ293" s="82"/>
      <c r="AK293" s="82"/>
      <c r="AL293" s="85"/>
      <c r="AM293" s="82"/>
      <c r="AN293" s="82"/>
      <c r="AO293" s="82"/>
      <c r="AP293" s="85"/>
      <c r="AQ293" s="82"/>
      <c r="AR293" s="82"/>
      <c r="AS293" s="82"/>
      <c r="AT293" s="85"/>
      <c r="AU293" s="82" t="s">
        <v>12</v>
      </c>
      <c r="AV293" s="82" t="s">
        <v>134</v>
      </c>
      <c r="AW293" s="82"/>
      <c r="AX293" s="82"/>
      <c r="AY293" s="85"/>
      <c r="AZ293" s="82"/>
      <c r="BA293" s="82"/>
      <c r="BB293" s="85"/>
      <c r="BC293" s="82"/>
    </row>
    <row r="294" spans="1:61" x14ac:dyDescent="0.25">
      <c r="D294" s="83">
        <v>43507</v>
      </c>
      <c r="E294" s="82">
        <v>80.023916896049101</v>
      </c>
      <c r="F294" s="83">
        <v>70.867530819999999</v>
      </c>
      <c r="G294" s="84">
        <v>72.873667164850161</v>
      </c>
      <c r="H294" s="82">
        <v>72.649682165969651</v>
      </c>
      <c r="I294" s="82">
        <v>71.425973932998275</v>
      </c>
      <c r="J294" s="82">
        <v>70.557774764701122</v>
      </c>
      <c r="K294" s="82">
        <v>70.604940693136896</v>
      </c>
      <c r="L294" s="82">
        <v>70.468347103018772</v>
      </c>
      <c r="M294" s="82">
        <v>72.073202193124146</v>
      </c>
      <c r="N294" s="82">
        <v>76.415615011470749</v>
      </c>
      <c r="O294" s="82">
        <v>80.2661192812552</v>
      </c>
      <c r="P294" s="83">
        <v>82.341269601099199</v>
      </c>
      <c r="Q294" s="82"/>
      <c r="R294" s="82"/>
      <c r="S294" s="85"/>
      <c r="T294" s="83">
        <v>43507</v>
      </c>
      <c r="U294" s="84">
        <v>85.802392794709405</v>
      </c>
      <c r="V294" s="83">
        <v>105.470993438669</v>
      </c>
      <c r="W294" s="84">
        <v>101.83278968372537</v>
      </c>
      <c r="X294" s="82">
        <v>102.64916335103928</v>
      </c>
      <c r="Y294" s="82">
        <v>100.97612723151188</v>
      </c>
      <c r="Z294" s="82">
        <v>100.91201847810115</v>
      </c>
      <c r="AA294" s="82">
        <v>101.06085896262258</v>
      </c>
      <c r="AB294" s="82">
        <v>101.51255577637654</v>
      </c>
      <c r="AC294" s="82">
        <v>102.85713345670671</v>
      </c>
      <c r="AD294" s="82">
        <v>107.10399727084288</v>
      </c>
      <c r="AE294" s="82">
        <v>110.57204403867715</v>
      </c>
      <c r="AF294" s="83">
        <v>112.87853321596363</v>
      </c>
      <c r="AG294" s="82"/>
      <c r="AH294" s="82"/>
      <c r="AI294" s="85"/>
      <c r="AJ294" s="82"/>
      <c r="AK294" s="82"/>
      <c r="AL294" s="85"/>
      <c r="AM294" s="82"/>
      <c r="AN294" s="82"/>
      <c r="AO294" s="82"/>
      <c r="AP294" s="85"/>
      <c r="AQ294" s="82"/>
      <c r="AR294" s="82"/>
      <c r="AS294" s="82"/>
      <c r="AT294" s="85"/>
      <c r="AU294" s="82" t="s">
        <v>17</v>
      </c>
      <c r="AV294" s="82" t="s">
        <v>130</v>
      </c>
      <c r="AW294" s="82"/>
      <c r="AX294" s="82"/>
      <c r="AY294" s="85"/>
      <c r="AZ294" s="82"/>
      <c r="BA294" s="82"/>
      <c r="BB294" s="85"/>
      <c r="BC294" s="82"/>
    </row>
    <row r="295" spans="1:61" x14ac:dyDescent="0.25">
      <c r="D295" s="83">
        <v>45001</v>
      </c>
      <c r="E295" s="82">
        <v>79</v>
      </c>
      <c r="F295" s="83">
        <v>75.898888889999995</v>
      </c>
      <c r="G295" s="84">
        <v>78.047454217084905</v>
      </c>
      <c r="H295" s="82">
        <v>77.807567031143023</v>
      </c>
      <c r="I295" s="82">
        <v>76.496979599446306</v>
      </c>
      <c r="J295" s="82">
        <v>75.567141189013356</v>
      </c>
      <c r="K295" s="82">
        <v>75.617655740886676</v>
      </c>
      <c r="L295" s="82">
        <v>75.471364461939842</v>
      </c>
      <c r="M295" s="82">
        <v>77.190158905023267</v>
      </c>
      <c r="N295" s="82">
        <v>81.840868534674797</v>
      </c>
      <c r="O295" s="82">
        <v>85.964745751240145</v>
      </c>
      <c r="P295" s="83">
        <v>88.187224815114035</v>
      </c>
      <c r="Q295" s="82"/>
      <c r="R295" s="82"/>
      <c r="S295" s="85"/>
      <c r="T295" s="83">
        <v>45001</v>
      </c>
      <c r="U295" s="84">
        <v>25.902982594662099</v>
      </c>
      <c r="V295" s="83">
        <v>30.741012956165999</v>
      </c>
      <c r="W295" s="84">
        <v>29.680607008317129</v>
      </c>
      <c r="X295" s="82">
        <v>29.918550661503282</v>
      </c>
      <c r="Y295" s="82">
        <v>29.430920618875188</v>
      </c>
      <c r="Z295" s="82">
        <v>29.41223521585631</v>
      </c>
      <c r="AA295" s="82">
        <v>29.455616880462856</v>
      </c>
      <c r="AB295" s="82">
        <v>29.587270306216769</v>
      </c>
      <c r="AC295" s="82">
        <v>29.979166490598843</v>
      </c>
      <c r="AD295" s="82">
        <v>31.216975022376339</v>
      </c>
      <c r="AE295" s="82">
        <v>32.227786309411165</v>
      </c>
      <c r="AF295" s="83">
        <v>32.900045206104416</v>
      </c>
      <c r="AG295" s="82"/>
      <c r="AH295" s="82"/>
      <c r="AI295" s="85"/>
      <c r="AJ295" s="82"/>
      <c r="AK295" s="82"/>
      <c r="AL295" s="85"/>
      <c r="AM295" s="82"/>
      <c r="AN295" s="82"/>
      <c r="AO295" s="82"/>
      <c r="AP295" s="85"/>
      <c r="AQ295" s="82"/>
      <c r="AR295" s="82"/>
      <c r="AS295" s="82"/>
      <c r="AT295" s="85"/>
      <c r="AU295" s="82" t="s">
        <v>17</v>
      </c>
      <c r="AV295" s="82" t="s">
        <v>131</v>
      </c>
      <c r="AW295" s="82"/>
      <c r="AX295" s="82"/>
      <c r="AY295" s="85"/>
      <c r="AZ295" s="82"/>
      <c r="BA295" s="82"/>
      <c r="BB295" s="85"/>
      <c r="BC295" s="82"/>
    </row>
    <row r="296" spans="1:61" x14ac:dyDescent="0.25">
      <c r="D296" s="83">
        <v>45002</v>
      </c>
      <c r="E296" s="82">
        <v>75</v>
      </c>
      <c r="F296" s="83">
        <v>73.961944439999996</v>
      </c>
      <c r="G296" s="84">
        <v>76.055678243901596</v>
      </c>
      <c r="H296" s="82">
        <v>75.821912994133385</v>
      </c>
      <c r="I296" s="82">
        <v>74.544771836673206</v>
      </c>
      <c r="J296" s="82">
        <v>73.638662961347094</v>
      </c>
      <c r="K296" s="82">
        <v>73.687888378658286</v>
      </c>
      <c r="L296" s="82">
        <v>73.545330462412593</v>
      </c>
      <c r="M296" s="82">
        <v>75.220261162483297</v>
      </c>
      <c r="N296" s="82">
        <v>79.752284387927119</v>
      </c>
      <c r="O296" s="82">
        <v>83.770919996823025</v>
      </c>
      <c r="P296" s="83">
        <v>85.936681254270908</v>
      </c>
      <c r="Q296" s="82"/>
      <c r="R296" s="82"/>
      <c r="S296" s="85"/>
      <c r="T296" s="83">
        <v>45002</v>
      </c>
      <c r="U296" s="84">
        <v>65</v>
      </c>
      <c r="V296" s="83">
        <v>61.328767504997799</v>
      </c>
      <c r="W296" s="84">
        <v>59.2132422316676</v>
      </c>
      <c r="X296" s="82">
        <v>59.687943277021944</v>
      </c>
      <c r="Y296" s="82">
        <v>58.715114256864624</v>
      </c>
      <c r="Z296" s="82">
        <v>58.677836606348812</v>
      </c>
      <c r="AA296" s="82">
        <v>58.764383657561091</v>
      </c>
      <c r="AB296" s="82">
        <v>59.027034154823866</v>
      </c>
      <c r="AC296" s="82">
        <v>59.808872736796907</v>
      </c>
      <c r="AD296" s="82">
        <v>62.278318742669597</v>
      </c>
      <c r="AE296" s="82">
        <v>64.294901947080632</v>
      </c>
      <c r="AF296" s="83">
        <v>65.636068213698309</v>
      </c>
      <c r="AG296" s="82"/>
      <c r="AH296" s="82"/>
      <c r="AI296" s="85"/>
      <c r="AJ296" s="82"/>
      <c r="AK296" s="82"/>
      <c r="AL296" s="85"/>
      <c r="AM296" s="82"/>
      <c r="AN296" s="82"/>
      <c r="AO296" s="82"/>
      <c r="AP296" s="85"/>
      <c r="AQ296" s="82"/>
      <c r="AR296" s="82"/>
      <c r="AS296" s="82"/>
      <c r="AT296" s="85"/>
      <c r="AU296" s="82" t="s">
        <v>17</v>
      </c>
      <c r="AV296" s="82" t="s">
        <v>132</v>
      </c>
      <c r="AW296" s="82"/>
      <c r="AX296" s="82"/>
      <c r="AY296" s="85"/>
      <c r="AZ296" s="82"/>
      <c r="BA296" s="82"/>
      <c r="BB296" s="85"/>
      <c r="BC296" s="82"/>
    </row>
    <row r="297" spans="1:61" x14ac:dyDescent="0.25">
      <c r="D297" s="83">
        <v>45003</v>
      </c>
      <c r="E297" s="82">
        <v>113</v>
      </c>
      <c r="F297" s="83">
        <v>133.49128553953199</v>
      </c>
      <c r="G297" s="84">
        <v>137.27019128865186</v>
      </c>
      <c r="H297" s="82">
        <v>136.84827669537955</v>
      </c>
      <c r="I297" s="82">
        <v>134.54320999904482</v>
      </c>
      <c r="J297" s="82">
        <v>132.90780628539332</v>
      </c>
      <c r="K297" s="82">
        <v>132.99665149204446</v>
      </c>
      <c r="L297" s="82">
        <v>132.73935377431187</v>
      </c>
      <c r="M297" s="82">
        <v>135.76237668203774</v>
      </c>
      <c r="N297" s="82">
        <v>143.94206437197255</v>
      </c>
      <c r="O297" s="82">
        <v>151.19515699424184</v>
      </c>
      <c r="P297" s="83">
        <v>155.10406253502256</v>
      </c>
      <c r="Q297" s="82"/>
      <c r="R297" s="82"/>
      <c r="S297" s="85"/>
      <c r="T297" s="83">
        <v>45003</v>
      </c>
      <c r="U297" s="84">
        <v>77.260473406879399</v>
      </c>
      <c r="V297" s="83">
        <v>38.305535130929201</v>
      </c>
      <c r="W297" s="84">
        <v>36.984192293388652</v>
      </c>
      <c r="X297" s="82">
        <v>37.280687369178779</v>
      </c>
      <c r="Y297" s="82">
        <v>36.673064915246592</v>
      </c>
      <c r="Z297" s="82">
        <v>36.649781545801481</v>
      </c>
      <c r="AA297" s="82">
        <v>36.703838251089422</v>
      </c>
      <c r="AB297" s="82">
        <v>36.867887982713903</v>
      </c>
      <c r="AC297" s="82">
        <v>37.356219095287521</v>
      </c>
      <c r="AD297" s="82">
        <v>38.898618438698108</v>
      </c>
      <c r="AE297" s="82">
        <v>40.15816272637214</v>
      </c>
      <c r="AF297" s="83">
        <v>40.995846143671429</v>
      </c>
      <c r="AG297" s="82"/>
      <c r="AH297" s="82"/>
      <c r="AI297" s="85"/>
      <c r="AJ297" s="82"/>
      <c r="AK297" s="82"/>
      <c r="AL297" s="85"/>
      <c r="AM297" s="82"/>
      <c r="AN297" s="82"/>
      <c r="AO297" s="82"/>
      <c r="AP297" s="85"/>
      <c r="AQ297" s="82"/>
      <c r="AR297" s="82"/>
      <c r="AS297" s="82"/>
      <c r="AT297" s="85"/>
      <c r="AU297" s="82" t="s">
        <v>17</v>
      </c>
      <c r="AV297" s="82" t="s">
        <v>133</v>
      </c>
      <c r="AW297" s="82"/>
      <c r="AX297" s="82"/>
      <c r="AY297" s="85"/>
      <c r="AZ297" s="82"/>
      <c r="BA297" s="82"/>
      <c r="BB297" s="85"/>
      <c r="BC297" s="82"/>
    </row>
    <row r="298" spans="1:61" x14ac:dyDescent="0.25">
      <c r="D298" s="83">
        <v>48180</v>
      </c>
      <c r="E298" s="82">
        <v>124.3000031</v>
      </c>
      <c r="F298" s="83">
        <v>117.29386289999999</v>
      </c>
      <c r="G298" s="84">
        <v>120.61424783043071</v>
      </c>
      <c r="H298" s="82">
        <v>120.2435270582187</v>
      </c>
      <c r="I298" s="82">
        <v>118.2181500760248</v>
      </c>
      <c r="J298" s="82">
        <v>116.78118122671079</v>
      </c>
      <c r="K298" s="82">
        <v>116.8592462288279</v>
      </c>
      <c r="L298" s="82">
        <v>116.63316822601122</v>
      </c>
      <c r="M298" s="82">
        <v>119.2893868177286</v>
      </c>
      <c r="N298" s="82">
        <v>126.47657632294846</v>
      </c>
      <c r="O298" s="82">
        <v>132.84960096046697</v>
      </c>
      <c r="P298" s="83">
        <v>136.28421190706399</v>
      </c>
      <c r="Q298" s="82"/>
      <c r="R298" s="82"/>
      <c r="S298" s="85"/>
      <c r="T298" s="83">
        <v>48180</v>
      </c>
      <c r="U298" s="84">
        <v>208.22736188958001</v>
      </c>
      <c r="V298" s="83">
        <v>206.53301757499699</v>
      </c>
      <c r="W298" s="84">
        <v>199.40869670190182</v>
      </c>
      <c r="X298" s="82">
        <v>201.00731743620972</v>
      </c>
      <c r="Y298" s="82">
        <v>197.73118257663921</v>
      </c>
      <c r="Z298" s="82">
        <v>197.60564498698344</v>
      </c>
      <c r="AA298" s="82">
        <v>197.89710402613065</v>
      </c>
      <c r="AB298" s="82">
        <v>198.78161552006918</v>
      </c>
      <c r="AC298" s="82">
        <v>201.41456394151416</v>
      </c>
      <c r="AD298" s="82">
        <v>209.73076131642222</v>
      </c>
      <c r="AE298" s="82">
        <v>216.52188123195171</v>
      </c>
      <c r="AF298" s="83">
        <v>221.0384421768911</v>
      </c>
      <c r="AG298" s="82"/>
      <c r="AH298" s="82"/>
      <c r="AI298" s="85"/>
      <c r="AJ298" s="82"/>
      <c r="AK298" s="82"/>
      <c r="AL298" s="85"/>
      <c r="AM298" s="82"/>
      <c r="AN298" s="82"/>
      <c r="AO298" s="82"/>
      <c r="AP298" s="85"/>
      <c r="AQ298" s="82"/>
      <c r="AR298" s="82"/>
      <c r="AS298" s="82"/>
      <c r="AT298" s="85"/>
      <c r="AU298" s="82" t="s">
        <v>17</v>
      </c>
      <c r="AV298" s="82" t="s">
        <v>134</v>
      </c>
      <c r="AW298" s="82"/>
      <c r="AX298" s="82"/>
      <c r="AY298" s="85"/>
      <c r="AZ298" s="82"/>
      <c r="BA298" s="82"/>
      <c r="BB298" s="85"/>
      <c r="BC298" s="82"/>
    </row>
    <row r="299" spans="1:61" x14ac:dyDescent="0.25">
      <c r="D299" s="83">
        <v>48181</v>
      </c>
      <c r="E299" s="82">
        <v>163.694903077091</v>
      </c>
      <c r="F299" s="83">
        <v>99.729344277260395</v>
      </c>
      <c r="G299" s="84">
        <v>102.55250828322608</v>
      </c>
      <c r="H299" s="82">
        <v>102.23730219649174</v>
      </c>
      <c r="I299" s="82">
        <v>100.51522131898953</v>
      </c>
      <c r="J299" s="82">
        <v>99.293435647124383</v>
      </c>
      <c r="K299" s="82">
        <v>99.359810573140578</v>
      </c>
      <c r="L299" s="82">
        <v>99.167587293772229</v>
      </c>
      <c r="M299" s="82">
        <v>101.42604252629268</v>
      </c>
      <c r="N299" s="82">
        <v>107.53696494653113</v>
      </c>
      <c r="O299" s="82">
        <v>112.9556420405272</v>
      </c>
      <c r="P299" s="83">
        <v>115.87592694787695</v>
      </c>
      <c r="Q299" s="82"/>
      <c r="R299" s="82"/>
      <c r="S299" s="85"/>
      <c r="T299" s="83">
        <v>48181</v>
      </c>
      <c r="U299" s="84">
        <v>184.48874687853299</v>
      </c>
      <c r="V299" s="83">
        <v>149.524071478964</v>
      </c>
      <c r="W299" s="84">
        <v>144.36626438363632</v>
      </c>
      <c r="X299" s="82">
        <v>145.52362064439794</v>
      </c>
      <c r="Y299" s="82">
        <v>143.15179153606047</v>
      </c>
      <c r="Z299" s="82">
        <v>143.06090586678886</v>
      </c>
      <c r="AA299" s="82">
        <v>143.27191397926566</v>
      </c>
      <c r="AB299" s="82">
        <v>143.91227531904809</v>
      </c>
      <c r="AC299" s="82">
        <v>145.81845561211239</v>
      </c>
      <c r="AD299" s="82">
        <v>151.83914763181522</v>
      </c>
      <c r="AE299" s="82">
        <v>156.75572664467509</v>
      </c>
      <c r="AF299" s="83">
        <v>160.02558920466495</v>
      </c>
      <c r="AG299" s="82"/>
      <c r="AH299" s="82"/>
      <c r="AI299" s="85"/>
      <c r="AJ299" s="82"/>
      <c r="AK299" s="82"/>
      <c r="AL299" s="85"/>
      <c r="AM299" s="82"/>
      <c r="AN299" s="82"/>
      <c r="AO299" s="82"/>
      <c r="AP299" s="85"/>
      <c r="AQ299" s="82"/>
      <c r="AR299" s="82"/>
      <c r="AS299" s="82"/>
      <c r="AT299" s="85"/>
      <c r="AU299" s="82" t="s">
        <v>82</v>
      </c>
      <c r="AV299" s="82" t="s">
        <v>130</v>
      </c>
      <c r="AW299" s="82"/>
      <c r="AX299" s="82"/>
      <c r="AY299" s="85"/>
      <c r="AZ299" s="82"/>
      <c r="BA299" s="82"/>
      <c r="BB299" s="85"/>
      <c r="BC299" s="82"/>
    </row>
    <row r="300" spans="1:61" x14ac:dyDescent="0.25">
      <c r="D300" s="83">
        <v>48182</v>
      </c>
      <c r="E300" s="82">
        <v>202.57721768636</v>
      </c>
      <c r="F300" s="83">
        <v>153.61589140000001</v>
      </c>
      <c r="G300" s="84">
        <v>157.96448968356154</v>
      </c>
      <c r="H300" s="82">
        <v>157.47896895403798</v>
      </c>
      <c r="I300" s="82">
        <v>154.82639973303776</v>
      </c>
      <c r="J300" s="82">
        <v>152.94444917532104</v>
      </c>
      <c r="K300" s="82">
        <v>153.04668832569831</v>
      </c>
      <c r="L300" s="82">
        <v>152.75060144553285</v>
      </c>
      <c r="M300" s="82">
        <v>156.22936305020261</v>
      </c>
      <c r="N300" s="82">
        <v>165.64218734644354</v>
      </c>
      <c r="O300" s="82">
        <v>173.98872685329926</v>
      </c>
      <c r="P300" s="83">
        <v>178.48692317089788</v>
      </c>
      <c r="Q300" s="82"/>
      <c r="R300" s="82"/>
      <c r="S300" s="85"/>
      <c r="T300" s="83">
        <v>48182</v>
      </c>
      <c r="U300" s="84">
        <v>288.32371390897401</v>
      </c>
      <c r="V300" s="83">
        <v>259.09540176593799</v>
      </c>
      <c r="W300" s="84">
        <v>250.1579505022253</v>
      </c>
      <c r="X300" s="82">
        <v>252.16341813297089</v>
      </c>
      <c r="Y300" s="82">
        <v>248.05351121519885</v>
      </c>
      <c r="Z300" s="82">
        <v>247.89602447235018</v>
      </c>
      <c r="AA300" s="82">
        <v>248.26165945765581</v>
      </c>
      <c r="AB300" s="82">
        <v>249.37127797569917</v>
      </c>
      <c r="AC300" s="82">
        <v>252.67430834388503</v>
      </c>
      <c r="AD300" s="82">
        <v>263.1069671280149</v>
      </c>
      <c r="AE300" s="82">
        <v>271.62641822408892</v>
      </c>
      <c r="AF300" s="83">
        <v>277.29243805166675</v>
      </c>
      <c r="AG300" s="82"/>
      <c r="AH300" s="82"/>
      <c r="AI300" s="85"/>
      <c r="AJ300" s="82"/>
      <c r="AK300" s="82"/>
      <c r="AL300" s="85"/>
      <c r="AM300" s="82"/>
      <c r="AN300" s="82"/>
      <c r="AO300" s="82"/>
      <c r="AP300" s="85"/>
      <c r="AQ300" s="82"/>
      <c r="AR300" s="82"/>
      <c r="AS300" s="82"/>
      <c r="AT300" s="85"/>
      <c r="AU300" s="82" t="s">
        <v>82</v>
      </c>
      <c r="AV300" s="82" t="s">
        <v>131</v>
      </c>
      <c r="AW300" s="82"/>
      <c r="AX300" s="82"/>
      <c r="AY300" s="85"/>
      <c r="AZ300" s="82"/>
      <c r="BA300" s="82"/>
      <c r="BB300" s="85"/>
      <c r="BC300" s="82"/>
    </row>
    <row r="301" spans="1:61" x14ac:dyDescent="0.25">
      <c r="D301" s="83">
        <v>48183</v>
      </c>
      <c r="E301" s="82">
        <v>185.93094037204801</v>
      </c>
      <c r="F301" s="83">
        <v>141.07097580000001</v>
      </c>
      <c r="G301" s="84">
        <v>145.06444937642084</v>
      </c>
      <c r="H301" s="82">
        <v>144.61857829849527</v>
      </c>
      <c r="I301" s="82">
        <v>142.18262896426157</v>
      </c>
      <c r="J301" s="82">
        <v>140.45436635311577</v>
      </c>
      <c r="K301" s="82">
        <v>140.54825622725079</v>
      </c>
      <c r="L301" s="82">
        <v>140.27634903896546</v>
      </c>
      <c r="M301" s="82">
        <v>143.47102043444281</v>
      </c>
      <c r="N301" s="82">
        <v>152.115154165679</v>
      </c>
      <c r="O301" s="82">
        <v>159.78008037907065</v>
      </c>
      <c r="P301" s="83">
        <v>163.91093518895008</v>
      </c>
      <c r="Q301" s="82"/>
      <c r="R301" s="82"/>
      <c r="S301" s="85"/>
      <c r="T301" s="83">
        <v>48183</v>
      </c>
      <c r="U301" s="84">
        <v>210.24841881085399</v>
      </c>
      <c r="V301" s="83">
        <v>169.84640635647199</v>
      </c>
      <c r="W301" s="84">
        <v>163.98758381936253</v>
      </c>
      <c r="X301" s="82">
        <v>165.3022403814812</v>
      </c>
      <c r="Y301" s="82">
        <v>162.60804775712197</v>
      </c>
      <c r="Z301" s="82">
        <v>162.50480950148591</v>
      </c>
      <c r="AA301" s="82">
        <v>162.74449645798569</v>
      </c>
      <c r="AB301" s="82">
        <v>163.47189152726028</v>
      </c>
      <c r="AC301" s="82">
        <v>165.63714739169845</v>
      </c>
      <c r="AD301" s="82">
        <v>172.47613253443166</v>
      </c>
      <c r="AE301" s="82">
        <v>178.06094084417182</v>
      </c>
      <c r="AF301" s="83">
        <v>181.77522175961616</v>
      </c>
      <c r="AG301" s="82"/>
      <c r="AH301" s="82"/>
      <c r="AI301" s="85"/>
      <c r="AJ301" s="82"/>
      <c r="AK301" s="82"/>
      <c r="AL301" s="85"/>
      <c r="AM301" s="82"/>
      <c r="AN301" s="82"/>
      <c r="AO301" s="82"/>
      <c r="AP301" s="85"/>
      <c r="AQ301" s="82"/>
      <c r="AR301" s="82"/>
      <c r="AS301" s="82"/>
      <c r="AT301" s="85"/>
      <c r="AU301" s="82" t="s">
        <v>82</v>
      </c>
      <c r="AV301" s="82" t="s">
        <v>132</v>
      </c>
      <c r="AW301" s="82"/>
      <c r="AX301" s="82"/>
      <c r="AY301" s="85"/>
      <c r="AZ301" s="82"/>
      <c r="BA301" s="82"/>
      <c r="BB301" s="85"/>
      <c r="BC301" s="82"/>
    </row>
    <row r="302" spans="1:61" x14ac:dyDescent="0.25">
      <c r="D302" s="83">
        <v>48184</v>
      </c>
      <c r="E302" s="82">
        <v>145.6999969</v>
      </c>
      <c r="F302" s="83">
        <v>146.70939089999999</v>
      </c>
      <c r="G302" s="84">
        <v>150.86247818566932</v>
      </c>
      <c r="H302" s="82">
        <v>150.39878624697369</v>
      </c>
      <c r="I302" s="82">
        <v>147.86547532981274</v>
      </c>
      <c r="J302" s="82">
        <v>146.06813641187748</v>
      </c>
      <c r="K302" s="82">
        <v>146.16577893662725</v>
      </c>
      <c r="L302" s="82">
        <v>145.88300398771622</v>
      </c>
      <c r="M302" s="82">
        <v>149.20536205533605</v>
      </c>
      <c r="N302" s="82">
        <v>158.19499005908457</v>
      </c>
      <c r="O302" s="82">
        <v>166.16627295184907</v>
      </c>
      <c r="P302" s="83">
        <v>170.46223241209225</v>
      </c>
      <c r="Q302" s="82"/>
      <c r="R302" s="82"/>
      <c r="S302" s="85"/>
      <c r="T302" s="83">
        <v>48184</v>
      </c>
      <c r="U302" s="84">
        <v>237.85223140123901</v>
      </c>
      <c r="V302" s="83">
        <v>227.633726892726</v>
      </c>
      <c r="W302" s="84">
        <v>219.78154068558166</v>
      </c>
      <c r="X302" s="82">
        <v>221.54348654736791</v>
      </c>
      <c r="Y302" s="82">
        <v>217.93264118887015</v>
      </c>
      <c r="Z302" s="82">
        <v>217.79427789115627</v>
      </c>
      <c r="AA302" s="82">
        <v>218.11551421499763</v>
      </c>
      <c r="AB302" s="82">
        <v>219.09039295452686</v>
      </c>
      <c r="AC302" s="82">
        <v>221.99233991161424</v>
      </c>
      <c r="AD302" s="82">
        <v>231.15817220445052</v>
      </c>
      <c r="AE302" s="82">
        <v>238.64311555296885</v>
      </c>
      <c r="AF302" s="83">
        <v>243.6211167108774</v>
      </c>
      <c r="AG302" s="82"/>
      <c r="AH302" s="82"/>
      <c r="AI302" s="85"/>
      <c r="AJ302" s="82"/>
      <c r="AK302" s="82"/>
      <c r="AL302" s="85"/>
      <c r="AM302" s="82"/>
      <c r="AN302" s="82"/>
      <c r="AO302" s="82"/>
      <c r="AP302" s="85"/>
      <c r="AQ302" s="82"/>
      <c r="AR302" s="82"/>
      <c r="AS302" s="82"/>
      <c r="AT302" s="85"/>
      <c r="AU302" s="82" t="s">
        <v>82</v>
      </c>
      <c r="AV302" s="82" t="s">
        <v>133</v>
      </c>
      <c r="AW302" s="82"/>
      <c r="AX302" s="82"/>
      <c r="AY302" s="85"/>
      <c r="AZ302" s="82"/>
      <c r="BA302" s="82"/>
      <c r="BB302" s="85"/>
      <c r="BC302" s="82"/>
    </row>
    <row r="303" spans="1:61" x14ac:dyDescent="0.25">
      <c r="D303" s="83">
        <v>48185</v>
      </c>
      <c r="E303" s="82">
        <v>148.3000031</v>
      </c>
      <c r="F303" s="83">
        <v>126.6714458</v>
      </c>
      <c r="G303" s="84">
        <v>130.25729376639171</v>
      </c>
      <c r="H303" s="82">
        <v>129.85693406262592</v>
      </c>
      <c r="I303" s="82">
        <v>127.66962925160377</v>
      </c>
      <c r="J303" s="82">
        <v>126.11777549547543</v>
      </c>
      <c r="K303" s="82">
        <v>126.20208175362113</v>
      </c>
      <c r="L303" s="82">
        <v>125.95792893289956</v>
      </c>
      <c r="M303" s="82">
        <v>128.82651080968998</v>
      </c>
      <c r="N303" s="82">
        <v>136.58831235118211</v>
      </c>
      <c r="O303" s="82">
        <v>143.47085697026199</v>
      </c>
      <c r="P303" s="83">
        <v>147.18006326298058</v>
      </c>
      <c r="Q303" s="82"/>
      <c r="R303" s="82"/>
      <c r="S303" s="85"/>
      <c r="T303" s="83">
        <v>48185</v>
      </c>
      <c r="U303" s="84">
        <v>202.34191794986501</v>
      </c>
      <c r="V303" s="83">
        <v>199.01124716525001</v>
      </c>
      <c r="W303" s="84">
        <v>192.14638846707481</v>
      </c>
      <c r="X303" s="82">
        <v>193.6867886888617</v>
      </c>
      <c r="Y303" s="82">
        <v>190.529968089715</v>
      </c>
      <c r="Z303" s="82">
        <v>190.40900248055061</v>
      </c>
      <c r="AA303" s="82">
        <v>190.68984681023369</v>
      </c>
      <c r="AB303" s="82">
        <v>191.54214508974141</v>
      </c>
      <c r="AC303" s="82">
        <v>194.07920359605635</v>
      </c>
      <c r="AD303" s="82">
        <v>202.09253158925171</v>
      </c>
      <c r="AE303" s="82">
        <v>208.63632424723448</v>
      </c>
      <c r="AF303" s="83">
        <v>212.98839558722665</v>
      </c>
      <c r="AG303" s="82"/>
      <c r="AH303" s="82"/>
      <c r="AI303" s="85"/>
      <c r="AJ303" s="82"/>
      <c r="AK303" s="82"/>
      <c r="AL303" s="85"/>
      <c r="AM303" s="82"/>
      <c r="AN303" s="82"/>
      <c r="AO303" s="82"/>
      <c r="AP303" s="85"/>
      <c r="AQ303" s="82"/>
      <c r="AR303" s="82"/>
      <c r="AS303" s="82"/>
      <c r="AT303" s="85"/>
      <c r="AU303" s="82" t="s">
        <v>82</v>
      </c>
      <c r="AV303" s="82" t="s">
        <v>134</v>
      </c>
      <c r="AW303" s="82"/>
      <c r="AX303" s="82"/>
      <c r="AY303" s="85"/>
      <c r="AZ303" s="82"/>
      <c r="BA303" s="82"/>
      <c r="BB303" s="85"/>
      <c r="BC303" s="82"/>
    </row>
    <row r="304" spans="1:61" s="2" customFormat="1" x14ac:dyDescent="0.25">
      <c r="A304" s="68"/>
      <c r="B304" s="68"/>
      <c r="C304" s="68"/>
      <c r="D304" s="83">
        <v>48186</v>
      </c>
      <c r="E304" s="82">
        <v>0</v>
      </c>
      <c r="F304" s="83">
        <v>0</v>
      </c>
      <c r="G304" s="84">
        <v>0</v>
      </c>
      <c r="H304" s="82">
        <v>0</v>
      </c>
      <c r="I304" s="82">
        <v>0</v>
      </c>
      <c r="J304" s="82">
        <v>0</v>
      </c>
      <c r="K304" s="82">
        <v>0</v>
      </c>
      <c r="L304" s="82">
        <v>0</v>
      </c>
      <c r="M304" s="82">
        <v>0</v>
      </c>
      <c r="N304" s="82">
        <v>0</v>
      </c>
      <c r="O304" s="82">
        <v>0</v>
      </c>
      <c r="P304" s="83">
        <v>0</v>
      </c>
      <c r="Q304" s="82"/>
      <c r="R304" s="82"/>
      <c r="S304" s="85"/>
      <c r="T304" s="83">
        <v>48186</v>
      </c>
      <c r="U304" s="84">
        <v>0</v>
      </c>
      <c r="V304" s="83">
        <v>0</v>
      </c>
      <c r="W304" s="84">
        <v>0</v>
      </c>
      <c r="X304" s="82">
        <v>0</v>
      </c>
      <c r="Y304" s="82">
        <v>0</v>
      </c>
      <c r="Z304" s="82">
        <v>0</v>
      </c>
      <c r="AA304" s="82">
        <v>0</v>
      </c>
      <c r="AB304" s="82">
        <v>0</v>
      </c>
      <c r="AC304" s="82">
        <v>0</v>
      </c>
      <c r="AD304" s="82">
        <v>0</v>
      </c>
      <c r="AE304" s="82">
        <v>0</v>
      </c>
      <c r="AF304" s="83">
        <v>0</v>
      </c>
      <c r="AG304" s="82"/>
      <c r="AH304" s="82"/>
      <c r="AI304" s="85"/>
      <c r="AJ304" s="82"/>
      <c r="AK304" s="82"/>
      <c r="AL304" s="85"/>
      <c r="AM304" s="82"/>
      <c r="AN304" s="82"/>
      <c r="AO304" s="82"/>
      <c r="AP304" s="85"/>
      <c r="AQ304" s="82"/>
      <c r="AR304" s="82"/>
      <c r="AS304" s="82"/>
      <c r="AT304" s="85"/>
      <c r="AU304" s="82" t="s">
        <v>20</v>
      </c>
      <c r="AV304" s="82" t="s">
        <v>130</v>
      </c>
      <c r="AW304" s="82"/>
      <c r="AX304" s="82"/>
      <c r="AY304" s="85"/>
      <c r="AZ304" s="82"/>
      <c r="BA304" s="82"/>
      <c r="BB304" s="85"/>
      <c r="BC304" s="82"/>
      <c r="BI304" s="68"/>
    </row>
    <row r="305" spans="1:61" x14ac:dyDescent="0.25">
      <c r="D305" s="83">
        <v>48188</v>
      </c>
      <c r="E305" s="82">
        <v>72.900001529999997</v>
      </c>
      <c r="F305" s="83">
        <v>116.4254463</v>
      </c>
      <c r="G305" s="84">
        <v>119.72124786928391</v>
      </c>
      <c r="H305" s="82">
        <v>119.35327182782417</v>
      </c>
      <c r="I305" s="82">
        <v>117.34289026780418</v>
      </c>
      <c r="J305" s="82">
        <v>115.91656040310176</v>
      </c>
      <c r="K305" s="82">
        <v>115.99404743002016</v>
      </c>
      <c r="L305" s="82">
        <v>115.76964325638505</v>
      </c>
      <c r="M305" s="82">
        <v>118.40619582073113</v>
      </c>
      <c r="N305" s="82">
        <v>125.54017303914107</v>
      </c>
      <c r="O305" s="82">
        <v>131.86601327799968</v>
      </c>
      <c r="P305" s="83">
        <v>135.27519516047673</v>
      </c>
      <c r="Q305" s="82"/>
      <c r="R305" s="82"/>
      <c r="S305" s="85"/>
      <c r="T305" s="83">
        <v>48188</v>
      </c>
      <c r="U305" s="84">
        <v>114.293448177644</v>
      </c>
      <c r="V305" s="83">
        <v>109.299943902957</v>
      </c>
      <c r="W305" s="84">
        <v>105.52966116115176</v>
      </c>
      <c r="X305" s="82">
        <v>106.37567192801866</v>
      </c>
      <c r="Y305" s="82">
        <v>104.64189899149751</v>
      </c>
      <c r="Z305" s="82">
        <v>104.57546287552826</v>
      </c>
      <c r="AA305" s="82">
        <v>104.72970676835878</v>
      </c>
      <c r="AB305" s="82">
        <v>105.19780168995598</v>
      </c>
      <c r="AC305" s="82">
        <v>106.59119204536884</v>
      </c>
      <c r="AD305" s="82">
        <v>110.99223124595721</v>
      </c>
      <c r="AE305" s="82">
        <v>114.58617973187469</v>
      </c>
      <c r="AF305" s="83">
        <v>116.9764021946676</v>
      </c>
      <c r="AG305" s="82"/>
      <c r="AH305" s="82"/>
      <c r="AI305" s="85"/>
      <c r="AJ305" s="82"/>
      <c r="AK305" s="82"/>
      <c r="AL305" s="85"/>
      <c r="AM305" s="82"/>
      <c r="AN305" s="82"/>
      <c r="AO305" s="82"/>
      <c r="AP305" s="85"/>
      <c r="AQ305" s="82"/>
      <c r="AR305" s="82"/>
      <c r="AS305" s="82"/>
      <c r="AT305" s="85"/>
      <c r="AU305" s="82" t="s">
        <v>20</v>
      </c>
      <c r="AV305" s="82" t="s">
        <v>131</v>
      </c>
      <c r="AW305" s="82"/>
      <c r="AX305" s="82"/>
      <c r="AY305" s="85"/>
      <c r="AZ305" s="82"/>
      <c r="BA305" s="82"/>
      <c r="BB305" s="85"/>
      <c r="BC305" s="82"/>
    </row>
    <row r="306" spans="1:61" x14ac:dyDescent="0.25">
      <c r="D306" s="83">
        <v>48189</v>
      </c>
      <c r="E306" s="82">
        <v>64.700004579999998</v>
      </c>
      <c r="F306" s="83">
        <v>64.550556650000004</v>
      </c>
      <c r="G306" s="84">
        <v>66.377870460393524</v>
      </c>
      <c r="H306" s="82">
        <v>152.04870106912523</v>
      </c>
      <c r="I306" s="82">
        <v>149.48759905513668</v>
      </c>
      <c r="J306" s="82">
        <v>147.67054284961466</v>
      </c>
      <c r="K306" s="82">
        <v>147.76925653891885</v>
      </c>
      <c r="L306" s="82">
        <v>147.48337947335395</v>
      </c>
      <c r="M306" s="82">
        <v>150.84218469561546</v>
      </c>
      <c r="N306" s="82">
        <v>159.93043131763298</v>
      </c>
      <c r="O306" s="82">
        <v>167.98916131103257</v>
      </c>
      <c r="P306" s="83">
        <v>172.3322485930201</v>
      </c>
      <c r="Q306" s="82"/>
      <c r="R306" s="82"/>
      <c r="S306" s="85"/>
      <c r="T306" s="83">
        <v>48189</v>
      </c>
      <c r="U306" s="84">
        <v>110.51118607051301</v>
      </c>
      <c r="V306" s="83">
        <v>113.965027896546</v>
      </c>
      <c r="W306" s="84">
        <v>110.03382388578096</v>
      </c>
      <c r="X306" s="82">
        <v>110.91594364910279</v>
      </c>
      <c r="Y306" s="82">
        <v>109.10817070777041</v>
      </c>
      <c r="Z306" s="82">
        <v>109.03889899966694</v>
      </c>
      <c r="AA306" s="82">
        <v>109.19972625100485</v>
      </c>
      <c r="AB306" s="82">
        <v>109.68780015930824</v>
      </c>
      <c r="AC306" s="82">
        <v>111.14066248526144</v>
      </c>
      <c r="AD306" s="82">
        <v>115.72954457759047</v>
      </c>
      <c r="AE306" s="82">
        <v>119.47688812444524</v>
      </c>
      <c r="AF306" s="83">
        <v>121.96912883312299</v>
      </c>
      <c r="AG306" s="82"/>
      <c r="AH306" s="82"/>
      <c r="AI306" s="85"/>
      <c r="AJ306" s="82"/>
      <c r="AK306" s="82"/>
      <c r="AL306" s="85"/>
      <c r="AM306" s="82"/>
      <c r="AN306" s="82"/>
      <c r="AO306" s="82"/>
      <c r="AP306" s="85"/>
      <c r="AQ306" s="82"/>
      <c r="AR306" s="82"/>
      <c r="AS306" s="82"/>
      <c r="AT306" s="85"/>
      <c r="AU306" s="82" t="s">
        <v>20</v>
      </c>
      <c r="AV306" s="82" t="s">
        <v>132</v>
      </c>
      <c r="AW306" s="82"/>
      <c r="AX306" s="82"/>
      <c r="AY306" s="85"/>
      <c r="AZ306" s="82"/>
      <c r="BA306" s="82"/>
      <c r="BB306" s="85"/>
      <c r="BC306" s="82"/>
    </row>
    <row r="307" spans="1:61" x14ac:dyDescent="0.25">
      <c r="D307" s="83">
        <v>48190</v>
      </c>
      <c r="E307" s="82">
        <v>184.3000031</v>
      </c>
      <c r="F307" s="83">
        <v>169.3193928</v>
      </c>
      <c r="G307" s="84">
        <v>174.11252985238028</v>
      </c>
      <c r="H307" s="82">
        <v>259.45222647949521</v>
      </c>
      <c r="I307" s="82">
        <v>255.08202393847941</v>
      </c>
      <c r="J307" s="82">
        <v>251.98144317161879</v>
      </c>
      <c r="K307" s="82">
        <v>252.1498858238341</v>
      </c>
      <c r="L307" s="82">
        <v>251.66207211257773</v>
      </c>
      <c r="M307" s="82">
        <v>257.39345611717056</v>
      </c>
      <c r="N307" s="82">
        <v>272.90142037005296</v>
      </c>
      <c r="O307" s="82">
        <v>286.65264234487313</v>
      </c>
      <c r="P307" s="83">
        <v>294.06358145308792</v>
      </c>
      <c r="Q307" s="82"/>
      <c r="R307" s="82"/>
      <c r="S307" s="85"/>
      <c r="T307" s="83">
        <v>48190</v>
      </c>
      <c r="U307" s="84">
        <v>204.36159692931599</v>
      </c>
      <c r="V307" s="83">
        <v>183.19771695275401</v>
      </c>
      <c r="W307" s="84">
        <v>176.87834325592632</v>
      </c>
      <c r="X307" s="82">
        <v>178.29634252905561</v>
      </c>
      <c r="Y307" s="82">
        <v>175.39036442565279</v>
      </c>
      <c r="Z307" s="82">
        <v>175.27901080245624</v>
      </c>
      <c r="AA307" s="82">
        <v>175.5375391055041</v>
      </c>
      <c r="AB307" s="82">
        <v>176.32211335039045</v>
      </c>
      <c r="AC307" s="82">
        <v>178.65757595741854</v>
      </c>
      <c r="AD307" s="82">
        <v>186.03416102212094</v>
      </c>
      <c r="AE307" s="82">
        <v>192.05798074201448</v>
      </c>
      <c r="AF307" s="83">
        <v>196.06423438274487</v>
      </c>
      <c r="AG307" s="82"/>
      <c r="AH307" s="82"/>
      <c r="AI307" s="85"/>
      <c r="AJ307" s="82"/>
      <c r="AK307" s="82"/>
      <c r="AL307" s="85"/>
      <c r="AM307" s="82"/>
      <c r="AN307" s="82"/>
      <c r="AO307" s="82"/>
      <c r="AP307" s="85"/>
      <c r="AQ307" s="82"/>
      <c r="AR307" s="82"/>
      <c r="AS307" s="82"/>
      <c r="AT307" s="85"/>
      <c r="AU307" s="82" t="s">
        <v>20</v>
      </c>
      <c r="AV307" s="82" t="s">
        <v>133</v>
      </c>
      <c r="AW307" s="82"/>
      <c r="AX307" s="82"/>
      <c r="AY307" s="85"/>
      <c r="AZ307" s="82"/>
      <c r="BA307" s="82"/>
      <c r="BB307" s="85"/>
      <c r="BC307" s="82"/>
    </row>
    <row r="308" spans="1:61" x14ac:dyDescent="0.25">
      <c r="D308" s="83">
        <v>48191</v>
      </c>
      <c r="E308" s="82">
        <v>53.400001529999997</v>
      </c>
      <c r="F308" s="83">
        <v>47.883695279999998</v>
      </c>
      <c r="G308" s="84">
        <v>49.239199279016546</v>
      </c>
      <c r="H308" s="82">
        <v>134.96270742402055</v>
      </c>
      <c r="I308" s="82">
        <v>132.68940117828114</v>
      </c>
      <c r="J308" s="82">
        <v>131.0765309379272</v>
      </c>
      <c r="K308" s="82">
        <v>131.1641519874635</v>
      </c>
      <c r="L308" s="82">
        <v>130.91039945628248</v>
      </c>
      <c r="M308" s="82">
        <v>133.8917695259963</v>
      </c>
      <c r="N308" s="82">
        <v>141.95875307284726</v>
      </c>
      <c r="O308" s="82">
        <v>149.11190867799712</v>
      </c>
      <c r="P308" s="83">
        <v>152.96695521265568</v>
      </c>
      <c r="Q308" s="82"/>
      <c r="R308" s="82"/>
      <c r="S308" s="85"/>
      <c r="T308" s="83">
        <v>48191</v>
      </c>
      <c r="U308" s="84">
        <v>74.308264643654894</v>
      </c>
      <c r="V308" s="83">
        <v>68.565498144059703</v>
      </c>
      <c r="W308" s="84">
        <v>66.20034309361111</v>
      </c>
      <c r="X308" s="82">
        <v>66.731058367508865</v>
      </c>
      <c r="Y308" s="82">
        <v>65.643436537009038</v>
      </c>
      <c r="Z308" s="82">
        <v>65.601760162589002</v>
      </c>
      <c r="AA308" s="82">
        <v>65.698519675631331</v>
      </c>
      <c r="AB308" s="82">
        <v>65.992162657795276</v>
      </c>
      <c r="AC308" s="82">
        <v>66.866257377485496</v>
      </c>
      <c r="AD308" s="82">
        <v>69.627095438004503</v>
      </c>
      <c r="AE308" s="82">
        <v>71.881633358534529</v>
      </c>
      <c r="AF308" s="83">
        <v>73.381055846637764</v>
      </c>
      <c r="AG308" s="82"/>
      <c r="AH308" s="82"/>
      <c r="AI308" s="85"/>
      <c r="AJ308" s="82"/>
      <c r="AK308" s="82"/>
      <c r="AL308" s="85"/>
      <c r="AM308" s="82"/>
      <c r="AN308" s="82"/>
      <c r="AO308" s="82"/>
      <c r="AP308" s="85"/>
      <c r="AQ308" s="82"/>
      <c r="AR308" s="82"/>
      <c r="AS308" s="82"/>
      <c r="AT308" s="85"/>
      <c r="AU308" s="82" t="s">
        <v>20</v>
      </c>
      <c r="AV308" s="82" t="s">
        <v>134</v>
      </c>
      <c r="AW308" s="82"/>
      <c r="AX308" s="82"/>
      <c r="AY308" s="85"/>
      <c r="AZ308" s="82"/>
      <c r="BA308" s="82"/>
      <c r="BB308" s="85"/>
      <c r="BC308" s="82"/>
    </row>
    <row r="309" spans="1:61" x14ac:dyDescent="0.25">
      <c r="D309" s="83">
        <v>48192</v>
      </c>
      <c r="E309" s="82">
        <v>140.8000031</v>
      </c>
      <c r="F309" s="83">
        <v>141.1748901</v>
      </c>
      <c r="G309" s="84">
        <v>145.17130530923302</v>
      </c>
      <c r="H309" s="82">
        <v>230.599955880881</v>
      </c>
      <c r="I309" s="82">
        <v>226.71573978906648</v>
      </c>
      <c r="J309" s="82">
        <v>223.95995774107672</v>
      </c>
      <c r="K309" s="82">
        <v>224.10966880232436</v>
      </c>
      <c r="L309" s="82">
        <v>223.67610220002467</v>
      </c>
      <c r="M309" s="82">
        <v>228.77013017014096</v>
      </c>
      <c r="N309" s="82">
        <v>242.55353808704928</v>
      </c>
      <c r="O309" s="82">
        <v>254.77556147736436</v>
      </c>
      <c r="P309" s="83">
        <v>261.36237036537869</v>
      </c>
      <c r="Q309" s="82"/>
      <c r="R309" s="82"/>
      <c r="S309" s="85"/>
      <c r="T309" s="83">
        <v>48192</v>
      </c>
      <c r="U309" s="84">
        <v>241.79049226032399</v>
      </c>
      <c r="V309" s="83">
        <v>225.00459947944</v>
      </c>
      <c r="W309" s="84">
        <v>217.24310456964088</v>
      </c>
      <c r="X309" s="82">
        <v>218.98470028283896</v>
      </c>
      <c r="Y309" s="82">
        <v>215.41555951990685</v>
      </c>
      <c r="Z309" s="82">
        <v>215.27879429267216</v>
      </c>
      <c r="AA309" s="82">
        <v>215.5963203964302</v>
      </c>
      <c r="AB309" s="82">
        <v>216.55993946695645</v>
      </c>
      <c r="AC309" s="82">
        <v>219.42836947380573</v>
      </c>
      <c r="AD309" s="82">
        <v>228.48833810014747</v>
      </c>
      <c r="AE309" s="82">
        <v>235.88683173836537</v>
      </c>
      <c r="AF309" s="83">
        <v>240.80733790426953</v>
      </c>
      <c r="AG309" s="82"/>
      <c r="AH309" s="82"/>
      <c r="AI309" s="85"/>
      <c r="AJ309" s="82"/>
      <c r="AK309" s="82"/>
      <c r="AL309" s="85"/>
      <c r="AM309" s="82"/>
      <c r="AN309" s="82"/>
      <c r="AO309" s="82"/>
      <c r="AP309" s="85"/>
      <c r="AQ309" s="82"/>
      <c r="AR309" s="82"/>
      <c r="AS309" s="82"/>
      <c r="AT309" s="85"/>
      <c r="AU309" s="82" t="s">
        <v>18</v>
      </c>
      <c r="AV309" s="82" t="s">
        <v>130</v>
      </c>
      <c r="AW309" s="82"/>
      <c r="AX309" s="82"/>
      <c r="AY309" s="85"/>
      <c r="AZ309" s="82"/>
      <c r="BA309" s="82"/>
      <c r="BB309" s="85"/>
      <c r="BC309" s="82"/>
    </row>
    <row r="310" spans="1:61" s="2" customFormat="1" x14ac:dyDescent="0.25">
      <c r="A310" s="68"/>
      <c r="B310" s="68"/>
      <c r="C310" s="68"/>
      <c r="D310" s="83">
        <v>48193</v>
      </c>
      <c r="E310" s="82">
        <v>0</v>
      </c>
      <c r="F310" s="83">
        <v>0</v>
      </c>
      <c r="G310" s="84">
        <v>0</v>
      </c>
      <c r="H310" s="82">
        <v>0</v>
      </c>
      <c r="I310" s="82">
        <v>0</v>
      </c>
      <c r="J310" s="82">
        <v>0</v>
      </c>
      <c r="K310" s="82">
        <v>0</v>
      </c>
      <c r="L310" s="82">
        <v>0</v>
      </c>
      <c r="M310" s="82">
        <v>0</v>
      </c>
      <c r="N310" s="82">
        <v>0</v>
      </c>
      <c r="O310" s="82">
        <v>0</v>
      </c>
      <c r="P310" s="83">
        <v>0</v>
      </c>
      <c r="Q310" s="82"/>
      <c r="R310" s="82"/>
      <c r="S310" s="85"/>
      <c r="T310" s="83">
        <v>48193</v>
      </c>
      <c r="U310" s="84">
        <v>0</v>
      </c>
      <c r="V310" s="83">
        <v>0</v>
      </c>
      <c r="W310" s="84">
        <v>0</v>
      </c>
      <c r="X310" s="82">
        <v>0</v>
      </c>
      <c r="Y310" s="82">
        <v>0</v>
      </c>
      <c r="Z310" s="82">
        <v>0</v>
      </c>
      <c r="AA310" s="82">
        <v>0</v>
      </c>
      <c r="AB310" s="82">
        <v>0</v>
      </c>
      <c r="AC310" s="82">
        <v>0</v>
      </c>
      <c r="AD310" s="82">
        <v>0</v>
      </c>
      <c r="AE310" s="82">
        <v>0</v>
      </c>
      <c r="AF310" s="83">
        <v>0</v>
      </c>
      <c r="AG310" s="82"/>
      <c r="AH310" s="82"/>
      <c r="AI310" s="85"/>
      <c r="AJ310" s="82"/>
      <c r="AK310" s="82"/>
      <c r="AL310" s="85"/>
      <c r="AM310" s="82"/>
      <c r="AN310" s="82"/>
      <c r="AO310" s="82"/>
      <c r="AP310" s="85"/>
      <c r="AQ310" s="82"/>
      <c r="AR310" s="82"/>
      <c r="AS310" s="82"/>
      <c r="AT310" s="85"/>
      <c r="AU310" s="82" t="s">
        <v>18</v>
      </c>
      <c r="AV310" s="82" t="s">
        <v>131</v>
      </c>
      <c r="AW310" s="82"/>
      <c r="AX310" s="82"/>
      <c r="AY310" s="85"/>
      <c r="AZ310" s="82"/>
      <c r="BA310" s="82"/>
      <c r="BB310" s="85"/>
      <c r="BC310" s="82"/>
      <c r="BI310" s="68"/>
    </row>
    <row r="311" spans="1:61" x14ac:dyDescent="0.25">
      <c r="D311" s="83">
        <v>49101</v>
      </c>
      <c r="E311" s="82">
        <v>35</v>
      </c>
      <c r="F311" s="83">
        <v>39.9716411243175</v>
      </c>
      <c r="G311" s="84">
        <v>41.103168653144152</v>
      </c>
      <c r="H311" s="82">
        <v>40.976833674503183</v>
      </c>
      <c r="I311" s="82">
        <v>40.286621587765708</v>
      </c>
      <c r="J311" s="82">
        <v>39.796928421120043</v>
      </c>
      <c r="K311" s="82">
        <v>39.823531571292143</v>
      </c>
      <c r="L311" s="82">
        <v>39.746488249746882</v>
      </c>
      <c r="M311" s="82">
        <v>40.651679823038194</v>
      </c>
      <c r="N311" s="82">
        <v>43.100944878278433</v>
      </c>
      <c r="O311" s="82">
        <v>45.272757174242329</v>
      </c>
      <c r="P311" s="83">
        <v>46.443210877144701</v>
      </c>
      <c r="Q311" s="82"/>
      <c r="R311" s="82"/>
      <c r="S311" s="85"/>
      <c r="T311" s="83">
        <v>49101</v>
      </c>
      <c r="U311" s="84">
        <v>35</v>
      </c>
      <c r="V311" s="83">
        <v>32.633333329999999</v>
      </c>
      <c r="W311" s="84">
        <v>31.507652116742324</v>
      </c>
      <c r="X311" s="82">
        <v>31.760242835182662</v>
      </c>
      <c r="Y311" s="82">
        <v>31.242595816019854</v>
      </c>
      <c r="Z311" s="82">
        <v>31.222760198176356</v>
      </c>
      <c r="AA311" s="82">
        <v>31.2688123020395</v>
      </c>
      <c r="AB311" s="82">
        <v>31.408569899903632</v>
      </c>
      <c r="AC311" s="82">
        <v>31.824589984665678</v>
      </c>
      <c r="AD311" s="82">
        <v>33.138594128699935</v>
      </c>
      <c r="AE311" s="82">
        <v>34.211627789320332</v>
      </c>
      <c r="AF311" s="83">
        <v>34.925268835928996</v>
      </c>
      <c r="AG311" s="82"/>
      <c r="AH311" s="82"/>
      <c r="AI311" s="85"/>
      <c r="AJ311" s="82"/>
      <c r="AK311" s="82"/>
      <c r="AL311" s="85"/>
      <c r="AM311" s="82"/>
      <c r="AN311" s="82"/>
      <c r="AO311" s="82"/>
      <c r="AP311" s="85"/>
      <c r="AQ311" s="82"/>
      <c r="AR311" s="82"/>
      <c r="AS311" s="82"/>
      <c r="AT311" s="85"/>
      <c r="AU311" s="82" t="s">
        <v>18</v>
      </c>
      <c r="AV311" s="82" t="s">
        <v>132</v>
      </c>
      <c r="AW311" s="82"/>
      <c r="AX311" s="82"/>
      <c r="AY311" s="85"/>
      <c r="AZ311" s="82"/>
      <c r="BA311" s="82"/>
      <c r="BB311" s="85"/>
      <c r="BC311" s="82"/>
    </row>
    <row r="312" spans="1:61" x14ac:dyDescent="0.25">
      <c r="D312" s="83">
        <v>49202</v>
      </c>
      <c r="E312" s="82">
        <v>16.621199335029399</v>
      </c>
      <c r="F312" s="83">
        <v>12.0526012</v>
      </c>
      <c r="G312" s="84">
        <v>12.393789344098298</v>
      </c>
      <c r="H312" s="82">
        <v>12.355695708902426</v>
      </c>
      <c r="I312" s="82">
        <v>12.147576882882904</v>
      </c>
      <c r="J312" s="82">
        <v>11.999920287308331</v>
      </c>
      <c r="K312" s="82">
        <v>12.007941903400869</v>
      </c>
      <c r="L312" s="82">
        <v>11.984711122687603</v>
      </c>
      <c r="M312" s="82">
        <v>12.257652456483466</v>
      </c>
      <c r="N312" s="82">
        <v>12.996176422814873</v>
      </c>
      <c r="O312" s="82">
        <v>13.651040390073515</v>
      </c>
      <c r="P312" s="83">
        <v>14.003965896941516</v>
      </c>
      <c r="Q312" s="82"/>
      <c r="R312" s="82"/>
      <c r="S312" s="85"/>
      <c r="T312" s="83">
        <v>49202</v>
      </c>
      <c r="U312" s="84">
        <v>18.920480520865699</v>
      </c>
      <c r="V312" s="83">
        <v>18.8469961457157</v>
      </c>
      <c r="W312" s="84">
        <v>18.196872259411133</v>
      </c>
      <c r="X312" s="82">
        <v>18.342753044826093</v>
      </c>
      <c r="Y312" s="82">
        <v>18.043792124213248</v>
      </c>
      <c r="Z312" s="82">
        <v>18.032336297458933</v>
      </c>
      <c r="AA312" s="82">
        <v>18.058933146001305</v>
      </c>
      <c r="AB312" s="82">
        <v>18.139648495599328</v>
      </c>
      <c r="AC312" s="82">
        <v>18.37991598083482</v>
      </c>
      <c r="AD312" s="82">
        <v>19.138803551026779</v>
      </c>
      <c r="AE312" s="82">
        <v>19.758521465265847</v>
      </c>
      <c r="AF312" s="83">
        <v>20.170676421023717</v>
      </c>
      <c r="AG312" s="82"/>
      <c r="AH312" s="82"/>
      <c r="AI312" s="85"/>
      <c r="AJ312" s="82"/>
      <c r="AK312" s="82"/>
      <c r="AL312" s="85"/>
      <c r="AM312" s="82"/>
      <c r="AN312" s="82"/>
      <c r="AO312" s="82"/>
      <c r="AP312" s="85"/>
      <c r="AQ312" s="82"/>
      <c r="AR312" s="82"/>
      <c r="AS312" s="82"/>
      <c r="AT312" s="85"/>
      <c r="AU312" s="82" t="s">
        <v>18</v>
      </c>
      <c r="AV312" s="82" t="s">
        <v>133</v>
      </c>
      <c r="AW312" s="82"/>
      <c r="AX312" s="82"/>
      <c r="AY312" s="85"/>
      <c r="AZ312" s="82"/>
      <c r="BA312" s="82"/>
      <c r="BB312" s="85"/>
      <c r="BC312" s="82"/>
    </row>
    <row r="313" spans="1:61" x14ac:dyDescent="0.25">
      <c r="D313" s="83">
        <v>49302</v>
      </c>
      <c r="E313" s="82">
        <v>9</v>
      </c>
      <c r="F313" s="83">
        <v>0</v>
      </c>
      <c r="G313" s="84">
        <v>0</v>
      </c>
      <c r="H313" s="82">
        <v>0</v>
      </c>
      <c r="I313" s="82">
        <v>0</v>
      </c>
      <c r="J313" s="82">
        <v>0</v>
      </c>
      <c r="K313" s="82">
        <v>0</v>
      </c>
      <c r="L313" s="82">
        <v>0</v>
      </c>
      <c r="M313" s="82">
        <v>0</v>
      </c>
      <c r="N313" s="82">
        <v>0</v>
      </c>
      <c r="O313" s="82">
        <v>0</v>
      </c>
      <c r="P313" s="83">
        <v>0</v>
      </c>
      <c r="Q313" s="82"/>
      <c r="R313" s="82"/>
      <c r="S313" s="85"/>
      <c r="T313" s="83">
        <v>49302</v>
      </c>
      <c r="U313" s="84">
        <v>8.0314249511427604</v>
      </c>
      <c r="V313" s="83">
        <v>0</v>
      </c>
      <c r="W313" s="84">
        <v>0</v>
      </c>
      <c r="X313" s="82">
        <v>0</v>
      </c>
      <c r="Y313" s="82">
        <v>0</v>
      </c>
      <c r="Z313" s="82">
        <v>0</v>
      </c>
      <c r="AA313" s="82">
        <v>0</v>
      </c>
      <c r="AB313" s="82">
        <v>0</v>
      </c>
      <c r="AC313" s="82">
        <v>0</v>
      </c>
      <c r="AD313" s="82">
        <v>0</v>
      </c>
      <c r="AE313" s="82">
        <v>0</v>
      </c>
      <c r="AF313" s="83">
        <v>0</v>
      </c>
      <c r="AG313" s="82"/>
      <c r="AH313" s="82"/>
      <c r="AI313" s="85"/>
      <c r="AJ313" s="82"/>
      <c r="AK313" s="82"/>
      <c r="AL313" s="85"/>
      <c r="AM313" s="82"/>
      <c r="AN313" s="82"/>
      <c r="AO313" s="82"/>
      <c r="AP313" s="85"/>
      <c r="AQ313" s="82"/>
      <c r="AR313" s="82"/>
      <c r="AS313" s="82"/>
      <c r="AT313" s="85"/>
      <c r="AU313" s="82" t="s">
        <v>18</v>
      </c>
      <c r="AV313" s="82" t="s">
        <v>134</v>
      </c>
      <c r="AW313" s="82"/>
      <c r="AX313" s="82"/>
      <c r="AY313" s="85"/>
      <c r="AZ313" s="82"/>
      <c r="BA313" s="82"/>
      <c r="BB313" s="85"/>
      <c r="BC313" s="82"/>
    </row>
    <row r="314" spans="1:61" x14ac:dyDescent="0.25">
      <c r="D314" s="83">
        <v>49303</v>
      </c>
      <c r="E314" s="82">
        <v>22.485650897185</v>
      </c>
      <c r="F314" s="83">
        <v>5.841111111</v>
      </c>
      <c r="G314" s="84">
        <v>6.0064627912193735</v>
      </c>
      <c r="H314" s="82">
        <v>5.9880012863451402</v>
      </c>
      <c r="I314" s="82">
        <v>5.8871396410539223</v>
      </c>
      <c r="J314" s="82">
        <v>5.8155801024355647</v>
      </c>
      <c r="K314" s="82">
        <v>5.8194676575042834</v>
      </c>
      <c r="L314" s="82">
        <v>5.8082092105441809</v>
      </c>
      <c r="M314" s="82">
        <v>5.9404861050527433</v>
      </c>
      <c r="N314" s="82">
        <v>6.2984005895607158</v>
      </c>
      <c r="O314" s="82">
        <v>6.6157705192442755</v>
      </c>
      <c r="P314" s="83">
        <v>6.7868105350312407</v>
      </c>
      <c r="Q314" s="82"/>
      <c r="R314" s="82"/>
      <c r="S314" s="85"/>
      <c r="T314" s="83">
        <v>49303</v>
      </c>
      <c r="U314" s="84">
        <v>24</v>
      </c>
      <c r="V314" s="83">
        <v>14.211111109999999</v>
      </c>
      <c r="W314" s="84">
        <v>13.720901279631915</v>
      </c>
      <c r="X314" s="82">
        <v>13.830899076326819</v>
      </c>
      <c r="Y314" s="82">
        <v>13.605474991367645</v>
      </c>
      <c r="Z314" s="82">
        <v>13.596837008656566</v>
      </c>
      <c r="AA314" s="82">
        <v>13.616891704210659</v>
      </c>
      <c r="AB314" s="82">
        <v>13.677753116424656</v>
      </c>
      <c r="AC314" s="82">
        <v>13.85892086869684</v>
      </c>
      <c r="AD314" s="82">
        <v>14.431141263746238</v>
      </c>
      <c r="AE314" s="82">
        <v>14.898424223217251</v>
      </c>
      <c r="AF314" s="83">
        <v>15.209199469602797</v>
      </c>
      <c r="AG314" s="82"/>
      <c r="AH314" s="82"/>
      <c r="AI314" s="85"/>
      <c r="AJ314" s="82"/>
      <c r="AK314" s="82"/>
      <c r="AL314" s="85"/>
      <c r="AM314" s="82"/>
      <c r="AN314" s="82"/>
      <c r="AO314" s="82"/>
      <c r="AP314" s="85"/>
      <c r="AQ314" s="82"/>
      <c r="AR314" s="82"/>
      <c r="AS314" s="82"/>
      <c r="AT314" s="85"/>
      <c r="AU314" s="82" t="s">
        <v>10</v>
      </c>
      <c r="AV314" s="82" t="s">
        <v>130</v>
      </c>
      <c r="AW314" s="82" t="s">
        <v>115</v>
      </c>
      <c r="AX314" s="82">
        <v>4.9000000000000004</v>
      </c>
      <c r="AY314" s="85"/>
      <c r="AZ314" s="82"/>
      <c r="BA314" s="82"/>
      <c r="BB314" s="85"/>
      <c r="BC314" s="82"/>
    </row>
    <row r="315" spans="1:61" s="2" customFormat="1" x14ac:dyDescent="0.25">
      <c r="A315" s="68"/>
      <c r="B315" s="68"/>
      <c r="C315" s="68"/>
      <c r="D315" s="83">
        <v>49304</v>
      </c>
      <c r="E315" s="82">
        <v>0</v>
      </c>
      <c r="F315" s="83">
        <v>0</v>
      </c>
      <c r="G315" s="84">
        <v>0</v>
      </c>
      <c r="H315" s="82">
        <v>0</v>
      </c>
      <c r="I315" s="82">
        <v>0</v>
      </c>
      <c r="J315" s="82">
        <v>0</v>
      </c>
      <c r="K315" s="82">
        <v>0</v>
      </c>
      <c r="L315" s="82">
        <v>0</v>
      </c>
      <c r="M315" s="82">
        <v>0</v>
      </c>
      <c r="N315" s="82">
        <v>0</v>
      </c>
      <c r="O315" s="82">
        <v>0</v>
      </c>
      <c r="P315" s="83">
        <v>0</v>
      </c>
      <c r="Q315" s="82"/>
      <c r="R315" s="82"/>
      <c r="S315" s="85"/>
      <c r="T315" s="83">
        <v>49304</v>
      </c>
      <c r="U315" s="84">
        <v>0</v>
      </c>
      <c r="V315" s="83">
        <v>0</v>
      </c>
      <c r="W315" s="84">
        <v>0</v>
      </c>
      <c r="X315" s="82">
        <v>0</v>
      </c>
      <c r="Y315" s="82">
        <v>0</v>
      </c>
      <c r="Z315" s="82">
        <v>0</v>
      </c>
      <c r="AA315" s="82">
        <v>0</v>
      </c>
      <c r="AB315" s="82">
        <v>0</v>
      </c>
      <c r="AC315" s="82">
        <v>0</v>
      </c>
      <c r="AD315" s="82">
        <v>0</v>
      </c>
      <c r="AE315" s="82">
        <v>0</v>
      </c>
      <c r="AF315" s="83">
        <v>0</v>
      </c>
      <c r="AG315" s="82"/>
      <c r="AH315" s="82"/>
      <c r="AI315" s="85"/>
      <c r="AJ315" s="82"/>
      <c r="AK315" s="82"/>
      <c r="AL315" s="85"/>
      <c r="AM315" s="82"/>
      <c r="AN315" s="82"/>
      <c r="AO315" s="82"/>
      <c r="AP315" s="85"/>
      <c r="AQ315" s="82"/>
      <c r="AR315" s="82"/>
      <c r="AS315" s="82"/>
      <c r="AT315" s="85"/>
      <c r="AU315" s="82" t="s">
        <v>10</v>
      </c>
      <c r="AV315" s="82" t="s">
        <v>131</v>
      </c>
      <c r="AW315" s="82"/>
      <c r="AX315" s="82"/>
      <c r="AY315" s="85"/>
      <c r="AZ315" s="82"/>
      <c r="BA315" s="82"/>
      <c r="BB315" s="85"/>
      <c r="BC315" s="82"/>
      <c r="BI315" s="68"/>
    </row>
    <row r="316" spans="1:61" x14ac:dyDescent="0.25">
      <c r="D316" s="83">
        <v>49307</v>
      </c>
      <c r="E316" s="82">
        <v>12</v>
      </c>
      <c r="F316" s="83">
        <v>0</v>
      </c>
      <c r="G316" s="84">
        <v>0</v>
      </c>
      <c r="H316" s="82">
        <v>0</v>
      </c>
      <c r="I316" s="82">
        <v>0</v>
      </c>
      <c r="J316" s="82">
        <v>0</v>
      </c>
      <c r="K316" s="82">
        <v>0</v>
      </c>
      <c r="L316" s="82">
        <v>0</v>
      </c>
      <c r="M316" s="82">
        <v>0</v>
      </c>
      <c r="N316" s="82">
        <v>0</v>
      </c>
      <c r="O316" s="82">
        <v>0</v>
      </c>
      <c r="P316" s="83">
        <v>0</v>
      </c>
      <c r="Q316" s="82"/>
      <c r="R316" s="82"/>
      <c r="S316" s="85"/>
      <c r="T316" s="83">
        <v>49307</v>
      </c>
      <c r="U316" s="84">
        <v>6</v>
      </c>
      <c r="V316" s="83">
        <v>0</v>
      </c>
      <c r="W316" s="84">
        <v>0</v>
      </c>
      <c r="X316" s="82">
        <v>0</v>
      </c>
      <c r="Y316" s="82">
        <v>0</v>
      </c>
      <c r="Z316" s="82">
        <v>0</v>
      </c>
      <c r="AA316" s="82">
        <v>0</v>
      </c>
      <c r="AB316" s="82">
        <v>0</v>
      </c>
      <c r="AC316" s="82">
        <v>0</v>
      </c>
      <c r="AD316" s="82">
        <v>0</v>
      </c>
      <c r="AE316" s="82">
        <v>0</v>
      </c>
      <c r="AF316" s="83">
        <v>0</v>
      </c>
      <c r="AG316" s="82"/>
      <c r="AH316" s="82"/>
      <c r="AI316" s="85"/>
      <c r="AJ316" s="82"/>
      <c r="AK316" s="82"/>
      <c r="AL316" s="85"/>
      <c r="AM316" s="82"/>
      <c r="AN316" s="82"/>
      <c r="AO316" s="82"/>
      <c r="AP316" s="85"/>
      <c r="AQ316" s="82"/>
      <c r="AR316" s="82"/>
      <c r="AS316" s="82"/>
      <c r="AT316" s="85"/>
      <c r="AU316" s="82" t="s">
        <v>10</v>
      </c>
      <c r="AV316" s="82" t="s">
        <v>132</v>
      </c>
      <c r="AW316" s="82"/>
      <c r="AX316" s="82"/>
      <c r="AY316" s="85"/>
      <c r="AZ316" s="82"/>
      <c r="BA316" s="82"/>
      <c r="BB316" s="85"/>
      <c r="BC316" s="82"/>
    </row>
    <row r="317" spans="1:61" x14ac:dyDescent="0.25">
      <c r="D317" s="83">
        <v>49411</v>
      </c>
      <c r="E317" s="82">
        <v>16.975389038507199</v>
      </c>
      <c r="F317" s="83">
        <v>10.767777779999999</v>
      </c>
      <c r="G317" s="84">
        <v>11.072594811266336</v>
      </c>
      <c r="H317" s="82">
        <v>11.038562008569642</v>
      </c>
      <c r="I317" s="82">
        <v>10.852628927965208</v>
      </c>
      <c r="J317" s="82">
        <v>10.720712723113236</v>
      </c>
      <c r="K317" s="82">
        <v>10.727879224193595</v>
      </c>
      <c r="L317" s="82">
        <v>10.707124875798133</v>
      </c>
      <c r="M317" s="82">
        <v>10.95097029808678</v>
      </c>
      <c r="N317" s="82">
        <v>11.610766621112949</v>
      </c>
      <c r="O317" s="82">
        <v>12.19582121294415</v>
      </c>
      <c r="P317" s="83">
        <v>12.511124388398798</v>
      </c>
      <c r="Q317" s="82"/>
      <c r="R317" s="82"/>
      <c r="S317" s="85"/>
      <c r="T317" s="83">
        <v>49411</v>
      </c>
      <c r="U317" s="84">
        <v>18</v>
      </c>
      <c r="V317" s="83">
        <v>11.6242484160923</v>
      </c>
      <c r="W317" s="84">
        <v>11.223271968853117</v>
      </c>
      <c r="X317" s="82">
        <v>11.31324675717946</v>
      </c>
      <c r="Y317" s="82">
        <v>11.128856842678557</v>
      </c>
      <c r="Z317" s="82">
        <v>11.121791240554256</v>
      </c>
      <c r="AA317" s="82">
        <v>11.138195359924334</v>
      </c>
      <c r="AB317" s="82">
        <v>11.187978108722341</v>
      </c>
      <c r="AC317" s="82">
        <v>11.336167714805642</v>
      </c>
      <c r="AD317" s="82">
        <v>11.804226262045349</v>
      </c>
      <c r="AE317" s="82">
        <v>12.18644923950667</v>
      </c>
      <c r="AF317" s="83">
        <v>12.440653758604114</v>
      </c>
      <c r="AG317" s="82"/>
      <c r="AH317" s="82"/>
      <c r="AI317" s="85"/>
      <c r="AJ317" s="82"/>
      <c r="AK317" s="82"/>
      <c r="AL317" s="85"/>
      <c r="AM317" s="82"/>
      <c r="AN317" s="82"/>
      <c r="AO317" s="82"/>
      <c r="AP317" s="85"/>
      <c r="AQ317" s="82"/>
      <c r="AR317" s="82"/>
      <c r="AS317" s="82"/>
      <c r="AT317" s="85"/>
      <c r="AU317" s="82" t="s">
        <v>10</v>
      </c>
      <c r="AV317" s="82" t="s">
        <v>133</v>
      </c>
      <c r="AW317" s="82"/>
      <c r="AX317" s="82"/>
      <c r="AY317" s="85"/>
      <c r="AZ317" s="82"/>
      <c r="BA317" s="82"/>
      <c r="BB317" s="85"/>
      <c r="BC317" s="82"/>
    </row>
    <row r="318" spans="1:61" x14ac:dyDescent="0.25">
      <c r="D318" s="83">
        <v>49412</v>
      </c>
      <c r="E318" s="82">
        <v>33</v>
      </c>
      <c r="F318" s="83">
        <v>27.828611110000001</v>
      </c>
      <c r="G318" s="84">
        <v>28.616390612523837</v>
      </c>
      <c r="H318" s="82">
        <v>28.52843507976862</v>
      </c>
      <c r="I318" s="82">
        <v>28.047903302614404</v>
      </c>
      <c r="J318" s="82">
        <v>27.706974576285077</v>
      </c>
      <c r="K318" s="82">
        <v>27.725495925412019</v>
      </c>
      <c r="L318" s="82">
        <v>27.671857681557142</v>
      </c>
      <c r="M318" s="82">
        <v>28.302060084176233</v>
      </c>
      <c r="N318" s="82">
        <v>30.007260141276895</v>
      </c>
      <c r="O318" s="82">
        <v>31.519295126288469</v>
      </c>
      <c r="P318" s="83">
        <v>32.334175376489497</v>
      </c>
      <c r="Q318" s="82"/>
      <c r="R318" s="82"/>
      <c r="S318" s="85"/>
      <c r="T318" s="83">
        <v>49412</v>
      </c>
      <c r="U318" s="84">
        <v>30</v>
      </c>
      <c r="V318" s="83">
        <v>17.437777780000001</v>
      </c>
      <c r="W318" s="84">
        <v>16.836264638531773</v>
      </c>
      <c r="X318" s="82">
        <v>16.971237697303064</v>
      </c>
      <c r="Y318" s="82">
        <v>16.694630536233731</v>
      </c>
      <c r="Z318" s="82">
        <v>16.684031278947135</v>
      </c>
      <c r="AA318" s="82">
        <v>16.708639440955789</v>
      </c>
      <c r="AB318" s="82">
        <v>16.783319581963049</v>
      </c>
      <c r="AC318" s="82">
        <v>17.00562190446065</v>
      </c>
      <c r="AD318" s="82">
        <v>17.707766304910361</v>
      </c>
      <c r="AE318" s="82">
        <v>18.281146974765409</v>
      </c>
      <c r="AF318" s="83">
        <v>18.662484482019327</v>
      </c>
      <c r="AG318" s="82"/>
      <c r="AH318" s="82"/>
      <c r="AI318" s="85"/>
      <c r="AJ318" s="82"/>
      <c r="AK318" s="82"/>
      <c r="AL318" s="85"/>
      <c r="AM318" s="82"/>
      <c r="AN318" s="82"/>
      <c r="AO318" s="82"/>
      <c r="AP318" s="85"/>
      <c r="AQ318" s="82"/>
      <c r="AR318" s="82"/>
      <c r="AS318" s="82"/>
      <c r="AT318" s="85"/>
      <c r="AU318" s="82" t="s">
        <v>10</v>
      </c>
      <c r="AV318" s="82" t="s">
        <v>134</v>
      </c>
      <c r="AW318" s="82"/>
      <c r="AX318" s="82"/>
      <c r="AY318" s="85"/>
      <c r="AZ318" s="82"/>
      <c r="BA318" s="82"/>
      <c r="BB318" s="85"/>
      <c r="BC318" s="82"/>
    </row>
    <row r="319" spans="1:61" x14ac:dyDescent="0.25">
      <c r="D319" s="83">
        <v>49621</v>
      </c>
      <c r="E319" s="82">
        <v>0.34614172599999998</v>
      </c>
      <c r="F319" s="83">
        <v>0.26068407684271699</v>
      </c>
      <c r="G319" s="84">
        <v>0.26806358894122939</v>
      </c>
      <c r="H319" s="82">
        <v>0.26723966687164163</v>
      </c>
      <c r="I319" s="82">
        <v>0.26273829300767532</v>
      </c>
      <c r="J319" s="82">
        <v>0.25954464852642462</v>
      </c>
      <c r="K319" s="82">
        <v>0.25971814697303963</v>
      </c>
      <c r="L319" s="82">
        <v>0.25921569156743196</v>
      </c>
      <c r="M319" s="82">
        <v>0.26511910266119604</v>
      </c>
      <c r="N319" s="82">
        <v>0.28109253737413792</v>
      </c>
      <c r="O319" s="82">
        <v>0.29525650131267578</v>
      </c>
      <c r="P319" s="83">
        <v>0.30288987923877297</v>
      </c>
      <c r="Q319" s="82"/>
      <c r="R319" s="82"/>
      <c r="S319" s="85"/>
      <c r="T319" s="83">
        <v>49621</v>
      </c>
      <c r="U319" s="84">
        <v>0.41244703088510498</v>
      </c>
      <c r="V319" s="83">
        <v>0.34369193416923999</v>
      </c>
      <c r="W319" s="84">
        <v>0.33183634008909618</v>
      </c>
      <c r="X319" s="82">
        <v>0.33449660748182836</v>
      </c>
      <c r="Y319" s="82">
        <v>0.32904478607474413</v>
      </c>
      <c r="Z319" s="82">
        <v>0.32883587876536408</v>
      </c>
      <c r="AA319" s="82">
        <v>0.32932089623168392</v>
      </c>
      <c r="AB319" s="82">
        <v>0.33079281326323684</v>
      </c>
      <c r="AC319" s="82">
        <v>0.33517430706098117</v>
      </c>
      <c r="AD319" s="82">
        <v>0.34901330478771231</v>
      </c>
      <c r="AE319" s="82">
        <v>0.36031441860645574</v>
      </c>
      <c r="AF319" s="83">
        <v>0.36783043510195768</v>
      </c>
      <c r="AG319" s="82"/>
      <c r="AH319" s="82"/>
      <c r="AI319" s="85"/>
      <c r="AJ319" s="82"/>
      <c r="AK319" s="82"/>
      <c r="AL319" s="85"/>
      <c r="AM319" s="82"/>
      <c r="AN319" s="82"/>
      <c r="AO319" s="82"/>
      <c r="AP319" s="85"/>
      <c r="AQ319" s="82"/>
      <c r="AR319" s="82"/>
      <c r="AS319" s="82"/>
      <c r="AT319" s="85"/>
      <c r="AU319" s="82" t="s">
        <v>76</v>
      </c>
      <c r="AV319" s="82" t="s">
        <v>130</v>
      </c>
      <c r="AW319" s="82"/>
      <c r="AX319" s="82"/>
      <c r="AY319" s="85"/>
      <c r="AZ319" s="82"/>
      <c r="BA319" s="82"/>
      <c r="BB319" s="85"/>
      <c r="BC319" s="82"/>
    </row>
    <row r="320" spans="1:61" x14ac:dyDescent="0.25">
      <c r="D320" s="83">
        <v>49801</v>
      </c>
      <c r="E320" s="82">
        <v>11.7502802915785</v>
      </c>
      <c r="F320" s="83">
        <v>5.7404106024490797</v>
      </c>
      <c r="G320" s="84">
        <v>5.9029116266936885</v>
      </c>
      <c r="H320" s="82">
        <v>5.884768397382806</v>
      </c>
      <c r="I320" s="82">
        <v>5.7856456025912779</v>
      </c>
      <c r="J320" s="82">
        <v>5.7153197473926669</v>
      </c>
      <c r="K320" s="82">
        <v>5.7191402811763936</v>
      </c>
      <c r="L320" s="82">
        <v>5.7080759293657977</v>
      </c>
      <c r="M320" s="82">
        <v>5.8380723758066182</v>
      </c>
      <c r="N320" s="82">
        <v>6.1898164297367817</v>
      </c>
      <c r="O320" s="82">
        <v>6.501714915253201</v>
      </c>
      <c r="P320" s="83">
        <v>6.6698062084007566</v>
      </c>
      <c r="Q320" s="82"/>
      <c r="R320" s="82"/>
      <c r="S320" s="85"/>
      <c r="T320" s="83">
        <v>49801</v>
      </c>
      <c r="U320" s="84">
        <v>15.556823890302301</v>
      </c>
      <c r="V320" s="83">
        <v>8.5151817325307704</v>
      </c>
      <c r="W320" s="84">
        <v>8.2214520051120594</v>
      </c>
      <c r="X320" s="82">
        <v>8.287361786675584</v>
      </c>
      <c r="Y320" s="82">
        <v>8.1522895157279525</v>
      </c>
      <c r="Z320" s="82">
        <v>8.1471137070232018</v>
      </c>
      <c r="AA320" s="82">
        <v>8.1591303168373024</v>
      </c>
      <c r="AB320" s="82">
        <v>8.1955979780559929</v>
      </c>
      <c r="AC320" s="82">
        <v>8.3041522158443541</v>
      </c>
      <c r="AD320" s="82">
        <v>8.6470220039411814</v>
      </c>
      <c r="AE320" s="82">
        <v>8.9270141375337886</v>
      </c>
      <c r="AF320" s="83">
        <v>9.1132281274506504</v>
      </c>
      <c r="AG320" s="82"/>
      <c r="AH320" s="82"/>
      <c r="AI320" s="85"/>
      <c r="AJ320" s="82"/>
      <c r="AK320" s="82"/>
      <c r="AL320" s="85"/>
      <c r="AM320" s="82"/>
      <c r="AN320" s="82"/>
      <c r="AO320" s="82"/>
      <c r="AP320" s="85"/>
      <c r="AQ320" s="82"/>
      <c r="AR320" s="82"/>
      <c r="AS320" s="82"/>
      <c r="AT320" s="85"/>
      <c r="AU320" s="82" t="s">
        <v>76</v>
      </c>
      <c r="AV320" s="82" t="s">
        <v>131</v>
      </c>
      <c r="AW320" s="82"/>
      <c r="AX320" s="82"/>
      <c r="AY320" s="85"/>
      <c r="AZ320" s="82"/>
      <c r="BA320" s="82"/>
      <c r="BB320" s="85"/>
      <c r="BC320" s="82"/>
    </row>
    <row r="321" spans="1:61" x14ac:dyDescent="0.25">
      <c r="D321" s="83">
        <v>51001</v>
      </c>
      <c r="E321" s="82">
        <v>27.901525500000002</v>
      </c>
      <c r="F321" s="83">
        <v>0.192783654</v>
      </c>
      <c r="G321" s="84">
        <v>0.19824102341173733</v>
      </c>
      <c r="H321" s="82">
        <v>0.19763170845429864</v>
      </c>
      <c r="I321" s="82">
        <v>0.19430280815464931</v>
      </c>
      <c r="J321" s="82">
        <v>0.19194101275797876</v>
      </c>
      <c r="K321" s="82">
        <v>0.19206932003668509</v>
      </c>
      <c r="L321" s="82">
        <v>0.19169773927027126</v>
      </c>
      <c r="M321" s="82">
        <v>0.19606348794009368</v>
      </c>
      <c r="N321" s="82">
        <v>0.207876319579785</v>
      </c>
      <c r="O321" s="82">
        <v>0.21835099358468424</v>
      </c>
      <c r="P321" s="83">
        <v>0.22399610435162931</v>
      </c>
      <c r="Q321" s="82"/>
      <c r="R321" s="82"/>
      <c r="S321" s="85"/>
      <c r="T321" s="83">
        <v>51001</v>
      </c>
      <c r="U321" s="84">
        <v>30.710248222057501</v>
      </c>
      <c r="V321" s="83">
        <v>0</v>
      </c>
      <c r="W321" s="84">
        <v>0</v>
      </c>
      <c r="X321" s="82">
        <v>0</v>
      </c>
      <c r="Y321" s="82">
        <v>0</v>
      </c>
      <c r="Z321" s="82">
        <v>0</v>
      </c>
      <c r="AA321" s="82">
        <v>0</v>
      </c>
      <c r="AB321" s="82">
        <v>0</v>
      </c>
      <c r="AC321" s="82">
        <v>0</v>
      </c>
      <c r="AD321" s="82">
        <v>0</v>
      </c>
      <c r="AE321" s="82">
        <v>0</v>
      </c>
      <c r="AF321" s="83">
        <v>0</v>
      </c>
      <c r="AG321" s="82"/>
      <c r="AH321" s="82"/>
      <c r="AI321" s="85"/>
      <c r="AJ321" s="82"/>
      <c r="AK321" s="82"/>
      <c r="AL321" s="85"/>
      <c r="AM321" s="82"/>
      <c r="AN321" s="82"/>
      <c r="AO321" s="82"/>
      <c r="AP321" s="85"/>
      <c r="AQ321" s="82"/>
      <c r="AR321" s="82"/>
      <c r="AS321" s="82"/>
      <c r="AT321" s="85"/>
      <c r="AU321" s="82" t="s">
        <v>76</v>
      </c>
      <c r="AV321" s="82" t="s">
        <v>132</v>
      </c>
      <c r="AW321" s="82"/>
      <c r="AX321" s="82"/>
      <c r="AY321" s="85"/>
      <c r="AZ321" s="82"/>
      <c r="BA321" s="82"/>
      <c r="BB321" s="85"/>
      <c r="BC321" s="82"/>
    </row>
    <row r="322" spans="1:61" x14ac:dyDescent="0.25">
      <c r="D322" s="83">
        <v>51002</v>
      </c>
      <c r="E322" s="82">
        <v>9.2223529820000003</v>
      </c>
      <c r="F322" s="83">
        <v>0.109417748</v>
      </c>
      <c r="G322" s="84">
        <v>0.11251517383796228</v>
      </c>
      <c r="H322" s="82">
        <v>0.11216934643464076</v>
      </c>
      <c r="I322" s="82">
        <v>0.11027997061596188</v>
      </c>
      <c r="J322" s="82">
        <v>0.10893949216678558</v>
      </c>
      <c r="K322" s="82">
        <v>0.10901231521581886</v>
      </c>
      <c r="L322" s="82">
        <v>0.10880141802709188</v>
      </c>
      <c r="M322" s="82">
        <v>0.11127927534473545</v>
      </c>
      <c r="N322" s="82">
        <v>0.11798385536850745</v>
      </c>
      <c r="O322" s="82">
        <v>0.12392894052935938</v>
      </c>
      <c r="P322" s="83">
        <v>0.12713292227010223</v>
      </c>
      <c r="Q322" s="82"/>
      <c r="R322" s="82"/>
      <c r="S322" s="85"/>
      <c r="T322" s="83">
        <v>51002</v>
      </c>
      <c r="U322" s="84">
        <v>8.2844867709999992</v>
      </c>
      <c r="V322" s="83">
        <v>0</v>
      </c>
      <c r="W322" s="84">
        <v>0</v>
      </c>
      <c r="X322" s="82">
        <v>0</v>
      </c>
      <c r="Y322" s="82">
        <v>0</v>
      </c>
      <c r="Z322" s="82">
        <v>0</v>
      </c>
      <c r="AA322" s="82">
        <v>0</v>
      </c>
      <c r="AB322" s="82">
        <v>0</v>
      </c>
      <c r="AC322" s="82">
        <v>0</v>
      </c>
      <c r="AD322" s="82">
        <v>0</v>
      </c>
      <c r="AE322" s="82">
        <v>0</v>
      </c>
      <c r="AF322" s="83">
        <v>0</v>
      </c>
      <c r="AG322" s="82"/>
      <c r="AH322" s="82"/>
      <c r="AI322" s="85"/>
      <c r="AJ322" s="82"/>
      <c r="AK322" s="82"/>
      <c r="AL322" s="85"/>
      <c r="AM322" s="82"/>
      <c r="AN322" s="82"/>
      <c r="AO322" s="82"/>
      <c r="AP322" s="85"/>
      <c r="AQ322" s="82"/>
      <c r="AR322" s="82"/>
      <c r="AS322" s="82"/>
      <c r="AT322" s="85"/>
      <c r="AU322" s="82" t="s">
        <v>76</v>
      </c>
      <c r="AV322" s="82" t="s">
        <v>133</v>
      </c>
      <c r="AW322" s="82"/>
      <c r="AX322" s="82"/>
      <c r="AY322" s="85"/>
      <c r="AZ322" s="82"/>
      <c r="BA322" s="82"/>
      <c r="BB322" s="85"/>
      <c r="BC322" s="82"/>
    </row>
    <row r="323" spans="1:61" x14ac:dyDescent="0.25">
      <c r="D323" s="83">
        <v>51003</v>
      </c>
      <c r="E323" s="82">
        <v>272.99728390000001</v>
      </c>
      <c r="F323" s="83">
        <v>211.414419513122</v>
      </c>
      <c r="G323" s="84">
        <v>217.39919344136757</v>
      </c>
      <c r="H323" s="82">
        <v>216.73099380226557</v>
      </c>
      <c r="I323" s="82">
        <v>213.08038593243333</v>
      </c>
      <c r="J323" s="82">
        <v>210.49034475188867</v>
      </c>
      <c r="K323" s="82">
        <v>210.63105174796527</v>
      </c>
      <c r="L323" s="82">
        <v>210.22356112101812</v>
      </c>
      <c r="M323" s="82">
        <v>215.01121921142183</v>
      </c>
      <c r="N323" s="82">
        <v>227.96565228753516</v>
      </c>
      <c r="O323" s="82">
        <v>239.45260711169757</v>
      </c>
      <c r="P323" s="83">
        <v>245.64326586890201</v>
      </c>
      <c r="Q323" s="82"/>
      <c r="R323" s="82"/>
      <c r="S323" s="85"/>
      <c r="T323" s="83">
        <v>51003</v>
      </c>
      <c r="U323" s="84">
        <v>206.01799009999999</v>
      </c>
      <c r="V323" s="83">
        <v>107.1186723</v>
      </c>
      <c r="W323" s="84">
        <v>103.42363214649033</v>
      </c>
      <c r="X323" s="82">
        <v>104.25275928839216</v>
      </c>
      <c r="Y323" s="82">
        <v>102.55358682408867</v>
      </c>
      <c r="Z323" s="82">
        <v>102.48847655704488</v>
      </c>
      <c r="AA323" s="82">
        <v>102.63964224314127</v>
      </c>
      <c r="AB323" s="82">
        <v>103.09839551163685</v>
      </c>
      <c r="AC323" s="82">
        <v>104.46397832474396</v>
      </c>
      <c r="AD323" s="82">
        <v>108.7771870883811</v>
      </c>
      <c r="AE323" s="82">
        <v>112.29941204457946</v>
      </c>
      <c r="AF323" s="83">
        <v>114.64193343638672</v>
      </c>
      <c r="AG323" s="82"/>
      <c r="AH323" s="82"/>
      <c r="AI323" s="85"/>
      <c r="AJ323" s="82"/>
      <c r="AK323" s="82"/>
      <c r="AL323" s="85"/>
      <c r="AM323" s="82"/>
      <c r="AN323" s="82"/>
      <c r="AO323" s="82"/>
      <c r="AP323" s="85"/>
      <c r="AQ323" s="82"/>
      <c r="AR323" s="82"/>
      <c r="AS323" s="82"/>
      <c r="AT323" s="85"/>
      <c r="AU323" s="82" t="s">
        <v>76</v>
      </c>
      <c r="AV323" s="82" t="s">
        <v>134</v>
      </c>
      <c r="AW323" s="82"/>
      <c r="AX323" s="82"/>
      <c r="AY323" s="85"/>
      <c r="AZ323" s="82"/>
      <c r="BA323" s="82"/>
      <c r="BB323" s="85"/>
      <c r="BC323" s="82"/>
    </row>
    <row r="324" spans="1:61" x14ac:dyDescent="0.25">
      <c r="D324" s="83">
        <v>51004</v>
      </c>
      <c r="E324" s="82">
        <v>96.600234990000004</v>
      </c>
      <c r="F324" s="83">
        <v>198.55803119999999</v>
      </c>
      <c r="G324" s="84">
        <v>204.17886317118808</v>
      </c>
      <c r="H324" s="82">
        <v>203.5512976290922</v>
      </c>
      <c r="I324" s="82">
        <v>200.12268801492098</v>
      </c>
      <c r="J324" s="82">
        <v>197.69015063776277</v>
      </c>
      <c r="K324" s="82">
        <v>197.82230105674262</v>
      </c>
      <c r="L324" s="82">
        <v>197.43959046961515</v>
      </c>
      <c r="M324" s="82">
        <v>201.93610478816811</v>
      </c>
      <c r="N324" s="82">
        <v>214.10276178738744</v>
      </c>
      <c r="O324" s="82">
        <v>224.89117981309104</v>
      </c>
      <c r="P324" s="83">
        <v>230.70537648658359</v>
      </c>
      <c r="Q324" s="82"/>
      <c r="R324" s="82"/>
      <c r="S324" s="85"/>
      <c r="T324" s="83">
        <v>51004</v>
      </c>
      <c r="U324" s="84">
        <v>38.397392799646298</v>
      </c>
      <c r="V324" s="83">
        <v>83.962487789999997</v>
      </c>
      <c r="W324" s="84">
        <v>81.066216233312545</v>
      </c>
      <c r="X324" s="82">
        <v>81.716108320597939</v>
      </c>
      <c r="Y324" s="82">
        <v>80.384251378909681</v>
      </c>
      <c r="Z324" s="82">
        <v>80.333216205636091</v>
      </c>
      <c r="AA324" s="82">
        <v>80.451703923982606</v>
      </c>
      <c r="AB324" s="82">
        <v>80.811287037529866</v>
      </c>
      <c r="AC324" s="82">
        <v>81.881667465235566</v>
      </c>
      <c r="AD324" s="82">
        <v>85.262476155044197</v>
      </c>
      <c r="AE324" s="82">
        <v>88.023290525952319</v>
      </c>
      <c r="AF324" s="83">
        <v>89.859421608744242</v>
      </c>
      <c r="AG324" s="82"/>
      <c r="AH324" s="82"/>
      <c r="AI324" s="85"/>
      <c r="AJ324" s="82"/>
      <c r="AK324" s="82"/>
      <c r="AL324" s="85"/>
      <c r="AM324" s="82"/>
      <c r="AN324" s="82"/>
      <c r="AO324" s="82"/>
      <c r="AP324" s="85"/>
      <c r="AQ324" s="82"/>
      <c r="AR324" s="82"/>
      <c r="AS324" s="82"/>
      <c r="AT324" s="85"/>
      <c r="AU324" s="82" t="s">
        <v>19</v>
      </c>
      <c r="AV324" s="82" t="s">
        <v>130</v>
      </c>
      <c r="AW324" s="82"/>
      <c r="AX324" s="82"/>
      <c r="AY324" s="85"/>
      <c r="AZ324" s="82"/>
      <c r="BA324" s="82"/>
      <c r="BB324" s="85"/>
      <c r="BC324" s="82"/>
    </row>
    <row r="325" spans="1:61" x14ac:dyDescent="0.25">
      <c r="D325" s="83">
        <v>53001</v>
      </c>
      <c r="E325" s="82">
        <v>90.894182280621195</v>
      </c>
      <c r="F325" s="83">
        <v>78.639166669999994</v>
      </c>
      <c r="G325" s="84">
        <v>80.865304487417703</v>
      </c>
      <c r="H325" s="82">
        <v>80.616756337725803</v>
      </c>
      <c r="I325" s="82">
        <v>79.258851037871196</v>
      </c>
      <c r="J325" s="82">
        <v>78.295441443823265</v>
      </c>
      <c r="K325" s="82">
        <v>78.347779789247326</v>
      </c>
      <c r="L325" s="82">
        <v>78.196206763137013</v>
      </c>
      <c r="M325" s="82">
        <v>79.977057110985982</v>
      </c>
      <c r="N325" s="82">
        <v>84.795677449815827</v>
      </c>
      <c r="O325" s="82">
        <v>89.068444449476416</v>
      </c>
      <c r="P325" s="83">
        <v>91.371164608896194</v>
      </c>
      <c r="Q325" s="82"/>
      <c r="R325" s="82"/>
      <c r="S325" s="85"/>
      <c r="T325" s="83">
        <v>53001</v>
      </c>
      <c r="U325" s="84">
        <v>119.29121582048199</v>
      </c>
      <c r="V325" s="83">
        <v>113.874635280907</v>
      </c>
      <c r="W325" s="84">
        <v>109.94654934785143</v>
      </c>
      <c r="X325" s="82">
        <v>110.82796944817851</v>
      </c>
      <c r="Y325" s="82">
        <v>109.02163036184241</v>
      </c>
      <c r="Z325" s="82">
        <v>108.95241359735628</v>
      </c>
      <c r="AA325" s="82">
        <v>109.11311328679049</v>
      </c>
      <c r="AB325" s="82">
        <v>109.60080007390407</v>
      </c>
      <c r="AC325" s="82">
        <v>111.05251004612008</v>
      </c>
      <c r="AD325" s="82">
        <v>115.63775241613392</v>
      </c>
      <c r="AE325" s="82">
        <v>119.38212371622889</v>
      </c>
      <c r="AF325" s="83">
        <v>121.87238767677067</v>
      </c>
      <c r="AG325" s="82"/>
      <c r="AH325" s="82"/>
      <c r="AI325" s="85"/>
      <c r="AJ325" s="82"/>
      <c r="AK325" s="82"/>
      <c r="AL325" s="85"/>
      <c r="AM325" s="82"/>
      <c r="AN325" s="82"/>
      <c r="AO325" s="82"/>
      <c r="AP325" s="85"/>
      <c r="AQ325" s="82"/>
      <c r="AR325" s="82"/>
      <c r="AS325" s="82"/>
      <c r="AT325" s="85"/>
      <c r="AU325" s="82" t="s">
        <v>19</v>
      </c>
      <c r="AV325" s="82" t="s">
        <v>131</v>
      </c>
      <c r="AW325" s="82"/>
      <c r="AX325" s="82"/>
      <c r="AY325" s="85"/>
      <c r="AZ325" s="82"/>
      <c r="BA325" s="82"/>
      <c r="BB325" s="85"/>
      <c r="BC325" s="82"/>
    </row>
    <row r="326" spans="1:61" x14ac:dyDescent="0.25">
      <c r="D326" s="83">
        <v>53002</v>
      </c>
      <c r="E326" s="82">
        <v>144.55772939209501</v>
      </c>
      <c r="F326" s="83">
        <v>8.6803275582812596</v>
      </c>
      <c r="G326" s="84">
        <v>8.9260525101510098</v>
      </c>
      <c r="H326" s="82">
        <v>8.8986173344657935</v>
      </c>
      <c r="I326" s="82">
        <v>8.7487293931893166</v>
      </c>
      <c r="J326" s="82">
        <v>8.6423865718796762</v>
      </c>
      <c r="K326" s="82">
        <v>8.6481637691895834</v>
      </c>
      <c r="L326" s="82">
        <v>8.6314328757766532</v>
      </c>
      <c r="M326" s="82">
        <v>8.8280062247349065</v>
      </c>
      <c r="N326" s="82">
        <v>9.359893892054199</v>
      </c>
      <c r="O326" s="82">
        <v>9.8315293214186568</v>
      </c>
      <c r="P326" s="83">
        <v>10.085707564973806</v>
      </c>
      <c r="Q326" s="82"/>
      <c r="R326" s="82"/>
      <c r="S326" s="85"/>
      <c r="T326" s="83">
        <v>53002</v>
      </c>
      <c r="U326" s="84">
        <v>166.757730349105</v>
      </c>
      <c r="V326" s="83">
        <v>7.2055555560000002</v>
      </c>
      <c r="W326" s="84">
        <v>6.9570011580029982</v>
      </c>
      <c r="X326" s="82">
        <v>7.0127740830746337</v>
      </c>
      <c r="Y326" s="82">
        <v>6.8984757882220364</v>
      </c>
      <c r="Z326" s="82">
        <v>6.8940960135629918</v>
      </c>
      <c r="AA326" s="82">
        <v>6.9042644811694416</v>
      </c>
      <c r="AB326" s="82">
        <v>6.9351234536685009</v>
      </c>
      <c r="AC326" s="82">
        <v>7.0269821615378865</v>
      </c>
      <c r="AD326" s="82">
        <v>7.31711892951399</v>
      </c>
      <c r="AE326" s="82">
        <v>7.5540485614603048</v>
      </c>
      <c r="AF326" s="83">
        <v>7.7116230316004257</v>
      </c>
      <c r="AG326" s="82"/>
      <c r="AH326" s="82"/>
      <c r="AI326" s="85"/>
      <c r="AJ326" s="82"/>
      <c r="AK326" s="82"/>
      <c r="AL326" s="85"/>
      <c r="AM326" s="82"/>
      <c r="AN326" s="82"/>
      <c r="AO326" s="82"/>
      <c r="AP326" s="85"/>
      <c r="AQ326" s="82"/>
      <c r="AR326" s="82"/>
      <c r="AS326" s="82"/>
      <c r="AT326" s="85"/>
      <c r="AU326" s="82" t="s">
        <v>19</v>
      </c>
      <c r="AV326" s="82" t="s">
        <v>132</v>
      </c>
      <c r="AW326" s="82"/>
      <c r="AX326" s="82"/>
      <c r="AY326" s="85"/>
      <c r="AZ326" s="82"/>
      <c r="BA326" s="82"/>
      <c r="BB326" s="85"/>
      <c r="BC326" s="82"/>
    </row>
    <row r="327" spans="1:61" x14ac:dyDescent="0.25">
      <c r="D327" s="83">
        <v>53003</v>
      </c>
      <c r="E327" s="82">
        <v>88.897416087332402</v>
      </c>
      <c r="F327" s="83">
        <v>117.3986111</v>
      </c>
      <c r="G327" s="84">
        <v>120.72196126949925</v>
      </c>
      <c r="H327" s="82">
        <v>120.35090942852855</v>
      </c>
      <c r="I327" s="82">
        <v>118.32372370214325</v>
      </c>
      <c r="J327" s="82">
        <v>116.88547158108169</v>
      </c>
      <c r="K327" s="82">
        <v>116.96360629842731</v>
      </c>
      <c r="L327" s="82">
        <v>116.73732639874008</v>
      </c>
      <c r="M327" s="82">
        <v>119.39591710191672</v>
      </c>
      <c r="N327" s="82">
        <v>126.58952506028595</v>
      </c>
      <c r="O327" s="82">
        <v>132.96824106854484</v>
      </c>
      <c r="P327" s="83">
        <v>136.40591926269821</v>
      </c>
      <c r="Q327" s="82"/>
      <c r="R327" s="82"/>
      <c r="S327" s="85"/>
      <c r="T327" s="83">
        <v>53003</v>
      </c>
      <c r="U327" s="84">
        <v>149.70255745634299</v>
      </c>
      <c r="V327" s="83">
        <v>143.99461264204899</v>
      </c>
      <c r="W327" s="84">
        <v>139.02754327704304</v>
      </c>
      <c r="X327" s="82">
        <v>140.14210004913215</v>
      </c>
      <c r="Y327" s="82">
        <v>137.85798211193276</v>
      </c>
      <c r="Z327" s="82">
        <v>137.77045743037459</v>
      </c>
      <c r="AA327" s="82">
        <v>137.97366238005188</v>
      </c>
      <c r="AB327" s="82">
        <v>138.59034290620974</v>
      </c>
      <c r="AC327" s="82">
        <v>140.42603190404657</v>
      </c>
      <c r="AD327" s="82">
        <v>146.22407637032603</v>
      </c>
      <c r="AE327" s="82">
        <v>150.95883836201236</v>
      </c>
      <c r="AF327" s="83">
        <v>154.10778012143146</v>
      </c>
      <c r="AG327" s="82"/>
      <c r="AH327" s="82"/>
      <c r="AI327" s="85"/>
      <c r="AJ327" s="82"/>
      <c r="AK327" s="82"/>
      <c r="AL327" s="85"/>
      <c r="AM327" s="82"/>
      <c r="AN327" s="82"/>
      <c r="AO327" s="82"/>
      <c r="AP327" s="85"/>
      <c r="AQ327" s="82"/>
      <c r="AR327" s="82"/>
      <c r="AS327" s="82"/>
      <c r="AT327" s="85"/>
      <c r="AU327" s="82" t="s">
        <v>19</v>
      </c>
      <c r="AV327" s="82" t="s">
        <v>133</v>
      </c>
      <c r="AW327" s="82"/>
      <c r="AX327" s="82"/>
      <c r="AY327" s="85"/>
      <c r="AZ327" s="82"/>
      <c r="BA327" s="82"/>
      <c r="BB327" s="85"/>
      <c r="BC327" s="82"/>
    </row>
    <row r="328" spans="1:61" x14ac:dyDescent="0.25">
      <c r="D328" s="83">
        <v>53004</v>
      </c>
      <c r="E328" s="82">
        <v>43.0165132332246</v>
      </c>
      <c r="F328" s="83">
        <v>37.66333333</v>
      </c>
      <c r="G328" s="84">
        <v>38.729516686288129</v>
      </c>
      <c r="H328" s="82">
        <v>38.610477380471423</v>
      </c>
      <c r="I328" s="82">
        <v>37.960124100996651</v>
      </c>
      <c r="J328" s="82">
        <v>37.498710047281996</v>
      </c>
      <c r="K328" s="82">
        <v>37.523776901791258</v>
      </c>
      <c r="L328" s="82">
        <v>37.451182727056604</v>
      </c>
      <c r="M328" s="82">
        <v>38.304100720749815</v>
      </c>
      <c r="N328" s="82">
        <v>40.611924057353164</v>
      </c>
      <c r="O328" s="82">
        <v>42.658317153365367</v>
      </c>
      <c r="P328" s="83">
        <v>43.761178750232006</v>
      </c>
      <c r="Q328" s="82"/>
      <c r="R328" s="82"/>
      <c r="S328" s="85"/>
      <c r="T328" s="83">
        <v>53004</v>
      </c>
      <c r="U328" s="84">
        <v>56.813798575967503</v>
      </c>
      <c r="V328" s="83">
        <v>55.212528541799102</v>
      </c>
      <c r="W328" s="84">
        <v>53.307981878194255</v>
      </c>
      <c r="X328" s="82">
        <v>53.7353415999319</v>
      </c>
      <c r="Y328" s="82">
        <v>52.859531564497075</v>
      </c>
      <c r="Z328" s="82">
        <v>52.825971566036188</v>
      </c>
      <c r="AA328" s="82">
        <v>52.903887391344057</v>
      </c>
      <c r="AB328" s="82">
        <v>53.140344092931237</v>
      </c>
      <c r="AC328" s="82">
        <v>53.84421092049709</v>
      </c>
      <c r="AD328" s="82">
        <v>56.067382258003043</v>
      </c>
      <c r="AE328" s="82">
        <v>57.882854217738476</v>
      </c>
      <c r="AF328" s="83">
        <v>59.090267700634442</v>
      </c>
      <c r="AG328" s="82"/>
      <c r="AH328" s="82"/>
      <c r="AI328" s="85"/>
      <c r="AJ328" s="82"/>
      <c r="AK328" s="82"/>
      <c r="AL328" s="85"/>
      <c r="AM328" s="82"/>
      <c r="AN328" s="82"/>
      <c r="AO328" s="82"/>
      <c r="AP328" s="85"/>
      <c r="AQ328" s="82"/>
      <c r="AR328" s="82"/>
      <c r="AS328" s="82"/>
      <c r="AT328" s="85"/>
      <c r="AU328" s="82" t="s">
        <v>19</v>
      </c>
      <c r="AV328" s="82" t="s">
        <v>134</v>
      </c>
      <c r="AW328" s="82"/>
      <c r="AX328" s="82"/>
      <c r="AY328" s="85"/>
      <c r="AZ328" s="82"/>
      <c r="BA328" s="82"/>
      <c r="BB328" s="85"/>
      <c r="BC328" s="82"/>
    </row>
    <row r="329" spans="1:61" s="2" customFormat="1" x14ac:dyDescent="0.25">
      <c r="A329" s="68"/>
      <c r="B329" s="68"/>
      <c r="C329" s="68"/>
      <c r="D329" s="83">
        <v>53005</v>
      </c>
      <c r="E329" s="82">
        <v>0</v>
      </c>
      <c r="F329" s="83">
        <v>0</v>
      </c>
      <c r="G329" s="84">
        <v>0</v>
      </c>
      <c r="H329" s="82">
        <v>0</v>
      </c>
      <c r="I329" s="82">
        <v>0</v>
      </c>
      <c r="J329" s="82">
        <v>0</v>
      </c>
      <c r="K329" s="82">
        <v>0</v>
      </c>
      <c r="L329" s="82">
        <v>0</v>
      </c>
      <c r="M329" s="82">
        <v>0</v>
      </c>
      <c r="N329" s="82">
        <v>0</v>
      </c>
      <c r="O329" s="82">
        <v>0</v>
      </c>
      <c r="P329" s="83">
        <v>0</v>
      </c>
      <c r="Q329" s="82"/>
      <c r="R329" s="82"/>
      <c r="S329" s="85"/>
      <c r="T329" s="83">
        <v>53005</v>
      </c>
      <c r="U329" s="84">
        <v>0</v>
      </c>
      <c r="V329" s="83">
        <v>0</v>
      </c>
      <c r="W329" s="84">
        <v>0</v>
      </c>
      <c r="X329" s="82">
        <v>0</v>
      </c>
      <c r="Y329" s="82">
        <v>0</v>
      </c>
      <c r="Z329" s="82">
        <v>0</v>
      </c>
      <c r="AA329" s="82">
        <v>0</v>
      </c>
      <c r="AB329" s="82">
        <v>0</v>
      </c>
      <c r="AC329" s="82">
        <v>0</v>
      </c>
      <c r="AD329" s="82">
        <v>0</v>
      </c>
      <c r="AE329" s="82">
        <v>0</v>
      </c>
      <c r="AF329" s="83">
        <v>0</v>
      </c>
      <c r="AG329" s="82"/>
      <c r="AH329" s="82"/>
      <c r="AI329" s="85"/>
      <c r="AJ329" s="82"/>
      <c r="AK329" s="82"/>
      <c r="AL329" s="85"/>
      <c r="AM329" s="82"/>
      <c r="AN329" s="82"/>
      <c r="AO329" s="82"/>
      <c r="AP329" s="85"/>
      <c r="AQ329" s="82"/>
      <c r="AR329" s="82"/>
      <c r="AS329" s="82"/>
      <c r="AT329" s="85"/>
      <c r="AU329" s="82"/>
      <c r="AV329" s="82"/>
      <c r="AW329" s="82"/>
      <c r="AX329" s="82"/>
      <c r="AY329" s="85"/>
      <c r="AZ329" s="82"/>
      <c r="BA329" s="82"/>
      <c r="BB329" s="85"/>
      <c r="BC329" s="82"/>
      <c r="BI329" s="68"/>
    </row>
    <row r="330" spans="1:61" x14ac:dyDescent="0.25">
      <c r="D330" s="83">
        <v>53006</v>
      </c>
      <c r="E330" s="82">
        <v>0</v>
      </c>
      <c r="F330" s="83">
        <v>0</v>
      </c>
      <c r="G330" s="84">
        <v>0</v>
      </c>
      <c r="H330" s="82">
        <v>31.687819680514522</v>
      </c>
      <c r="I330" s="82">
        <v>31.154071360193285</v>
      </c>
      <c r="J330" s="82">
        <v>30.775386445523974</v>
      </c>
      <c r="K330" s="82">
        <v>30.795958943445196</v>
      </c>
      <c r="L330" s="82">
        <v>30.736380526525366</v>
      </c>
      <c r="M330" s="82">
        <v>31.436374761771123</v>
      </c>
      <c r="N330" s="82">
        <v>33.330417381968253</v>
      </c>
      <c r="O330" s="82">
        <v>35.009902843463287</v>
      </c>
      <c r="P330" s="83">
        <v>35.915027094316244</v>
      </c>
      <c r="Q330" s="82"/>
      <c r="R330" s="82"/>
      <c r="S330" s="85"/>
      <c r="T330" s="83">
        <v>53006</v>
      </c>
      <c r="U330" s="84">
        <v>0</v>
      </c>
      <c r="V330" s="83">
        <v>0</v>
      </c>
      <c r="W330" s="84">
        <v>0</v>
      </c>
      <c r="X330" s="82">
        <v>0</v>
      </c>
      <c r="Y330" s="82">
        <v>0</v>
      </c>
      <c r="Z330" s="82">
        <v>0</v>
      </c>
      <c r="AA330" s="82">
        <v>0</v>
      </c>
      <c r="AB330" s="82">
        <v>0</v>
      </c>
      <c r="AC330" s="82">
        <v>0</v>
      </c>
      <c r="AD330" s="82">
        <v>0</v>
      </c>
      <c r="AE330" s="82">
        <v>0</v>
      </c>
      <c r="AF330" s="83">
        <v>0</v>
      </c>
      <c r="AG330" s="82"/>
      <c r="AH330" s="82"/>
      <c r="AI330" s="85"/>
      <c r="AJ330" s="82"/>
      <c r="AK330" s="82"/>
      <c r="AL330" s="85"/>
      <c r="AM330" s="82"/>
      <c r="AN330" s="82"/>
      <c r="AO330" s="82"/>
      <c r="AP330" s="85"/>
      <c r="AQ330" s="82"/>
      <c r="AR330" s="82"/>
      <c r="AS330" s="82"/>
      <c r="AT330" s="85"/>
      <c r="AU330" s="82"/>
      <c r="AV330" s="82"/>
      <c r="AW330" s="82"/>
      <c r="AX330" s="82"/>
      <c r="AY330" s="85"/>
      <c r="AZ330" s="82"/>
      <c r="BA330" s="82"/>
      <c r="BB330" s="85"/>
      <c r="BC330" s="82"/>
    </row>
    <row r="331" spans="1:61" x14ac:dyDescent="0.25">
      <c r="D331" s="83">
        <v>53007</v>
      </c>
      <c r="E331" s="82">
        <v>0</v>
      </c>
      <c r="F331" s="83">
        <v>0</v>
      </c>
      <c r="G331" s="84">
        <v>0</v>
      </c>
      <c r="H331" s="82">
        <v>31.687819680514522</v>
      </c>
      <c r="I331" s="82">
        <v>31.154071360193285</v>
      </c>
      <c r="J331" s="82">
        <v>30.775386445523974</v>
      </c>
      <c r="K331" s="82">
        <v>30.795958943445196</v>
      </c>
      <c r="L331" s="82">
        <v>30.736380526525366</v>
      </c>
      <c r="M331" s="82">
        <v>31.436374761771123</v>
      </c>
      <c r="N331" s="82">
        <v>33.330417381968253</v>
      </c>
      <c r="O331" s="82">
        <v>35.009902843463287</v>
      </c>
      <c r="P331" s="83">
        <v>35.915027094316244</v>
      </c>
      <c r="Q331" s="82"/>
      <c r="R331" s="82"/>
      <c r="S331" s="85"/>
      <c r="T331" s="83">
        <v>53007</v>
      </c>
      <c r="U331" s="84">
        <v>0</v>
      </c>
      <c r="V331" s="83">
        <v>0</v>
      </c>
      <c r="W331" s="84">
        <v>0</v>
      </c>
      <c r="X331" s="82">
        <v>0</v>
      </c>
      <c r="Y331" s="82">
        <v>0</v>
      </c>
      <c r="Z331" s="82">
        <v>0</v>
      </c>
      <c r="AA331" s="82">
        <v>0</v>
      </c>
      <c r="AB331" s="82">
        <v>0</v>
      </c>
      <c r="AC331" s="82">
        <v>0</v>
      </c>
      <c r="AD331" s="82">
        <v>0</v>
      </c>
      <c r="AE331" s="82">
        <v>0</v>
      </c>
      <c r="AF331" s="83">
        <v>0</v>
      </c>
      <c r="AG331" s="82"/>
      <c r="AH331" s="82"/>
      <c r="AI331" s="85"/>
      <c r="AJ331" s="82"/>
      <c r="AK331" s="82"/>
      <c r="AL331" s="85"/>
      <c r="AM331" s="82"/>
      <c r="AN331" s="82"/>
      <c r="AO331" s="82"/>
      <c r="AP331" s="85"/>
      <c r="AQ331" s="82"/>
      <c r="AR331" s="82"/>
      <c r="AS331" s="82"/>
      <c r="AT331" s="85"/>
      <c r="AU331" s="82"/>
      <c r="AV331" s="82"/>
      <c r="AW331" s="82"/>
      <c r="AX331" s="82"/>
      <c r="AY331" s="85"/>
      <c r="AZ331" s="82"/>
      <c r="BA331" s="82"/>
      <c r="BB331" s="85"/>
      <c r="BC331" s="82"/>
    </row>
    <row r="332" spans="1:61" x14ac:dyDescent="0.25">
      <c r="D332" s="83">
        <v>53008</v>
      </c>
      <c r="E332" s="82">
        <v>64</v>
      </c>
      <c r="F332" s="83">
        <v>49.703055560000003</v>
      </c>
      <c r="G332" s="84">
        <v>51.110062479181153</v>
      </c>
      <c r="H332" s="82">
        <v>82.640789924152116</v>
      </c>
      <c r="I332" s="82">
        <v>81.248791886522525</v>
      </c>
      <c r="J332" s="82">
        <v>80.261194103015953</v>
      </c>
      <c r="K332" s="82">
        <v>80.314846499932642</v>
      </c>
      <c r="L332" s="82">
        <v>80.15946795112977</v>
      </c>
      <c r="M332" s="82">
        <v>81.985029858711371</v>
      </c>
      <c r="N332" s="82">
        <v>86.924630622071945</v>
      </c>
      <c r="O332" s="82">
        <v>91.304673383089863</v>
      </c>
      <c r="P332" s="83">
        <v>93.665207614354472</v>
      </c>
      <c r="Q332" s="82"/>
      <c r="R332" s="82"/>
      <c r="S332" s="85"/>
      <c r="T332" s="83">
        <v>53008</v>
      </c>
      <c r="U332" s="84">
        <v>68.722279085348205</v>
      </c>
      <c r="V332" s="83">
        <v>68.475465316142703</v>
      </c>
      <c r="W332" s="84">
        <v>66.113415932588069</v>
      </c>
      <c r="X332" s="82">
        <v>66.643434328344185</v>
      </c>
      <c r="Y332" s="82">
        <v>65.557240645699395</v>
      </c>
      <c r="Z332" s="82">
        <v>65.515618996205859</v>
      </c>
      <c r="AA332" s="82">
        <v>65.61225145507629</v>
      </c>
      <c r="AB332" s="82">
        <v>65.905508856900312</v>
      </c>
      <c r="AC332" s="82">
        <v>66.778455809541327</v>
      </c>
      <c r="AD332" s="82">
        <v>69.53566863485112</v>
      </c>
      <c r="AE332" s="82">
        <v>71.787246138989147</v>
      </c>
      <c r="AF332" s="83">
        <v>73.284699746963156</v>
      </c>
      <c r="AG332" s="82"/>
      <c r="AH332" s="82"/>
      <c r="AI332" s="85"/>
      <c r="AJ332" s="82"/>
      <c r="AK332" s="82"/>
      <c r="AL332" s="85"/>
      <c r="AM332" s="82"/>
      <c r="AN332" s="82"/>
      <c r="AO332" s="82"/>
      <c r="AP332" s="85"/>
      <c r="AQ332" s="82"/>
      <c r="AR332" s="82"/>
      <c r="AS332" s="82"/>
      <c r="AT332" s="85"/>
      <c r="AU332" s="82"/>
      <c r="AV332" s="82"/>
      <c r="AW332" s="82"/>
      <c r="AX332" s="82"/>
      <c r="AY332" s="85"/>
      <c r="AZ332" s="82"/>
      <c r="BA332" s="82"/>
      <c r="BB332" s="85"/>
      <c r="BC332" s="82"/>
    </row>
    <row r="333" spans="1:61" x14ac:dyDescent="0.25">
      <c r="D333" s="83">
        <v>53009</v>
      </c>
      <c r="E333" s="82">
        <v>79</v>
      </c>
      <c r="F333" s="83">
        <v>52.574444440000001</v>
      </c>
      <c r="G333" s="84">
        <v>54.06273537635677</v>
      </c>
      <c r="H333" s="82">
        <v>85.584387465835178</v>
      </c>
      <c r="I333" s="82">
        <v>84.142807593310806</v>
      </c>
      <c r="J333" s="82">
        <v>83.120032382163842</v>
      </c>
      <c r="K333" s="82">
        <v>83.175595833703952</v>
      </c>
      <c r="L333" s="82">
        <v>83.014682827707418</v>
      </c>
      <c r="M333" s="82">
        <v>84.905269761650445</v>
      </c>
      <c r="N333" s="82">
        <v>90.020815075846869</v>
      </c>
      <c r="O333" s="82">
        <v>94.556871387989261</v>
      </c>
      <c r="P333" s="83">
        <v>97.001485923502969</v>
      </c>
      <c r="Q333" s="82"/>
      <c r="R333" s="82"/>
      <c r="S333" s="85"/>
      <c r="T333" s="83">
        <v>53009</v>
      </c>
      <c r="U333" s="84">
        <v>102.381068094049</v>
      </c>
      <c r="V333" s="83">
        <v>122.84234507089</v>
      </c>
      <c r="W333" s="84">
        <v>118.60491953300618</v>
      </c>
      <c r="X333" s="82">
        <v>119.55575210296087</v>
      </c>
      <c r="Y333" s="82">
        <v>117.60716250869905</v>
      </c>
      <c r="Z333" s="82">
        <v>117.53249487400832</v>
      </c>
      <c r="AA333" s="82">
        <v>117.70584978007292</v>
      </c>
      <c r="AB333" s="82">
        <v>118.23194225397052</v>
      </c>
      <c r="AC333" s="82">
        <v>119.79797543519565</v>
      </c>
      <c r="AD333" s="82">
        <v>124.74430895416981</v>
      </c>
      <c r="AE333" s="82">
        <v>128.7835521990342</v>
      </c>
      <c r="AF333" s="83">
        <v>131.4699262454042</v>
      </c>
      <c r="AG333" s="82"/>
      <c r="AH333" s="82"/>
      <c r="AI333" s="85"/>
      <c r="AJ333" s="82"/>
      <c r="AK333" s="82"/>
      <c r="AL333" s="85"/>
      <c r="AM333" s="82"/>
      <c r="AN333" s="82"/>
      <c r="AO333" s="82"/>
      <c r="AP333" s="85"/>
      <c r="AQ333" s="82"/>
      <c r="AR333" s="82"/>
      <c r="AS333" s="82"/>
      <c r="AT333" s="85"/>
      <c r="AU333" s="82"/>
      <c r="AV333" s="82"/>
      <c r="AW333" s="82"/>
      <c r="AX333" s="82"/>
      <c r="AY333" s="85"/>
      <c r="AZ333" s="82"/>
      <c r="BA333" s="82"/>
      <c r="BB333" s="85"/>
      <c r="BC333" s="82"/>
    </row>
    <row r="334" spans="1:61" x14ac:dyDescent="0.25">
      <c r="D334" s="83">
        <v>53010</v>
      </c>
      <c r="E334" s="82">
        <v>187.67233330383601</v>
      </c>
      <c r="F334" s="83">
        <v>24.771089452151902</v>
      </c>
      <c r="G334" s="84">
        <v>25.472315842806282</v>
      </c>
      <c r="H334" s="82">
        <v>25.39402395964046</v>
      </c>
      <c r="I334" s="82">
        <v>24.966288073381616</v>
      </c>
      <c r="J334" s="82">
        <v>24.662817090107239</v>
      </c>
      <c r="K334" s="82">
        <v>24.67930350382672</v>
      </c>
      <c r="L334" s="82">
        <v>24.631558478703706</v>
      </c>
      <c r="M334" s="82">
        <v>25.192520720999333</v>
      </c>
      <c r="N334" s="82">
        <v>26.710370928517467</v>
      </c>
      <c r="O334" s="82">
        <v>28.056279055964254</v>
      </c>
      <c r="P334" s="83">
        <v>28.781628642788156</v>
      </c>
      <c r="Q334" s="82"/>
      <c r="R334" s="82"/>
      <c r="S334" s="85"/>
      <c r="T334" s="83">
        <v>53010</v>
      </c>
      <c r="U334" s="84">
        <v>242.74397154499499</v>
      </c>
      <c r="V334" s="83">
        <v>34.306207956869997</v>
      </c>
      <c r="W334" s="84">
        <v>33.122821221453123</v>
      </c>
      <c r="X334" s="82">
        <v>33.388360436438042</v>
      </c>
      <c r="Y334" s="82">
        <v>32.844177404074387</v>
      </c>
      <c r="Z334" s="82">
        <v>32.823324957779349</v>
      </c>
      <c r="AA334" s="82">
        <v>32.871737819438444</v>
      </c>
      <c r="AB334" s="82">
        <v>33.018659777039133</v>
      </c>
      <c r="AC334" s="82">
        <v>33.456006198189471</v>
      </c>
      <c r="AD334" s="82">
        <v>34.837369816964731</v>
      </c>
      <c r="AE334" s="82">
        <v>35.965410141062534</v>
      </c>
      <c r="AF334" s="83">
        <v>36.715634395016032</v>
      </c>
      <c r="AG334" s="82"/>
      <c r="AH334" s="82"/>
      <c r="AI334" s="85"/>
      <c r="AJ334" s="82"/>
      <c r="AK334" s="82"/>
      <c r="AL334" s="85"/>
      <c r="AM334" s="82"/>
      <c r="AN334" s="82"/>
      <c r="AO334" s="82"/>
      <c r="AP334" s="85"/>
      <c r="AQ334" s="82"/>
      <c r="AR334" s="82"/>
      <c r="AS334" s="82"/>
      <c r="AT334" s="85"/>
      <c r="AU334" s="82"/>
      <c r="AV334" s="82"/>
      <c r="AW334" s="82"/>
      <c r="AX334" s="82"/>
      <c r="AY334" s="85"/>
      <c r="AZ334" s="82"/>
      <c r="BA334" s="82"/>
      <c r="BB334" s="85"/>
      <c r="BC334" s="82"/>
    </row>
    <row r="335" spans="1:61" x14ac:dyDescent="0.25">
      <c r="D335" s="83">
        <v>54003</v>
      </c>
      <c r="E335" s="82">
        <v>168.33332820000001</v>
      </c>
      <c r="F335" s="83">
        <v>168.54444480000001</v>
      </c>
      <c r="G335" s="84">
        <v>173.31564442447527</v>
      </c>
      <c r="H335" s="82">
        <v>172.78294028136446</v>
      </c>
      <c r="I335" s="82">
        <v>169.87259160211937</v>
      </c>
      <c r="J335" s="82">
        <v>167.80775111588684</v>
      </c>
      <c r="K335" s="82">
        <v>167.91992597410052</v>
      </c>
      <c r="L335" s="82">
        <v>167.59506506045906</v>
      </c>
      <c r="M335" s="82">
        <v>171.41189636552167</v>
      </c>
      <c r="N335" s="82">
        <v>181.73946879667628</v>
      </c>
      <c r="O335" s="82">
        <v>190.89713376456163</v>
      </c>
      <c r="P335" s="83">
        <v>195.83246951688253</v>
      </c>
      <c r="Q335" s="82"/>
      <c r="R335" s="82"/>
      <c r="S335" s="85"/>
      <c r="T335" s="83">
        <v>54003</v>
      </c>
      <c r="U335" s="84">
        <v>137.058147649213</v>
      </c>
      <c r="V335" s="83">
        <v>127.127641080294</v>
      </c>
      <c r="W335" s="84">
        <v>122.7423949945595</v>
      </c>
      <c r="X335" s="82">
        <v>123.72639690050568</v>
      </c>
      <c r="Y335" s="82">
        <v>121.70983169728395</v>
      </c>
      <c r="Z335" s="82">
        <v>121.63255931813978</v>
      </c>
      <c r="AA335" s="82">
        <v>121.81196162656177</v>
      </c>
      <c r="AB335" s="82">
        <v>122.35640658288446</v>
      </c>
      <c r="AC335" s="82">
        <v>123.97707007695672</v>
      </c>
      <c r="AD335" s="82">
        <v>129.09595405707529</v>
      </c>
      <c r="AE335" s="82">
        <v>133.27610435600351</v>
      </c>
      <c r="AF335" s="83">
        <v>136.05619126640283</v>
      </c>
      <c r="AG335" s="82"/>
      <c r="AH335" s="82"/>
      <c r="AI335" s="85"/>
      <c r="AJ335" s="82"/>
      <c r="AK335" s="82"/>
      <c r="AL335" s="85"/>
      <c r="AM335" s="82"/>
      <c r="AN335" s="82"/>
      <c r="AO335" s="82"/>
      <c r="AP335" s="85"/>
      <c r="AQ335" s="82"/>
      <c r="AR335" s="82"/>
      <c r="AS335" s="82"/>
      <c r="AT335" s="85"/>
      <c r="AU335" s="82"/>
      <c r="AV335" s="82"/>
      <c r="AW335" s="82"/>
      <c r="AX335" s="82"/>
      <c r="AY335" s="85"/>
      <c r="AZ335" s="82"/>
      <c r="BA335" s="82"/>
      <c r="BB335" s="85"/>
      <c r="BC335" s="82"/>
    </row>
    <row r="336" spans="1:61" x14ac:dyDescent="0.25">
      <c r="D336" s="83">
        <v>54004</v>
      </c>
      <c r="E336" s="82">
        <v>22.4171468740929</v>
      </c>
      <c r="F336" s="83">
        <v>1.1317565620602601</v>
      </c>
      <c r="G336" s="84">
        <v>1.1637946187894921</v>
      </c>
      <c r="H336" s="82">
        <v>1.1602175717363084</v>
      </c>
      <c r="I336" s="82">
        <v>1.1406749150825837</v>
      </c>
      <c r="J336" s="82">
        <v>1.1268097487006576</v>
      </c>
      <c r="K336" s="82">
        <v>1.1275629899720157</v>
      </c>
      <c r="L336" s="82">
        <v>1.1253815863000829</v>
      </c>
      <c r="M336" s="82">
        <v>1.1510111695290499</v>
      </c>
      <c r="N336" s="82">
        <v>1.2203596306010334</v>
      </c>
      <c r="O336" s="82">
        <v>1.2818522976115192</v>
      </c>
      <c r="P336" s="83">
        <v>1.3149925095614758</v>
      </c>
      <c r="Q336" s="82"/>
      <c r="R336" s="82"/>
      <c r="S336" s="85"/>
      <c r="T336" s="83">
        <v>54004</v>
      </c>
      <c r="U336" s="84">
        <v>22.3880028775068</v>
      </c>
      <c r="V336" s="83">
        <v>1.2286784299548501</v>
      </c>
      <c r="W336" s="84">
        <v>1.1862953791108342</v>
      </c>
      <c r="X336" s="82">
        <v>1.1958056784178661</v>
      </c>
      <c r="Y336" s="82">
        <v>1.1763157378609488</v>
      </c>
      <c r="Z336" s="82">
        <v>1.1755689065292341</v>
      </c>
      <c r="AA336" s="82">
        <v>1.1773028154161533</v>
      </c>
      <c r="AB336" s="82">
        <v>1.1825648321455355</v>
      </c>
      <c r="AC336" s="82">
        <v>1.1982284145140951</v>
      </c>
      <c r="AD336" s="82">
        <v>1.2477020166227086</v>
      </c>
      <c r="AE336" s="82">
        <v>1.2881028331769817</v>
      </c>
      <c r="AF336" s="83">
        <v>1.3149721496464821</v>
      </c>
      <c r="AG336" s="82"/>
      <c r="AH336" s="82"/>
      <c r="AI336" s="85"/>
      <c r="AJ336" s="82"/>
      <c r="AK336" s="82"/>
      <c r="AL336" s="85"/>
      <c r="AM336" s="82"/>
      <c r="AN336" s="82"/>
      <c r="AO336" s="82"/>
      <c r="AP336" s="85"/>
      <c r="AQ336" s="82"/>
      <c r="AR336" s="82"/>
      <c r="AS336" s="82"/>
      <c r="AT336" s="85"/>
      <c r="AU336" s="82"/>
      <c r="AV336" s="82"/>
      <c r="AW336" s="82"/>
      <c r="AX336" s="82"/>
      <c r="AY336" s="85"/>
      <c r="AZ336" s="82"/>
      <c r="BA336" s="82"/>
      <c r="BB336" s="85"/>
      <c r="BC336" s="82"/>
    </row>
    <row r="337" spans="1:61" x14ac:dyDescent="0.25">
      <c r="D337" s="83">
        <v>54005</v>
      </c>
      <c r="E337" s="82">
        <v>84.666664119999993</v>
      </c>
      <c r="F337" s="83">
        <v>80.620863477420102</v>
      </c>
      <c r="G337" s="84">
        <v>82.903099679300183</v>
      </c>
      <c r="H337" s="82">
        <v>82.64828814845113</v>
      </c>
      <c r="I337" s="82">
        <v>81.25616381104247</v>
      </c>
      <c r="J337" s="82">
        <v>80.268476420095013</v>
      </c>
      <c r="K337" s="82">
        <v>80.322133685040015</v>
      </c>
      <c r="L337" s="82">
        <v>80.166741038317554</v>
      </c>
      <c r="M337" s="82">
        <v>81.992468584110838</v>
      </c>
      <c r="N337" s="82">
        <v>86.932517530923022</v>
      </c>
      <c r="O337" s="82">
        <v>91.312957705168614</v>
      </c>
      <c r="P337" s="83">
        <v>93.67370611414313</v>
      </c>
      <c r="Q337" s="82"/>
      <c r="R337" s="82"/>
      <c r="S337" s="85"/>
      <c r="T337" s="83">
        <v>54005</v>
      </c>
      <c r="U337" s="84">
        <v>104.999870586047</v>
      </c>
      <c r="V337" s="83">
        <v>86.472847960346698</v>
      </c>
      <c r="W337" s="84">
        <v>83.48998196190567</v>
      </c>
      <c r="X337" s="82">
        <v>84.15930490758852</v>
      </c>
      <c r="Y337" s="82">
        <v>82.787627318525253</v>
      </c>
      <c r="Z337" s="82">
        <v>82.735066265425488</v>
      </c>
      <c r="AA337" s="82">
        <v>82.857096599726376</v>
      </c>
      <c r="AB337" s="82">
        <v>83.227430742095407</v>
      </c>
      <c r="AC337" s="82">
        <v>84.329814037552609</v>
      </c>
      <c r="AD337" s="82">
        <v>87.811704147193453</v>
      </c>
      <c r="AE337" s="82">
        <v>90.655062980716636</v>
      </c>
      <c r="AF337" s="83">
        <v>92.546091797712251</v>
      </c>
      <c r="AG337" s="82"/>
      <c r="AH337" s="82"/>
      <c r="AI337" s="85"/>
      <c r="AJ337" s="82"/>
      <c r="AK337" s="82"/>
      <c r="AL337" s="85"/>
      <c r="AM337" s="82"/>
      <c r="AN337" s="82"/>
      <c r="AO337" s="82"/>
      <c r="AP337" s="85"/>
      <c r="AQ337" s="82"/>
      <c r="AR337" s="82"/>
      <c r="AS337" s="82"/>
      <c r="AT337" s="85"/>
      <c r="AU337" s="82"/>
      <c r="AV337" s="82"/>
      <c r="AW337" s="82"/>
      <c r="AX337" s="82"/>
      <c r="AY337" s="85"/>
      <c r="AZ337" s="82"/>
      <c r="BA337" s="82"/>
      <c r="BB337" s="85"/>
      <c r="BC337" s="82"/>
    </row>
    <row r="338" spans="1:61" s="2" customFormat="1" x14ac:dyDescent="0.25">
      <c r="A338" s="68"/>
      <c r="B338" s="68"/>
      <c r="C338" s="68"/>
      <c r="D338" s="83">
        <v>54006</v>
      </c>
      <c r="E338" s="82">
        <v>9.0789693088301693</v>
      </c>
      <c r="F338" s="83">
        <v>0</v>
      </c>
      <c r="G338" s="84">
        <v>0</v>
      </c>
      <c r="H338" s="82">
        <v>0</v>
      </c>
      <c r="I338" s="82">
        <v>0</v>
      </c>
      <c r="J338" s="82">
        <v>0</v>
      </c>
      <c r="K338" s="82">
        <v>0</v>
      </c>
      <c r="L338" s="82">
        <v>0</v>
      </c>
      <c r="M338" s="82">
        <v>0</v>
      </c>
      <c r="N338" s="82">
        <v>0</v>
      </c>
      <c r="O338" s="82">
        <v>0</v>
      </c>
      <c r="P338" s="83">
        <v>0</v>
      </c>
      <c r="Q338" s="82"/>
      <c r="R338" s="82"/>
      <c r="S338" s="85"/>
      <c r="T338" s="83">
        <v>54006</v>
      </c>
      <c r="U338" s="84">
        <v>6.2111430913176502</v>
      </c>
      <c r="V338" s="83">
        <v>0</v>
      </c>
      <c r="W338" s="84">
        <v>0</v>
      </c>
      <c r="X338" s="82">
        <v>0</v>
      </c>
      <c r="Y338" s="82">
        <v>0</v>
      </c>
      <c r="Z338" s="82">
        <v>0</v>
      </c>
      <c r="AA338" s="82">
        <v>0</v>
      </c>
      <c r="AB338" s="82">
        <v>0</v>
      </c>
      <c r="AC338" s="82">
        <v>0</v>
      </c>
      <c r="AD338" s="82">
        <v>0</v>
      </c>
      <c r="AE338" s="82">
        <v>0</v>
      </c>
      <c r="AF338" s="83">
        <v>0</v>
      </c>
      <c r="AG338" s="82"/>
      <c r="AH338" s="82"/>
      <c r="AI338" s="85"/>
      <c r="AJ338" s="82"/>
      <c r="AK338" s="82"/>
      <c r="AL338" s="85"/>
      <c r="AM338" s="82"/>
      <c r="AN338" s="82"/>
      <c r="AO338" s="82"/>
      <c r="AP338" s="85"/>
      <c r="AQ338" s="82"/>
      <c r="AR338" s="82"/>
      <c r="AS338" s="82"/>
      <c r="AT338" s="85"/>
      <c r="AU338" s="82"/>
      <c r="AV338" s="82"/>
      <c r="AW338" s="82"/>
      <c r="AX338" s="82"/>
      <c r="AY338" s="85"/>
      <c r="AZ338" s="82"/>
      <c r="BA338" s="82"/>
      <c r="BB338" s="85"/>
      <c r="BC338" s="82"/>
      <c r="BI338" s="68"/>
    </row>
    <row r="339" spans="1:61" x14ac:dyDescent="0.25">
      <c r="D339" s="83">
        <v>54007</v>
      </c>
      <c r="E339" s="82">
        <v>69.531430551980705</v>
      </c>
      <c r="F339" s="83">
        <v>49.683333519999998</v>
      </c>
      <c r="G339" s="84">
        <v>51.089782142584937</v>
      </c>
      <c r="H339" s="82">
        <v>50.932752240821841</v>
      </c>
      <c r="I339" s="82">
        <v>50.074843074714302</v>
      </c>
      <c r="J339" s="82">
        <v>49.466171820880795</v>
      </c>
      <c r="K339" s="82">
        <v>49.499238593860468</v>
      </c>
      <c r="L339" s="82">
        <v>49.403476475214482</v>
      </c>
      <c r="M339" s="82">
        <v>50.528597525297307</v>
      </c>
      <c r="N339" s="82">
        <v>53.572947199105194</v>
      </c>
      <c r="O339" s="82">
        <v>56.272432924687934</v>
      </c>
      <c r="P339" s="83">
        <v>57.727265402297661</v>
      </c>
      <c r="Q339" s="82"/>
      <c r="R339" s="82"/>
      <c r="S339" s="85"/>
      <c r="T339" s="83">
        <v>54007</v>
      </c>
      <c r="U339" s="84">
        <v>105.931591769726</v>
      </c>
      <c r="V339" s="83">
        <v>97.812923808611103</v>
      </c>
      <c r="W339" s="84">
        <v>94.438883846719236</v>
      </c>
      <c r="X339" s="82">
        <v>95.195982009132635</v>
      </c>
      <c r="Y339" s="82">
        <v>93.644422199624003</v>
      </c>
      <c r="Z339" s="82">
        <v>93.584968273872605</v>
      </c>
      <c r="AA339" s="82">
        <v>93.723001703704639</v>
      </c>
      <c r="AB339" s="82">
        <v>94.141901579280386</v>
      </c>
      <c r="AC339" s="82">
        <v>95.388851758785137</v>
      </c>
      <c r="AD339" s="82">
        <v>99.327358007132943</v>
      </c>
      <c r="AE339" s="82">
        <v>102.54359579163935</v>
      </c>
      <c r="AF339" s="83">
        <v>104.6826147086698</v>
      </c>
      <c r="AG339" s="82"/>
      <c r="AH339" s="82"/>
      <c r="AI339" s="85"/>
      <c r="AJ339" s="82"/>
      <c r="AK339" s="82"/>
      <c r="AL339" s="85"/>
      <c r="AM339" s="82"/>
      <c r="AN339" s="82"/>
      <c r="AO339" s="82"/>
      <c r="AP339" s="85"/>
      <c r="AQ339" s="82"/>
      <c r="AR339" s="82"/>
      <c r="AS339" s="82"/>
      <c r="AT339" s="85"/>
      <c r="AU339" s="82"/>
      <c r="AV339" s="82"/>
      <c r="AW339" s="82"/>
      <c r="AX339" s="82"/>
      <c r="AY339" s="85"/>
      <c r="AZ339" s="82"/>
      <c r="BA339" s="82"/>
      <c r="BB339" s="85"/>
      <c r="BC339" s="82"/>
    </row>
    <row r="340" spans="1:61" x14ac:dyDescent="0.25">
      <c r="D340" s="83">
        <v>55001</v>
      </c>
      <c r="E340" s="82">
        <v>108.33333589999999</v>
      </c>
      <c r="F340" s="83">
        <v>116.199800619177</v>
      </c>
      <c r="G340" s="84">
        <v>119.48921455231611</v>
      </c>
      <c r="H340" s="82">
        <v>119.12195169003705</v>
      </c>
      <c r="I340" s="82">
        <v>117.11546647682303</v>
      </c>
      <c r="J340" s="82">
        <v>115.69190100069396</v>
      </c>
      <c r="K340" s="82">
        <v>115.76923784899162</v>
      </c>
      <c r="L340" s="82">
        <v>115.54526859602161</v>
      </c>
      <c r="M340" s="82">
        <v>118.17671122334521</v>
      </c>
      <c r="N340" s="82">
        <v>125.29686198716483</v>
      </c>
      <c r="O340" s="82">
        <v>131.61044203228715</v>
      </c>
      <c r="P340" s="83">
        <v>135.01301653475088</v>
      </c>
      <c r="Q340" s="82"/>
      <c r="R340" s="82"/>
      <c r="S340" s="85"/>
      <c r="T340" s="83">
        <v>55001</v>
      </c>
      <c r="U340" s="84">
        <v>78.465981508804404</v>
      </c>
      <c r="V340" s="83">
        <v>36.91666635</v>
      </c>
      <c r="W340" s="84">
        <v>35.643232301873091</v>
      </c>
      <c r="X340" s="82">
        <v>35.928977162242482</v>
      </c>
      <c r="Y340" s="82">
        <v>35.343385672085461</v>
      </c>
      <c r="Z340" s="82">
        <v>35.320946502958314</v>
      </c>
      <c r="AA340" s="82">
        <v>35.373043239011579</v>
      </c>
      <c r="AB340" s="82">
        <v>35.531144912476989</v>
      </c>
      <c r="AC340" s="82">
        <v>36.001770285274581</v>
      </c>
      <c r="AD340" s="82">
        <v>37.488245849302714</v>
      </c>
      <c r="AE340" s="82">
        <v>38.702122017908088</v>
      </c>
      <c r="AF340" s="83">
        <v>39.509433000972678</v>
      </c>
      <c r="AG340" s="82"/>
      <c r="AH340" s="82"/>
      <c r="AI340" s="85"/>
      <c r="AJ340" s="82"/>
      <c r="AK340" s="82"/>
      <c r="AL340" s="85"/>
      <c r="AM340" s="82"/>
      <c r="AN340" s="82"/>
      <c r="AO340" s="82"/>
      <c r="AP340" s="85"/>
      <c r="AQ340" s="82"/>
      <c r="AR340" s="82"/>
      <c r="AS340" s="82"/>
      <c r="AT340" s="85"/>
      <c r="AU340" s="82"/>
      <c r="AV340" s="82"/>
      <c r="AW340" s="82"/>
      <c r="AX340" s="82"/>
      <c r="AY340" s="85"/>
      <c r="AZ340" s="82"/>
      <c r="BA340" s="82"/>
      <c r="BB340" s="85"/>
      <c r="BC340" s="82"/>
    </row>
    <row r="341" spans="1:61" x14ac:dyDescent="0.25">
      <c r="D341" s="83">
        <v>55002</v>
      </c>
      <c r="E341" s="82">
        <v>119.33333589999999</v>
      </c>
      <c r="F341" s="83">
        <v>45.646101235882</v>
      </c>
      <c r="G341" s="84">
        <v>46.938262845443397</v>
      </c>
      <c r="H341" s="82">
        <v>46.793993081619007</v>
      </c>
      <c r="I341" s="82">
        <v>46.005797003117713</v>
      </c>
      <c r="J341" s="82">
        <v>45.446585941712755</v>
      </c>
      <c r="K341" s="82">
        <v>45.476965732279083</v>
      </c>
      <c r="L341" s="82">
        <v>45.388985175166951</v>
      </c>
      <c r="M341" s="82">
        <v>46.422679690331243</v>
      </c>
      <c r="N341" s="82">
        <v>49.219647678643057</v>
      </c>
      <c r="O341" s="82">
        <v>51.699775117458444</v>
      </c>
      <c r="P341" s="83">
        <v>53.036388944457194</v>
      </c>
      <c r="Q341" s="82"/>
      <c r="R341" s="82"/>
      <c r="S341" s="85"/>
      <c r="T341" s="83">
        <v>55002</v>
      </c>
      <c r="U341" s="84">
        <v>115.796696689402</v>
      </c>
      <c r="V341" s="83">
        <v>33.003570507318599</v>
      </c>
      <c r="W341" s="84">
        <v>31.865118026389844</v>
      </c>
      <c r="X341" s="82">
        <v>32.120574479496831</v>
      </c>
      <c r="Y341" s="82">
        <v>31.597054564381772</v>
      </c>
      <c r="Z341" s="82">
        <v>31.576993904153348</v>
      </c>
      <c r="AA341" s="82">
        <v>31.623568486084285</v>
      </c>
      <c r="AB341" s="82">
        <v>31.764911685333932</v>
      </c>
      <c r="AC341" s="82">
        <v>32.185651671073686</v>
      </c>
      <c r="AD341" s="82">
        <v>33.514563675740888</v>
      </c>
      <c r="AE341" s="82">
        <v>34.599771298170779</v>
      </c>
      <c r="AF341" s="83">
        <v>35.321508865108619</v>
      </c>
      <c r="AG341" s="82"/>
      <c r="AH341" s="82"/>
      <c r="AI341" s="85"/>
      <c r="AJ341" s="82"/>
      <c r="AK341" s="82"/>
      <c r="AL341" s="85"/>
      <c r="AM341" s="82"/>
      <c r="AN341" s="82"/>
      <c r="AO341" s="82"/>
      <c r="AP341" s="85"/>
      <c r="AQ341" s="82"/>
      <c r="AR341" s="82"/>
      <c r="AS341" s="82"/>
      <c r="AT341" s="85"/>
      <c r="AU341" s="82"/>
      <c r="AV341" s="82"/>
      <c r="AW341" s="82"/>
      <c r="AX341" s="82"/>
      <c r="AY341" s="85"/>
      <c r="AZ341" s="82"/>
      <c r="BA341" s="82"/>
      <c r="BB341" s="85"/>
      <c r="BC341" s="82"/>
    </row>
    <row r="342" spans="1:61" x14ac:dyDescent="0.25">
      <c r="D342" s="83">
        <v>55003</v>
      </c>
      <c r="E342" s="82">
        <v>32.333332059999996</v>
      </c>
      <c r="F342" s="83">
        <v>36.244972568588203</v>
      </c>
      <c r="G342" s="84">
        <v>37.271004602533736</v>
      </c>
      <c r="H342" s="82">
        <v>37.156448189374373</v>
      </c>
      <c r="I342" s="82">
        <v>36.530586517282842</v>
      </c>
      <c r="J342" s="82">
        <v>36.086548822235613</v>
      </c>
      <c r="K342" s="82">
        <v>36.110671685873534</v>
      </c>
      <c r="L342" s="82">
        <v>36.040811329944788</v>
      </c>
      <c r="M342" s="82">
        <v>36.861609346248926</v>
      </c>
      <c r="N342" s="82">
        <v>39.082522529780363</v>
      </c>
      <c r="O342" s="82">
        <v>41.051850655350989</v>
      </c>
      <c r="P342" s="83">
        <v>42.113179666650709</v>
      </c>
      <c r="Q342" s="82"/>
      <c r="R342" s="82"/>
      <c r="S342" s="85"/>
      <c r="T342" s="83">
        <v>55003</v>
      </c>
      <c r="U342" s="84">
        <v>17.2372397235427</v>
      </c>
      <c r="V342" s="83">
        <v>16.1296684667217</v>
      </c>
      <c r="W342" s="84">
        <v>15.573278330738514</v>
      </c>
      <c r="X342" s="82">
        <v>15.698126273944741</v>
      </c>
      <c r="Y342" s="82">
        <v>15.442269027691347</v>
      </c>
      <c r="Z342" s="82">
        <v>15.432464882450871</v>
      </c>
      <c r="AA342" s="82">
        <v>15.455227042846687</v>
      </c>
      <c r="AB342" s="82">
        <v>15.524304991349775</v>
      </c>
      <c r="AC342" s="82">
        <v>15.729931121382299</v>
      </c>
      <c r="AD342" s="82">
        <v>16.37940357927819</v>
      </c>
      <c r="AE342" s="82">
        <v>16.909771624259015</v>
      </c>
      <c r="AF342" s="83">
        <v>17.262502783213595</v>
      </c>
      <c r="AG342" s="82"/>
      <c r="AH342" s="82"/>
      <c r="AI342" s="85"/>
      <c r="AJ342" s="82"/>
      <c r="AK342" s="82"/>
      <c r="AL342" s="85"/>
      <c r="AM342" s="82"/>
      <c r="AN342" s="82"/>
      <c r="AO342" s="82"/>
      <c r="AP342" s="85"/>
      <c r="AQ342" s="82"/>
      <c r="AR342" s="82"/>
      <c r="AS342" s="82"/>
      <c r="AT342" s="85"/>
      <c r="AU342" s="82"/>
      <c r="AV342" s="82"/>
      <c r="AW342" s="82"/>
      <c r="AX342" s="82"/>
      <c r="AY342" s="85"/>
      <c r="AZ342" s="82"/>
      <c r="BA342" s="82"/>
      <c r="BB342" s="85"/>
      <c r="BC342" s="82"/>
    </row>
    <row r="343" spans="1:61" x14ac:dyDescent="0.25">
      <c r="D343" s="83">
        <v>56001</v>
      </c>
      <c r="E343" s="82">
        <v>10.083686501811</v>
      </c>
      <c r="F343" s="83">
        <v>8.5066666669999993</v>
      </c>
      <c r="G343" s="84">
        <v>8.7474755815583425</v>
      </c>
      <c r="H343" s="82">
        <v>8.7205892811350285</v>
      </c>
      <c r="I343" s="82">
        <v>8.5737000370044392</v>
      </c>
      <c r="J343" s="82">
        <v>147.4730368856473</v>
      </c>
      <c r="K343" s="82">
        <v>147.57161854765624</v>
      </c>
      <c r="L343" s="82">
        <v>147.28612383610943</v>
      </c>
      <c r="M343" s="82">
        <v>150.64043673342647</v>
      </c>
      <c r="N343" s="82">
        <v>159.71652803404262</v>
      </c>
      <c r="O343" s="82">
        <v>167.76447966091774</v>
      </c>
      <c r="P343" s="83">
        <v>172.10175816328228</v>
      </c>
      <c r="Q343" s="82"/>
      <c r="R343" s="82"/>
      <c r="S343" s="85"/>
      <c r="T343" s="83">
        <v>56001</v>
      </c>
      <c r="U343" s="84">
        <v>8</v>
      </c>
      <c r="V343" s="83">
        <v>0.44444444399999999</v>
      </c>
      <c r="W343" s="84">
        <v>0.42911340944437215</v>
      </c>
      <c r="X343" s="82">
        <v>0.43255352818068193</v>
      </c>
      <c r="Y343" s="82">
        <v>0.42550351771152239</v>
      </c>
      <c r="Z343" s="82">
        <v>0.42523336969891518</v>
      </c>
      <c r="AA343" s="82">
        <v>0.42586056893380514</v>
      </c>
      <c r="AB343" s="82">
        <v>0.42776397509980651</v>
      </c>
      <c r="AC343" s="82">
        <v>0.43342989385211866</v>
      </c>
      <c r="AD343" s="82">
        <v>0.45132576232817545</v>
      </c>
      <c r="AE343" s="82">
        <v>0.46593977199323461</v>
      </c>
      <c r="AF343" s="83">
        <v>0.47565909165231418</v>
      </c>
      <c r="AG343" s="82"/>
      <c r="AH343" s="82"/>
      <c r="AI343" s="85"/>
      <c r="AJ343" s="82"/>
      <c r="AK343" s="82"/>
      <c r="AL343" s="85"/>
      <c r="AM343" s="82"/>
      <c r="AN343" s="82"/>
      <c r="AO343" s="82"/>
      <c r="AP343" s="85"/>
      <c r="AQ343" s="82"/>
      <c r="AR343" s="82"/>
      <c r="AS343" s="82"/>
      <c r="AT343" s="85"/>
      <c r="AU343" s="82"/>
      <c r="AV343" s="82"/>
      <c r="AW343" s="82"/>
      <c r="AX343" s="82"/>
      <c r="AY343" s="85"/>
      <c r="AZ343" s="82"/>
      <c r="BA343" s="82"/>
      <c r="BB343" s="85"/>
      <c r="BC343" s="82"/>
    </row>
    <row r="344" spans="1:61" s="2" customFormat="1" x14ac:dyDescent="0.25">
      <c r="A344" s="68"/>
      <c r="B344" s="68"/>
      <c r="C344" s="68"/>
      <c r="D344" s="83">
        <v>56002</v>
      </c>
      <c r="E344" s="82">
        <v>0</v>
      </c>
      <c r="F344" s="83">
        <v>0</v>
      </c>
      <c r="G344" s="84">
        <v>0</v>
      </c>
      <c r="H344" s="82">
        <v>0</v>
      </c>
      <c r="I344" s="82">
        <v>0</v>
      </c>
      <c r="J344" s="82">
        <v>139.00355214780478</v>
      </c>
      <c r="K344" s="82">
        <v>139.09647219261609</v>
      </c>
      <c r="L344" s="82">
        <v>138.82737365187609</v>
      </c>
      <c r="M344" s="82">
        <v>141.9890458977919</v>
      </c>
      <c r="N344" s="82">
        <v>150.54389061412945</v>
      </c>
      <c r="O344" s="82">
        <v>158.12964247273393</v>
      </c>
      <c r="P344" s="83">
        <v>162.21782788760726</v>
      </c>
      <c r="Q344" s="82"/>
      <c r="R344" s="82"/>
      <c r="S344" s="85"/>
      <c r="T344" s="83">
        <v>56002</v>
      </c>
      <c r="U344" s="84">
        <v>0</v>
      </c>
      <c r="V344" s="83">
        <v>0</v>
      </c>
      <c r="W344" s="84">
        <v>0</v>
      </c>
      <c r="X344" s="82">
        <v>0</v>
      </c>
      <c r="Y344" s="82">
        <v>0</v>
      </c>
      <c r="Z344" s="82">
        <v>0</v>
      </c>
      <c r="AA344" s="82">
        <v>0</v>
      </c>
      <c r="AB344" s="82">
        <v>0</v>
      </c>
      <c r="AC344" s="82">
        <v>0</v>
      </c>
      <c r="AD344" s="82">
        <v>0</v>
      </c>
      <c r="AE344" s="82">
        <v>0</v>
      </c>
      <c r="AF344" s="83">
        <v>0</v>
      </c>
      <c r="AG344" s="82"/>
      <c r="AH344" s="82"/>
      <c r="AI344" s="85"/>
      <c r="AJ344" s="82"/>
      <c r="AK344" s="82"/>
      <c r="AL344" s="85"/>
      <c r="AM344" s="82"/>
      <c r="AN344" s="82"/>
      <c r="AO344" s="82"/>
      <c r="AP344" s="85"/>
      <c r="AQ344" s="82"/>
      <c r="AR344" s="82"/>
      <c r="AS344" s="82"/>
      <c r="AT344" s="85"/>
      <c r="AU344" s="82"/>
      <c r="AV344" s="82"/>
      <c r="AW344" s="82"/>
      <c r="AX344" s="82"/>
      <c r="AY344" s="85"/>
      <c r="AZ344" s="82"/>
      <c r="BA344" s="82"/>
      <c r="BB344" s="85"/>
      <c r="BC344" s="82"/>
      <c r="BI344" s="68"/>
    </row>
    <row r="345" spans="1:61" x14ac:dyDescent="0.25">
      <c r="D345" s="83">
        <v>56003</v>
      </c>
      <c r="E345" s="82">
        <v>54.065043735928498</v>
      </c>
      <c r="F345" s="83">
        <v>42.129075042923397</v>
      </c>
      <c r="G345" s="84">
        <v>43.321675767692504</v>
      </c>
      <c r="H345" s="82">
        <v>43.188521970500183</v>
      </c>
      <c r="I345" s="82">
        <v>42.461056297843434</v>
      </c>
      <c r="J345" s="82">
        <v>180.94848452415451</v>
      </c>
      <c r="K345" s="82">
        <v>181.06944360060058</v>
      </c>
      <c r="L345" s="82">
        <v>180.71914339328802</v>
      </c>
      <c r="M345" s="82">
        <v>184.83486412574973</v>
      </c>
      <c r="N345" s="82">
        <v>195.97117080886778</v>
      </c>
      <c r="O345" s="82">
        <v>205.84595660809131</v>
      </c>
      <c r="P345" s="83">
        <v>211.16776992757033</v>
      </c>
      <c r="Q345" s="82"/>
      <c r="R345" s="82"/>
      <c r="S345" s="85"/>
      <c r="T345" s="83">
        <v>56003</v>
      </c>
      <c r="U345" s="84">
        <v>55.099985908191897</v>
      </c>
      <c r="V345" s="83">
        <v>44.348521327489003</v>
      </c>
      <c r="W345" s="84">
        <v>42.818726721793062</v>
      </c>
      <c r="X345" s="82">
        <v>43.161996125215573</v>
      </c>
      <c r="Y345" s="82">
        <v>42.458516660298372</v>
      </c>
      <c r="Z345" s="82">
        <v>42.431560164249362</v>
      </c>
      <c r="AA345" s="82">
        <v>42.494144721263424</v>
      </c>
      <c r="AB345" s="82">
        <v>42.684074531585871</v>
      </c>
      <c r="AC345" s="82">
        <v>43.249443549061397</v>
      </c>
      <c r="AD345" s="82">
        <v>45.035167986611896</v>
      </c>
      <c r="AE345" s="82">
        <v>46.493414856519905</v>
      </c>
      <c r="AF345" s="83">
        <v>47.463249131665826</v>
      </c>
      <c r="AG345" s="82"/>
      <c r="AH345" s="82"/>
      <c r="AI345" s="85"/>
      <c r="AJ345" s="82"/>
      <c r="AK345" s="82"/>
      <c r="AL345" s="85"/>
      <c r="AM345" s="82"/>
      <c r="AN345" s="82"/>
      <c r="AO345" s="82"/>
      <c r="AP345" s="85"/>
      <c r="AQ345" s="82"/>
      <c r="AR345" s="82"/>
      <c r="AS345" s="82"/>
      <c r="AT345" s="85"/>
      <c r="AU345" s="82"/>
      <c r="AV345" s="82"/>
      <c r="AW345" s="82"/>
      <c r="AX345" s="82"/>
      <c r="AY345" s="85"/>
      <c r="AZ345" s="82"/>
      <c r="BA345" s="82"/>
      <c r="BB345" s="85"/>
      <c r="BC345" s="82"/>
    </row>
    <row r="346" spans="1:61" x14ac:dyDescent="0.25">
      <c r="D346" s="83">
        <v>56004</v>
      </c>
      <c r="E346" s="82">
        <v>225.71638104598901</v>
      </c>
      <c r="F346" s="83">
        <v>184.2983333</v>
      </c>
      <c r="G346" s="84">
        <v>189.51549806431964</v>
      </c>
      <c r="H346" s="82">
        <v>188.93300194091537</v>
      </c>
      <c r="I346" s="82">
        <v>185.75062229296429</v>
      </c>
      <c r="J346" s="82">
        <v>183.49278068569816</v>
      </c>
      <c r="K346" s="82">
        <v>183.61544055402828</v>
      </c>
      <c r="L346" s="82">
        <v>183.2602148151469</v>
      </c>
      <c r="M346" s="82">
        <v>187.43380623101953</v>
      </c>
      <c r="N346" s="82">
        <v>198.7266992620263</v>
      </c>
      <c r="O346" s="82">
        <v>208.74033330676622</v>
      </c>
      <c r="P346" s="83">
        <v>214.13697604101932</v>
      </c>
      <c r="Q346" s="82"/>
      <c r="R346" s="82"/>
      <c r="S346" s="85"/>
      <c r="T346" s="83">
        <v>56004</v>
      </c>
      <c r="U346" s="84">
        <v>135</v>
      </c>
      <c r="V346" s="83">
        <v>130.09916670000001</v>
      </c>
      <c r="W346" s="84">
        <v>125.61141834975606</v>
      </c>
      <c r="X346" s="82">
        <v>126.61842065788473</v>
      </c>
      <c r="Y346" s="82">
        <v>124.55471955947719</v>
      </c>
      <c r="Z346" s="82">
        <v>124.47564098891492</v>
      </c>
      <c r="AA346" s="82">
        <v>124.65923670918015</v>
      </c>
      <c r="AB346" s="82">
        <v>125.21640771093627</v>
      </c>
      <c r="AC346" s="82">
        <v>126.87495315619267</v>
      </c>
      <c r="AD346" s="82">
        <v>132.11348770767373</v>
      </c>
      <c r="AE346" s="82">
        <v>136.39134629098396</v>
      </c>
      <c r="AF346" s="83">
        <v>139.23641591803769</v>
      </c>
      <c r="AG346" s="82"/>
      <c r="AH346" s="82"/>
      <c r="AI346" s="85"/>
      <c r="AJ346" s="82"/>
      <c r="AK346" s="82"/>
      <c r="AL346" s="85"/>
      <c r="AM346" s="82"/>
      <c r="AN346" s="82"/>
      <c r="AO346" s="82"/>
      <c r="AP346" s="85"/>
      <c r="AQ346" s="82"/>
      <c r="AR346" s="82"/>
      <c r="AS346" s="82"/>
      <c r="AT346" s="85"/>
      <c r="AU346" s="82"/>
      <c r="AV346" s="82"/>
      <c r="AW346" s="82"/>
      <c r="AX346" s="82"/>
      <c r="AY346" s="85"/>
      <c r="AZ346" s="82"/>
      <c r="BA346" s="82"/>
      <c r="BB346" s="85"/>
      <c r="BC346" s="82"/>
    </row>
    <row r="347" spans="1:61" x14ac:dyDescent="0.25">
      <c r="D347" s="83">
        <v>57003</v>
      </c>
      <c r="E347" s="82">
        <v>32.002756674378098</v>
      </c>
      <c r="F347" s="83">
        <v>23.170472450883299</v>
      </c>
      <c r="G347" s="84">
        <v>23.826388162538773</v>
      </c>
      <c r="H347" s="82">
        <v>23.753155213882014</v>
      </c>
      <c r="I347" s="82">
        <v>23.35305805271522</v>
      </c>
      <c r="J347" s="82">
        <v>23.069196251998555</v>
      </c>
      <c r="K347" s="82">
        <v>23.084617374094901</v>
      </c>
      <c r="L347" s="82">
        <v>23.039957457484594</v>
      </c>
      <c r="M347" s="82">
        <v>23.564672375906053</v>
      </c>
      <c r="N347" s="82">
        <v>24.984444666737261</v>
      </c>
      <c r="O347" s="82">
        <v>26.243385144452766</v>
      </c>
      <c r="P347" s="83">
        <v>26.92186529976555</v>
      </c>
      <c r="Q347" s="82"/>
      <c r="R347" s="82"/>
      <c r="S347" s="85"/>
      <c r="T347" s="83">
        <v>57003</v>
      </c>
      <c r="U347" s="84">
        <v>42.611680525683099</v>
      </c>
      <c r="V347" s="83">
        <v>43.912457954170698</v>
      </c>
      <c r="W347" s="84">
        <v>42.397705279440565</v>
      </c>
      <c r="X347" s="82">
        <v>42.737599435852971</v>
      </c>
      <c r="Y347" s="82">
        <v>42.041037036473689</v>
      </c>
      <c r="Z347" s="82">
        <v>42.014345594145702</v>
      </c>
      <c r="AA347" s="82">
        <v>42.076314779277411</v>
      </c>
      <c r="AB347" s="82">
        <v>42.26437707674252</v>
      </c>
      <c r="AC347" s="82">
        <v>42.824187020013305</v>
      </c>
      <c r="AD347" s="82">
        <v>44.592353058799951</v>
      </c>
      <c r="AE347" s="82">
        <v>46.036261501401057</v>
      </c>
      <c r="AF347" s="83">
        <v>46.996559738074424</v>
      </c>
      <c r="AG347" s="82"/>
      <c r="AH347" s="82"/>
      <c r="AI347" s="85"/>
      <c r="AJ347" s="82"/>
      <c r="AK347" s="82"/>
      <c r="AL347" s="85"/>
      <c r="AM347" s="82"/>
      <c r="AN347" s="82"/>
      <c r="AO347" s="82"/>
      <c r="AP347" s="85"/>
      <c r="AQ347" s="82"/>
      <c r="AR347" s="82"/>
      <c r="AS347" s="82"/>
      <c r="AT347" s="85"/>
      <c r="AU347" s="82"/>
      <c r="AV347" s="82"/>
      <c r="AW347" s="82"/>
      <c r="AX347" s="82"/>
      <c r="AY347" s="85"/>
      <c r="AZ347" s="82"/>
      <c r="BA347" s="82"/>
      <c r="BB347" s="85"/>
      <c r="BC347" s="82"/>
    </row>
    <row r="348" spans="1:61" x14ac:dyDescent="0.25">
      <c r="D348" s="83">
        <v>57004</v>
      </c>
      <c r="E348" s="82">
        <v>143.75245496006301</v>
      </c>
      <c r="F348" s="83">
        <v>114.9569444</v>
      </c>
      <c r="G348" s="84">
        <v>118.21117523865475</v>
      </c>
      <c r="H348" s="82">
        <v>117.8478405666998</v>
      </c>
      <c r="I348" s="82">
        <v>115.86281642839847</v>
      </c>
      <c r="J348" s="82">
        <v>114.45447720219398</v>
      </c>
      <c r="K348" s="82">
        <v>114.53098686677561</v>
      </c>
      <c r="L348" s="82">
        <v>114.30941315646123</v>
      </c>
      <c r="M348" s="82">
        <v>116.91271025498573</v>
      </c>
      <c r="N348" s="82">
        <v>123.95670491861294</v>
      </c>
      <c r="O348" s="82">
        <v>130.20275582700233</v>
      </c>
      <c r="P348" s="83">
        <v>133.56893688593976</v>
      </c>
      <c r="Q348" s="82"/>
      <c r="R348" s="82"/>
      <c r="S348" s="85"/>
      <c r="T348" s="83">
        <v>57004</v>
      </c>
      <c r="U348" s="84">
        <v>170.33300949858099</v>
      </c>
      <c r="V348" s="83">
        <v>185.61599183512399</v>
      </c>
      <c r="W348" s="84">
        <v>179.213200162693</v>
      </c>
      <c r="X348" s="82">
        <v>180.64991752948887</v>
      </c>
      <c r="Y348" s="82">
        <v>177.70557948376216</v>
      </c>
      <c r="Z348" s="82">
        <v>177.59275595321898</v>
      </c>
      <c r="AA348" s="82">
        <v>177.85469692162118</v>
      </c>
      <c r="AB348" s="82">
        <v>178.64962782499285</v>
      </c>
      <c r="AC348" s="82">
        <v>181.01591936731134</v>
      </c>
      <c r="AD348" s="82">
        <v>188.48987797288729</v>
      </c>
      <c r="AE348" s="82">
        <v>194.5932142509937</v>
      </c>
      <c r="AF348" s="83">
        <v>198.65235186163886</v>
      </c>
      <c r="AG348" s="82"/>
      <c r="AH348" s="82"/>
      <c r="AI348" s="85"/>
      <c r="AJ348" s="82"/>
      <c r="AK348" s="82"/>
      <c r="AL348" s="85"/>
      <c r="AM348" s="82"/>
      <c r="AN348" s="82"/>
      <c r="AO348" s="82"/>
      <c r="AP348" s="85"/>
      <c r="AQ348" s="82"/>
      <c r="AR348" s="82"/>
      <c r="AS348" s="82"/>
      <c r="AT348" s="85"/>
      <c r="AU348" s="82"/>
      <c r="AV348" s="82"/>
      <c r="AW348" s="82"/>
      <c r="AX348" s="82"/>
      <c r="AY348" s="85"/>
      <c r="AZ348" s="82"/>
      <c r="BA348" s="82"/>
      <c r="BB348" s="85"/>
      <c r="BC348" s="82"/>
    </row>
    <row r="349" spans="1:61" x14ac:dyDescent="0.25">
      <c r="D349" s="83">
        <v>57005</v>
      </c>
      <c r="E349" s="82">
        <v>84.171750188336006</v>
      </c>
      <c r="F349" s="83">
        <v>38.540833329999998</v>
      </c>
      <c r="G349" s="84">
        <v>39.631857182665478</v>
      </c>
      <c r="H349" s="82">
        <v>39.510044436963909</v>
      </c>
      <c r="I349" s="82">
        <v>38.844538887302676</v>
      </c>
      <c r="J349" s="82">
        <v>38.372374568108675</v>
      </c>
      <c r="K349" s="82">
        <v>38.398025443279074</v>
      </c>
      <c r="L349" s="82">
        <v>38.323739931567644</v>
      </c>
      <c r="M349" s="82">
        <v>39.196529653896981</v>
      </c>
      <c r="N349" s="82">
        <v>41.558121863269122</v>
      </c>
      <c r="O349" s="82">
        <v>43.652192893839505</v>
      </c>
      <c r="P349" s="83">
        <v>44.780749535878357</v>
      </c>
      <c r="Q349" s="82"/>
      <c r="R349" s="82"/>
      <c r="S349" s="85"/>
      <c r="T349" s="83">
        <v>57005</v>
      </c>
      <c r="U349" s="84">
        <v>88.083745461492398</v>
      </c>
      <c r="V349" s="83">
        <v>38.303333330000001</v>
      </c>
      <c r="W349" s="84">
        <v>36.982066443203315</v>
      </c>
      <c r="X349" s="82">
        <v>37.278544476466017</v>
      </c>
      <c r="Y349" s="82">
        <v>36.670956948652965</v>
      </c>
      <c r="Z349" s="82">
        <v>36.647674917535184</v>
      </c>
      <c r="AA349" s="82">
        <v>36.701728515645435</v>
      </c>
      <c r="AB349" s="82">
        <v>36.865768817696612</v>
      </c>
      <c r="AC349" s="82">
        <v>37.354071861013566</v>
      </c>
      <c r="AD349" s="82">
        <v>38.896382547359423</v>
      </c>
      <c r="AE349" s="82">
        <v>40.155854436468253</v>
      </c>
      <c r="AF349" s="83">
        <v>40.993489703751614</v>
      </c>
      <c r="AG349" s="82"/>
      <c r="AH349" s="82"/>
      <c r="AI349" s="85"/>
      <c r="AJ349" s="82"/>
      <c r="AK349" s="82"/>
      <c r="AL349" s="85"/>
      <c r="AM349" s="82"/>
      <c r="AN349" s="82"/>
      <c r="AO349" s="82"/>
      <c r="AP349" s="85"/>
      <c r="AQ349" s="82"/>
      <c r="AR349" s="82"/>
      <c r="AS349" s="82"/>
      <c r="AT349" s="85"/>
      <c r="AU349" s="82"/>
      <c r="AV349" s="82"/>
      <c r="AW349" s="82"/>
      <c r="AX349" s="82"/>
      <c r="AY349" s="85"/>
      <c r="AZ349" s="82"/>
      <c r="BA349" s="82"/>
      <c r="BB349" s="85"/>
      <c r="BC349" s="82"/>
    </row>
    <row r="350" spans="1:61" x14ac:dyDescent="0.25">
      <c r="D350" s="83">
        <v>57006</v>
      </c>
      <c r="E350" s="82">
        <v>150.967437224517</v>
      </c>
      <c r="F350" s="83">
        <v>124.7866667</v>
      </c>
      <c r="G350" s="84">
        <v>128.31915985339381</v>
      </c>
      <c r="H350" s="82">
        <v>127.92475721120077</v>
      </c>
      <c r="I350" s="82">
        <v>125.76999790691936</v>
      </c>
      <c r="J350" s="82">
        <v>124.24123460742341</v>
      </c>
      <c r="K350" s="82">
        <v>124.32428644968755</v>
      </c>
      <c r="L350" s="82">
        <v>124.08376644558693</v>
      </c>
      <c r="M350" s="82">
        <v>126.90966590777421</v>
      </c>
      <c r="N350" s="82">
        <v>134.55597748046273</v>
      </c>
      <c r="O350" s="82">
        <v>141.33611483505666</v>
      </c>
      <c r="P350" s="83">
        <v>144.99013083248846</v>
      </c>
      <c r="Q350" s="82"/>
      <c r="R350" s="82"/>
      <c r="S350" s="85"/>
      <c r="T350" s="83">
        <v>57006</v>
      </c>
      <c r="U350" s="84">
        <v>246.548167259915</v>
      </c>
      <c r="V350" s="83">
        <v>221.25735787515299</v>
      </c>
      <c r="W350" s="84">
        <v>213.62512341916124</v>
      </c>
      <c r="X350" s="82">
        <v>215.33771448121246</v>
      </c>
      <c r="Y350" s="82">
        <v>211.82801442655634</v>
      </c>
      <c r="Z350" s="82">
        <v>211.69352689653627</v>
      </c>
      <c r="AA350" s="82">
        <v>212.00576489938794</v>
      </c>
      <c r="AB350" s="82">
        <v>212.95333579365416</v>
      </c>
      <c r="AC350" s="82">
        <v>215.77399477588654</v>
      </c>
      <c r="AD350" s="82">
        <v>224.68307808055616</v>
      </c>
      <c r="AE350" s="82">
        <v>231.95835671235054</v>
      </c>
      <c r="AF350" s="83">
        <v>236.79691644044104</v>
      </c>
      <c r="AG350" s="82"/>
      <c r="AH350" s="82"/>
      <c r="AI350" s="85"/>
      <c r="AJ350" s="82"/>
      <c r="AK350" s="82"/>
      <c r="AL350" s="85"/>
      <c r="AM350" s="82"/>
      <c r="AN350" s="82"/>
      <c r="AO350" s="82"/>
      <c r="AP350" s="85"/>
      <c r="AQ350" s="82"/>
      <c r="AR350" s="82"/>
      <c r="AS350" s="82"/>
      <c r="AT350" s="85"/>
      <c r="AU350" s="82"/>
      <c r="AV350" s="82"/>
      <c r="AW350" s="82"/>
      <c r="AX350" s="82"/>
      <c r="AY350" s="85"/>
      <c r="AZ350" s="82"/>
      <c r="BA350" s="82"/>
      <c r="BB350" s="85"/>
      <c r="BC350" s="82"/>
    </row>
    <row r="351" spans="1:61" x14ac:dyDescent="0.25">
      <c r="D351" s="83">
        <v>61021</v>
      </c>
      <c r="E351" s="82">
        <v>145.17659172075199</v>
      </c>
      <c r="F351" s="83">
        <v>82.927777989999996</v>
      </c>
      <c r="G351" s="84">
        <v>85.275318923039734</v>
      </c>
      <c r="H351" s="82">
        <v>85.013216122993924</v>
      </c>
      <c r="I351" s="82">
        <v>83.581257036876792</v>
      </c>
      <c r="J351" s="82">
        <v>82.565307602113492</v>
      </c>
      <c r="K351" s="82">
        <v>82.620500235421829</v>
      </c>
      <c r="L351" s="82">
        <v>82.460661127369022</v>
      </c>
      <c r="M351" s="82">
        <v>84.338630700718696</v>
      </c>
      <c r="N351" s="82">
        <v>89.420035992733602</v>
      </c>
      <c r="O351" s="82">
        <v>93.925819664599814</v>
      </c>
      <c r="P351" s="83">
        <v>96.354119381391058</v>
      </c>
      <c r="Q351" s="82"/>
      <c r="R351" s="82"/>
      <c r="S351" s="85"/>
      <c r="T351" s="83">
        <v>61021</v>
      </c>
      <c r="U351" s="84">
        <v>165.76153147655199</v>
      </c>
      <c r="V351" s="83">
        <v>171.99609775955099</v>
      </c>
      <c r="W351" s="84">
        <v>166.06312198770217</v>
      </c>
      <c r="X351" s="82">
        <v>167.39441773560176</v>
      </c>
      <c r="Y351" s="82">
        <v>164.66612558068979</v>
      </c>
      <c r="Z351" s="82">
        <v>164.56158067161687</v>
      </c>
      <c r="AA351" s="82">
        <v>164.80430126892699</v>
      </c>
      <c r="AB351" s="82">
        <v>165.54090274392195</v>
      </c>
      <c r="AC351" s="82">
        <v>167.73356355626038</v>
      </c>
      <c r="AD351" s="82">
        <v>174.65910753696079</v>
      </c>
      <c r="AE351" s="82">
        <v>180.31460097138998</v>
      </c>
      <c r="AF351" s="83">
        <v>184.07589234718986</v>
      </c>
      <c r="AG351" s="82"/>
      <c r="AH351" s="82"/>
      <c r="AI351" s="85"/>
      <c r="AJ351" s="82"/>
      <c r="AK351" s="82"/>
      <c r="AL351" s="85"/>
      <c r="AM351" s="82"/>
      <c r="AN351" s="82"/>
      <c r="AO351" s="82"/>
      <c r="AP351" s="85"/>
      <c r="AQ351" s="82"/>
      <c r="AR351" s="82"/>
      <c r="AS351" s="82"/>
      <c r="AT351" s="85"/>
      <c r="AU351" s="82"/>
      <c r="AV351" s="82"/>
      <c r="AW351" s="82"/>
      <c r="AX351" s="82"/>
      <c r="AY351" s="85"/>
      <c r="AZ351" s="82"/>
      <c r="BA351" s="82"/>
      <c r="BB351" s="85"/>
      <c r="BC351" s="82"/>
    </row>
    <row r="352" spans="1:61" s="2" customFormat="1" x14ac:dyDescent="0.25">
      <c r="A352" s="68"/>
      <c r="B352" s="68"/>
      <c r="C352" s="68"/>
      <c r="D352" s="83">
        <v>61022</v>
      </c>
      <c r="E352" s="82">
        <v>0</v>
      </c>
      <c r="F352" s="83">
        <v>0</v>
      </c>
      <c r="G352" s="84">
        <v>0</v>
      </c>
      <c r="H352" s="82">
        <v>0</v>
      </c>
      <c r="I352" s="82">
        <v>0</v>
      </c>
      <c r="J352" s="82">
        <v>0</v>
      </c>
      <c r="K352" s="82">
        <v>0</v>
      </c>
      <c r="L352" s="82">
        <v>0</v>
      </c>
      <c r="M352" s="82">
        <v>0</v>
      </c>
      <c r="N352" s="82">
        <v>0</v>
      </c>
      <c r="O352" s="82">
        <v>0</v>
      </c>
      <c r="P352" s="83">
        <v>0</v>
      </c>
      <c r="Q352" s="82"/>
      <c r="R352" s="82"/>
      <c r="S352" s="85"/>
      <c r="T352" s="83">
        <v>61022</v>
      </c>
      <c r="U352" s="84">
        <v>0</v>
      </c>
      <c r="V352" s="83">
        <v>0</v>
      </c>
      <c r="W352" s="84">
        <v>0</v>
      </c>
      <c r="X352" s="82">
        <v>0</v>
      </c>
      <c r="Y352" s="82">
        <v>0</v>
      </c>
      <c r="Z352" s="82">
        <v>0</v>
      </c>
      <c r="AA352" s="82">
        <v>0</v>
      </c>
      <c r="AB352" s="82">
        <v>0</v>
      </c>
      <c r="AC352" s="82">
        <v>0</v>
      </c>
      <c r="AD352" s="82">
        <v>0</v>
      </c>
      <c r="AE352" s="82">
        <v>0</v>
      </c>
      <c r="AF352" s="83">
        <v>0</v>
      </c>
      <c r="AG352" s="82"/>
      <c r="AH352" s="82"/>
      <c r="AI352" s="85"/>
      <c r="AJ352" s="82"/>
      <c r="AK352" s="82"/>
      <c r="AL352" s="85"/>
      <c r="AM352" s="82"/>
      <c r="AN352" s="82"/>
      <c r="AO352" s="82"/>
      <c r="AP352" s="85"/>
      <c r="AQ352" s="82"/>
      <c r="AR352" s="82"/>
      <c r="AS352" s="82"/>
      <c r="AT352" s="85"/>
      <c r="AU352" s="82"/>
      <c r="AV352" s="82"/>
      <c r="AW352" s="82"/>
      <c r="AX352" s="82"/>
      <c r="AY352" s="85"/>
      <c r="AZ352" s="82"/>
      <c r="BA352" s="82"/>
      <c r="BB352" s="85"/>
      <c r="BC352" s="82"/>
      <c r="BI352" s="68"/>
    </row>
    <row r="353" spans="1:61" x14ac:dyDescent="0.25">
      <c r="D353" s="83">
        <v>61023</v>
      </c>
      <c r="E353" s="82">
        <v>89.5006483447508</v>
      </c>
      <c r="F353" s="83">
        <v>76.08888906</v>
      </c>
      <c r="G353" s="84">
        <v>78.242832960913503</v>
      </c>
      <c r="H353" s="82">
        <v>78.002345257536163</v>
      </c>
      <c r="I353" s="82">
        <v>76.688476989473259</v>
      </c>
      <c r="J353" s="82">
        <v>75.756310884147311</v>
      </c>
      <c r="K353" s="82">
        <v>75.806951890749858</v>
      </c>
      <c r="L353" s="82">
        <v>75.660294396061587</v>
      </c>
      <c r="M353" s="82">
        <v>77.383391553468712</v>
      </c>
      <c r="N353" s="82">
        <v>82.045743456586663</v>
      </c>
      <c r="O353" s="82">
        <v>86.179944109814471</v>
      </c>
      <c r="P353" s="83">
        <v>88.407986778190789</v>
      </c>
      <c r="Q353" s="82"/>
      <c r="R353" s="82"/>
      <c r="S353" s="85"/>
      <c r="T353" s="83">
        <v>61023</v>
      </c>
      <c r="U353" s="84">
        <v>142.907285857104</v>
      </c>
      <c r="V353" s="83">
        <v>147.15711841602101</v>
      </c>
      <c r="W353" s="84">
        <v>142.08095895897392</v>
      </c>
      <c r="X353" s="82">
        <v>143.21999437066265</v>
      </c>
      <c r="Y353" s="82">
        <v>140.88571111107871</v>
      </c>
      <c r="Z353" s="82">
        <v>140.79626415405679</v>
      </c>
      <c r="AA353" s="82">
        <v>141.00393202644253</v>
      </c>
      <c r="AB353" s="82">
        <v>141.63415650184186</v>
      </c>
      <c r="AC353" s="82">
        <v>143.51016212644936</v>
      </c>
      <c r="AD353" s="82">
        <v>149.43554711447416</v>
      </c>
      <c r="AE353" s="82">
        <v>154.27429710864439</v>
      </c>
      <c r="AF353" s="83">
        <v>157.49239802834973</v>
      </c>
      <c r="AG353" s="82"/>
      <c r="AH353" s="82"/>
      <c r="AI353" s="85"/>
      <c r="AJ353" s="82"/>
      <c r="AK353" s="82"/>
      <c r="AL353" s="85"/>
      <c r="AM353" s="82"/>
      <c r="AN353" s="82"/>
      <c r="AO353" s="82"/>
      <c r="AP353" s="85"/>
      <c r="AQ353" s="82"/>
      <c r="AR353" s="82"/>
      <c r="AS353" s="82"/>
      <c r="AT353" s="85"/>
      <c r="AU353" s="82"/>
      <c r="AV353" s="82"/>
      <c r="AW353" s="82"/>
      <c r="AX353" s="82"/>
      <c r="AY353" s="85"/>
      <c r="AZ353" s="82"/>
      <c r="BA353" s="82"/>
      <c r="BB353" s="85"/>
      <c r="BC353" s="82"/>
    </row>
    <row r="354" spans="1:61" x14ac:dyDescent="0.25">
      <c r="D354" s="83">
        <v>61024</v>
      </c>
      <c r="E354" s="82">
        <v>130.82429871223499</v>
      </c>
      <c r="F354" s="83">
        <v>116.90888889999999</v>
      </c>
      <c r="G354" s="84">
        <v>120.21837588712317</v>
      </c>
      <c r="H354" s="82">
        <v>119.84887186960772</v>
      </c>
      <c r="I354" s="82">
        <v>117.8301424430409</v>
      </c>
      <c r="J354" s="82">
        <v>116.39788991589515</v>
      </c>
      <c r="K354" s="82">
        <v>116.47569869833134</v>
      </c>
      <c r="L354" s="82">
        <v>116.25036271347626</v>
      </c>
      <c r="M354" s="82">
        <v>118.89786324381475</v>
      </c>
      <c r="N354" s="82">
        <v>126.06146344074368</v>
      </c>
      <c r="O354" s="82">
        <v>132.41357096694753</v>
      </c>
      <c r="P354" s="83">
        <v>135.83690906531649</v>
      </c>
      <c r="Q354" s="82"/>
      <c r="R354" s="82"/>
      <c r="S354" s="85"/>
      <c r="T354" s="83">
        <v>61024</v>
      </c>
      <c r="U354" s="84">
        <v>170.83877995770899</v>
      </c>
      <c r="V354" s="83">
        <v>173.183158154344</v>
      </c>
      <c r="W354" s="84">
        <v>167.20923493860681</v>
      </c>
      <c r="X354" s="82">
        <v>168.54971885110243</v>
      </c>
      <c r="Y354" s="82">
        <v>165.80259692269726</v>
      </c>
      <c r="Z354" s="82">
        <v>165.69733047910901</v>
      </c>
      <c r="AA354" s="82">
        <v>165.94172625400643</v>
      </c>
      <c r="AB354" s="82">
        <v>166.6834115096749</v>
      </c>
      <c r="AC354" s="82">
        <v>168.8912053444682</v>
      </c>
      <c r="AD354" s="82">
        <v>175.86454714778768</v>
      </c>
      <c r="AE354" s="82">
        <v>181.55907293444159</v>
      </c>
      <c r="AF354" s="83">
        <v>185.34632350398857</v>
      </c>
      <c r="AG354" s="82"/>
      <c r="AH354" s="82"/>
      <c r="AI354" s="85"/>
      <c r="AJ354" s="82"/>
      <c r="AK354" s="82"/>
      <c r="AL354" s="85"/>
      <c r="AM354" s="82"/>
      <c r="AN354" s="82"/>
      <c r="AO354" s="82"/>
      <c r="AP354" s="85"/>
      <c r="AQ354" s="82"/>
      <c r="AR354" s="82"/>
      <c r="AS354" s="82"/>
      <c r="AT354" s="85"/>
      <c r="AU354" s="82"/>
      <c r="AV354" s="82"/>
      <c r="AW354" s="82"/>
      <c r="AX354" s="82"/>
      <c r="AY354" s="85"/>
      <c r="AZ354" s="82"/>
      <c r="BA354" s="82"/>
      <c r="BB354" s="85"/>
      <c r="BC354" s="82"/>
    </row>
    <row r="355" spans="1:61" x14ac:dyDescent="0.25">
      <c r="D355" s="83">
        <v>61025</v>
      </c>
      <c r="E355" s="82">
        <v>82.889365414679901</v>
      </c>
      <c r="F355" s="83">
        <v>73.894444780000001</v>
      </c>
      <c r="G355" s="84">
        <v>75.986267786112776</v>
      </c>
      <c r="H355" s="82">
        <v>75.752715876799542</v>
      </c>
      <c r="I355" s="82">
        <v>74.476740272713513</v>
      </c>
      <c r="J355" s="82">
        <v>73.571458336720482</v>
      </c>
      <c r="K355" s="82">
        <v>73.620638829591712</v>
      </c>
      <c r="L355" s="82">
        <v>73.478211015535052</v>
      </c>
      <c r="M355" s="82">
        <v>75.151613128794878</v>
      </c>
      <c r="N355" s="82">
        <v>79.679500307936152</v>
      </c>
      <c r="O355" s="82">
        <v>83.694468401878012</v>
      </c>
      <c r="P355" s="83">
        <v>85.858253127345492</v>
      </c>
      <c r="Q355" s="82"/>
      <c r="R355" s="82"/>
      <c r="S355" s="85"/>
      <c r="T355" s="83">
        <v>61025</v>
      </c>
      <c r="U355" s="84">
        <v>188.46670187338501</v>
      </c>
      <c r="V355" s="83">
        <v>242.37308016544699</v>
      </c>
      <c r="W355" s="84">
        <v>234.0124625055029</v>
      </c>
      <c r="X355" s="82">
        <v>235.88849489945105</v>
      </c>
      <c r="Y355" s="82">
        <v>232.04384620223652</v>
      </c>
      <c r="Z355" s="82">
        <v>231.89652383877774</v>
      </c>
      <c r="AA355" s="82">
        <v>232.23856031260459</v>
      </c>
      <c r="AB355" s="82">
        <v>233.27656274797684</v>
      </c>
      <c r="AC355" s="82">
        <v>236.36641165598809</v>
      </c>
      <c r="AD355" s="82">
        <v>246.12573438649702</v>
      </c>
      <c r="AE355" s="82">
        <v>254.09533010066463</v>
      </c>
      <c r="AF355" s="83">
        <v>259.39565835245327</v>
      </c>
      <c r="AG355" s="82"/>
      <c r="AH355" s="82"/>
      <c r="AI355" s="85"/>
      <c r="AJ355" s="82"/>
      <c r="AK355" s="82"/>
      <c r="AL355" s="85"/>
      <c r="AM355" s="82"/>
      <c r="AN355" s="82"/>
      <c r="AO355" s="82"/>
      <c r="AP355" s="85"/>
      <c r="AQ355" s="82"/>
      <c r="AR355" s="82"/>
      <c r="AS355" s="82"/>
      <c r="AT355" s="85"/>
      <c r="AU355" s="82"/>
      <c r="AV355" s="82"/>
      <c r="AW355" s="82"/>
      <c r="AX355" s="82"/>
      <c r="AY355" s="85"/>
      <c r="AZ355" s="82"/>
      <c r="BA355" s="82"/>
      <c r="BB355" s="85"/>
      <c r="BC355" s="82"/>
    </row>
    <row r="356" spans="1:61" x14ac:dyDescent="0.25">
      <c r="D356" s="83">
        <v>61026</v>
      </c>
      <c r="E356" s="82">
        <v>112.66666410000001</v>
      </c>
      <c r="F356" s="83">
        <v>137.58333379999999</v>
      </c>
      <c r="G356" s="84">
        <v>141.47807830694333</v>
      </c>
      <c r="H356" s="82">
        <v>141.04323032352136</v>
      </c>
      <c r="I356" s="82">
        <v>138.66750400227644</v>
      </c>
      <c r="J356" s="82">
        <v>136.98196854485934</v>
      </c>
      <c r="K356" s="82">
        <v>137.07353721673039</v>
      </c>
      <c r="L356" s="82">
        <v>136.80835228243521</v>
      </c>
      <c r="M356" s="82">
        <v>139.92404307916158</v>
      </c>
      <c r="N356" s="82">
        <v>148.35447130730822</v>
      </c>
      <c r="O356" s="82">
        <v>155.82990057820601</v>
      </c>
      <c r="P356" s="83">
        <v>159.85862989665009</v>
      </c>
      <c r="Q356" s="82"/>
      <c r="R356" s="82"/>
      <c r="S356" s="85"/>
      <c r="T356" s="83">
        <v>61026</v>
      </c>
      <c r="U356" s="84">
        <v>107.792692003749</v>
      </c>
      <c r="V356" s="83">
        <v>105.83959213250699</v>
      </c>
      <c r="W356" s="84">
        <v>102.18867362909778</v>
      </c>
      <c r="X356" s="82">
        <v>103.00790034877845</v>
      </c>
      <c r="Y356" s="82">
        <v>101.32901732378164</v>
      </c>
      <c r="Z356" s="82">
        <v>101.26468452391035</v>
      </c>
      <c r="AA356" s="82">
        <v>101.41404517427451</v>
      </c>
      <c r="AB356" s="82">
        <v>101.86732057233996</v>
      </c>
      <c r="AC356" s="82">
        <v>103.21659726574069</v>
      </c>
      <c r="AD356" s="82">
        <v>107.47830296581878</v>
      </c>
      <c r="AE356" s="82">
        <v>110.9584698196323</v>
      </c>
      <c r="AF356" s="83">
        <v>113.27301968612234</v>
      </c>
      <c r="AG356" s="82"/>
      <c r="AH356" s="82"/>
      <c r="AI356" s="85"/>
      <c r="AJ356" s="82"/>
      <c r="AK356" s="82"/>
      <c r="AL356" s="85"/>
      <c r="AM356" s="82"/>
      <c r="AN356" s="82"/>
      <c r="AO356" s="82"/>
      <c r="AP356" s="85"/>
      <c r="AQ356" s="82"/>
      <c r="AR356" s="82"/>
      <c r="AS356" s="82"/>
      <c r="AT356" s="85"/>
      <c r="AU356" s="82"/>
      <c r="AV356" s="82"/>
      <c r="AW356" s="82"/>
      <c r="AX356" s="82"/>
      <c r="AY356" s="85"/>
      <c r="AZ356" s="82"/>
      <c r="BA356" s="82"/>
      <c r="BB356" s="85"/>
      <c r="BC356" s="82"/>
    </row>
    <row r="357" spans="1:61" x14ac:dyDescent="0.25">
      <c r="D357" s="83">
        <v>61027</v>
      </c>
      <c r="E357" s="82">
        <v>103.299629698643</v>
      </c>
      <c r="F357" s="83">
        <v>85.944444910000001</v>
      </c>
      <c r="G357" s="84">
        <v>88.377382428450488</v>
      </c>
      <c r="H357" s="82">
        <v>88.105745104922903</v>
      </c>
      <c r="I357" s="82">
        <v>86.621695588908992</v>
      </c>
      <c r="J357" s="82">
        <v>85.56878892308842</v>
      </c>
      <c r="K357" s="82">
        <v>85.625989300908472</v>
      </c>
      <c r="L357" s="82">
        <v>85.460335719569727</v>
      </c>
      <c r="M357" s="82">
        <v>87.406620263198405</v>
      </c>
      <c r="N357" s="82">
        <v>92.672872027928193</v>
      </c>
      <c r="O357" s="82">
        <v>97.34256276303725</v>
      </c>
      <c r="P357" s="83">
        <v>99.859196830573708</v>
      </c>
      <c r="Q357" s="82"/>
      <c r="R357" s="82"/>
      <c r="S357" s="85"/>
      <c r="T357" s="83">
        <v>61027</v>
      </c>
      <c r="U357" s="84">
        <v>205.251625392184</v>
      </c>
      <c r="V357" s="83">
        <v>206.34767110427899</v>
      </c>
      <c r="W357" s="84">
        <v>199.22974372577173</v>
      </c>
      <c r="X357" s="82">
        <v>200.82692982887829</v>
      </c>
      <c r="Y357" s="82">
        <v>197.55373503206843</v>
      </c>
      <c r="Z357" s="82">
        <v>197.42831010211935</v>
      </c>
      <c r="AA357" s="82">
        <v>197.71950758064591</v>
      </c>
      <c r="AB357" s="82">
        <v>198.60322529794942</v>
      </c>
      <c r="AC357" s="82">
        <v>201.23381086379277</v>
      </c>
      <c r="AD357" s="82">
        <v>209.54254513255282</v>
      </c>
      <c r="AE357" s="82">
        <v>216.32757057406869</v>
      </c>
      <c r="AF357" s="83">
        <v>220.84007827541168</v>
      </c>
      <c r="AG357" s="82"/>
      <c r="AH357" s="82"/>
      <c r="AI357" s="85"/>
      <c r="AJ357" s="82"/>
      <c r="AK357" s="82"/>
      <c r="AL357" s="85"/>
      <c r="AM357" s="82"/>
      <c r="AN357" s="82"/>
      <c r="AO357" s="82"/>
      <c r="AP357" s="85"/>
      <c r="AQ357" s="82"/>
      <c r="AR357" s="82"/>
      <c r="AS357" s="82"/>
      <c r="AT357" s="85"/>
      <c r="AU357" s="82"/>
      <c r="AV357" s="82"/>
      <c r="AW357" s="82"/>
      <c r="AX357" s="82"/>
      <c r="AY357" s="85"/>
      <c r="AZ357" s="82"/>
      <c r="BA357" s="82"/>
      <c r="BB357" s="85"/>
      <c r="BC357" s="82"/>
    </row>
    <row r="358" spans="1:61" x14ac:dyDescent="0.25">
      <c r="D358" s="83">
        <v>61028</v>
      </c>
      <c r="E358" s="82">
        <v>118.947627748331</v>
      </c>
      <c r="F358" s="83">
        <v>95.866666789999996</v>
      </c>
      <c r="G358" s="84">
        <v>98.580485125163207</v>
      </c>
      <c r="H358" s="82">
        <v>98.27748747581407</v>
      </c>
      <c r="I358" s="82">
        <v>96.62210555321802</v>
      </c>
      <c r="J358" s="82">
        <v>95.447641600383236</v>
      </c>
      <c r="K358" s="82">
        <v>95.511445719037781</v>
      </c>
      <c r="L358" s="82">
        <v>95.32666755563929</v>
      </c>
      <c r="M358" s="82">
        <v>97.497649194044968</v>
      </c>
      <c r="N358" s="82">
        <v>103.37188578595362</v>
      </c>
      <c r="O358" s="82">
        <v>108.58068882358849</v>
      </c>
      <c r="P358" s="83">
        <v>111.38786641182617</v>
      </c>
      <c r="Q358" s="82"/>
      <c r="R358" s="82"/>
      <c r="S358" s="85"/>
      <c r="T358" s="83">
        <v>61028</v>
      </c>
      <c r="U358" s="84">
        <v>209.75796629159001</v>
      </c>
      <c r="V358" s="83">
        <v>205.943411707747</v>
      </c>
      <c r="W358" s="84">
        <v>198.83942918750344</v>
      </c>
      <c r="X358" s="82">
        <v>200.43348621487712</v>
      </c>
      <c r="Y358" s="82">
        <v>197.16670399227374</v>
      </c>
      <c r="Z358" s="82">
        <v>197.04152478453815</v>
      </c>
      <c r="AA358" s="82">
        <v>197.33215177289966</v>
      </c>
      <c r="AB358" s="82">
        <v>198.21413818308838</v>
      </c>
      <c r="AC358" s="82">
        <v>200.83957012191146</v>
      </c>
      <c r="AD358" s="82">
        <v>209.1320266014265</v>
      </c>
      <c r="AE358" s="82">
        <v>215.90375937879085</v>
      </c>
      <c r="AF358" s="83">
        <v>220.40742654594982</v>
      </c>
      <c r="AG358" s="82"/>
      <c r="AH358" s="82"/>
      <c r="AI358" s="85"/>
      <c r="AJ358" s="82"/>
      <c r="AK358" s="82"/>
      <c r="AL358" s="85"/>
      <c r="AM358" s="82"/>
      <c r="AN358" s="82"/>
      <c r="AO358" s="82"/>
      <c r="AP358" s="85"/>
      <c r="AQ358" s="82"/>
      <c r="AR358" s="82"/>
      <c r="AS358" s="82"/>
      <c r="AT358" s="85"/>
      <c r="AU358" s="82"/>
      <c r="AV358" s="82"/>
      <c r="AW358" s="82"/>
      <c r="AX358" s="82"/>
      <c r="AY358" s="85"/>
      <c r="AZ358" s="82"/>
      <c r="BA358" s="82"/>
      <c r="BB358" s="85"/>
      <c r="BC358" s="82"/>
    </row>
    <row r="359" spans="1:61" x14ac:dyDescent="0.25">
      <c r="D359" s="83">
        <v>61029</v>
      </c>
      <c r="E359" s="82">
        <v>58.277876168106197</v>
      </c>
      <c r="F359" s="83">
        <v>52.572222330000002</v>
      </c>
      <c r="G359" s="84">
        <v>54.060450362293629</v>
      </c>
      <c r="H359" s="82">
        <v>53.894289794492273</v>
      </c>
      <c r="I359" s="82">
        <v>52.986496612672163</v>
      </c>
      <c r="J359" s="82">
        <v>52.342433539296984</v>
      </c>
      <c r="K359" s="82">
        <v>52.377423013989208</v>
      </c>
      <c r="L359" s="82">
        <v>52.276092707917407</v>
      </c>
      <c r="M359" s="82">
        <v>53.46663508505695</v>
      </c>
      <c r="N359" s="82">
        <v>56.688001619113365</v>
      </c>
      <c r="O359" s="82">
        <v>59.544451734016953</v>
      </c>
      <c r="P359" s="83">
        <v>61.083876950624344</v>
      </c>
      <c r="Q359" s="82"/>
      <c r="R359" s="82"/>
      <c r="S359" s="85"/>
      <c r="T359" s="83">
        <v>61029</v>
      </c>
      <c r="U359" s="84">
        <v>115.794613199899</v>
      </c>
      <c r="V359" s="83">
        <v>124.786900696659</v>
      </c>
      <c r="W359" s="84">
        <v>120.48239804734659</v>
      </c>
      <c r="X359" s="82">
        <v>121.44828199736084</v>
      </c>
      <c r="Y359" s="82">
        <v>119.46884684364922</v>
      </c>
      <c r="Z359" s="82">
        <v>119.39299724382248</v>
      </c>
      <c r="AA359" s="82">
        <v>119.56909630344136</v>
      </c>
      <c r="AB359" s="82">
        <v>120.10351665547577</v>
      </c>
      <c r="AC359" s="82">
        <v>121.69433964864186</v>
      </c>
      <c r="AD359" s="82">
        <v>126.71897206907137</v>
      </c>
      <c r="AE359" s="82">
        <v>130.82215526209549</v>
      </c>
      <c r="AF359" s="83">
        <v>133.55105376338184</v>
      </c>
      <c r="AG359" s="82"/>
      <c r="AH359" s="82"/>
      <c r="AI359" s="85"/>
      <c r="AJ359" s="82"/>
      <c r="AK359" s="82"/>
      <c r="AL359" s="85"/>
      <c r="AM359" s="82"/>
      <c r="AN359" s="82"/>
      <c r="AO359" s="82"/>
      <c r="AP359" s="85"/>
      <c r="AQ359" s="82"/>
      <c r="AR359" s="82"/>
      <c r="AS359" s="82"/>
      <c r="AT359" s="85"/>
      <c r="AU359" s="82"/>
      <c r="AV359" s="82"/>
      <c r="AW359" s="82"/>
      <c r="AX359" s="82"/>
      <c r="AY359" s="85"/>
      <c r="AZ359" s="82"/>
      <c r="BA359" s="82"/>
      <c r="BB359" s="85"/>
      <c r="BC359" s="82"/>
    </row>
    <row r="360" spans="1:61" s="2" customFormat="1" x14ac:dyDescent="0.25">
      <c r="A360" s="68"/>
      <c r="B360" s="68"/>
      <c r="C360" s="68"/>
      <c r="D360" s="83">
        <v>61030</v>
      </c>
      <c r="E360" s="82">
        <v>0</v>
      </c>
      <c r="F360" s="83">
        <v>0</v>
      </c>
      <c r="G360" s="84">
        <v>0</v>
      </c>
      <c r="H360" s="82">
        <v>0</v>
      </c>
      <c r="I360" s="82">
        <v>0</v>
      </c>
      <c r="J360" s="82">
        <v>0</v>
      </c>
      <c r="K360" s="82">
        <v>0</v>
      </c>
      <c r="L360" s="82">
        <v>0</v>
      </c>
      <c r="M360" s="82">
        <v>0</v>
      </c>
      <c r="N360" s="82">
        <v>0</v>
      </c>
      <c r="O360" s="82">
        <v>0</v>
      </c>
      <c r="P360" s="83">
        <v>0</v>
      </c>
      <c r="Q360" s="82"/>
      <c r="R360" s="82"/>
      <c r="S360" s="85"/>
      <c r="T360" s="83">
        <v>61030</v>
      </c>
      <c r="U360" s="84">
        <v>0</v>
      </c>
      <c r="V360" s="83">
        <v>0</v>
      </c>
      <c r="W360" s="84">
        <v>0</v>
      </c>
      <c r="X360" s="82">
        <v>0</v>
      </c>
      <c r="Y360" s="82">
        <v>0</v>
      </c>
      <c r="Z360" s="82">
        <v>0</v>
      </c>
      <c r="AA360" s="82">
        <v>0</v>
      </c>
      <c r="AB360" s="82">
        <v>0</v>
      </c>
      <c r="AC360" s="82">
        <v>0</v>
      </c>
      <c r="AD360" s="82">
        <v>0</v>
      </c>
      <c r="AE360" s="82">
        <v>0</v>
      </c>
      <c r="AF360" s="83">
        <v>0</v>
      </c>
      <c r="AG360" s="82"/>
      <c r="AH360" s="82"/>
      <c r="AI360" s="85"/>
      <c r="AJ360" s="82"/>
      <c r="AK360" s="82"/>
      <c r="AL360" s="85"/>
      <c r="AM360" s="82"/>
      <c r="AN360" s="82"/>
      <c r="AO360" s="82"/>
      <c r="AP360" s="85"/>
      <c r="AQ360" s="82"/>
      <c r="AR360" s="82"/>
      <c r="AS360" s="82"/>
      <c r="AT360" s="85"/>
      <c r="AU360" s="82"/>
      <c r="AV360" s="82"/>
      <c r="AW360" s="82"/>
      <c r="AX360" s="82"/>
      <c r="AY360" s="85"/>
      <c r="AZ360" s="82"/>
      <c r="BA360" s="82"/>
      <c r="BB360" s="85"/>
      <c r="BC360" s="82"/>
      <c r="BI360" s="68"/>
    </row>
    <row r="361" spans="1:61" x14ac:dyDescent="0.25">
      <c r="D361" s="83">
        <v>61037</v>
      </c>
      <c r="E361" s="82">
        <v>66.390449026057098</v>
      </c>
      <c r="F361" s="83">
        <v>48.916666409999998</v>
      </c>
      <c r="G361" s="84">
        <v>50.301412022250361</v>
      </c>
      <c r="H361" s="82">
        <v>50.146805260249415</v>
      </c>
      <c r="I361" s="82">
        <v>49.302134552482379</v>
      </c>
      <c r="J361" s="82">
        <v>48.702855748753471</v>
      </c>
      <c r="K361" s="82">
        <v>48.735412265969671</v>
      </c>
      <c r="L361" s="82">
        <v>48.641127859496926</v>
      </c>
      <c r="M361" s="82">
        <v>49.748887085347079</v>
      </c>
      <c r="N361" s="82">
        <v>52.746259179333194</v>
      </c>
      <c r="O361" s="82">
        <v>55.404088945601416</v>
      </c>
      <c r="P361" s="83">
        <v>56.836471798113138</v>
      </c>
      <c r="Q361" s="82"/>
      <c r="R361" s="82"/>
      <c r="S361" s="85"/>
      <c r="T361" s="83">
        <v>61037</v>
      </c>
      <c r="U361" s="84">
        <v>88.139909087914901</v>
      </c>
      <c r="V361" s="83">
        <v>89.822227118460304</v>
      </c>
      <c r="W361" s="84">
        <v>86.72382486277462</v>
      </c>
      <c r="X361" s="82">
        <v>87.419072897976278</v>
      </c>
      <c r="Y361" s="82">
        <v>85.99426570306764</v>
      </c>
      <c r="Z361" s="82">
        <v>85.939668786689012</v>
      </c>
      <c r="AA361" s="82">
        <v>86.066425759096603</v>
      </c>
      <c r="AB361" s="82">
        <v>86.451104166599094</v>
      </c>
      <c r="AC361" s="82">
        <v>87.596186410005259</v>
      </c>
      <c r="AD361" s="82">
        <v>91.212941629783572</v>
      </c>
      <c r="AE361" s="82">
        <v>94.166433147041275</v>
      </c>
      <c r="AF361" s="83">
        <v>96.130707759178762</v>
      </c>
      <c r="AG361" s="82"/>
      <c r="AH361" s="82"/>
      <c r="AI361" s="85"/>
      <c r="AJ361" s="82"/>
      <c r="AK361" s="82"/>
      <c r="AL361" s="85"/>
      <c r="AM361" s="82"/>
      <c r="AN361" s="82"/>
      <c r="AO361" s="82"/>
      <c r="AP361" s="85"/>
      <c r="AQ361" s="82"/>
      <c r="AR361" s="82"/>
      <c r="AS361" s="82"/>
      <c r="AT361" s="85"/>
      <c r="AU361" s="82"/>
      <c r="AV361" s="82"/>
      <c r="AW361" s="82"/>
      <c r="AX361" s="82"/>
      <c r="AY361" s="85"/>
      <c r="AZ361" s="82"/>
      <c r="BA361" s="82"/>
      <c r="BB361" s="85"/>
      <c r="BC361" s="82"/>
    </row>
    <row r="362" spans="1:61" x14ac:dyDescent="0.25">
      <c r="D362" s="83">
        <v>61039</v>
      </c>
      <c r="E362" s="82">
        <v>127.368658237205</v>
      </c>
      <c r="F362" s="83">
        <v>114.1483333</v>
      </c>
      <c r="G362" s="84">
        <v>117.37967376703055</v>
      </c>
      <c r="H362" s="82">
        <v>117.01889480365233</v>
      </c>
      <c r="I362" s="82">
        <v>115.04783339339998</v>
      </c>
      <c r="J362" s="82">
        <v>113.64940047374199</v>
      </c>
      <c r="K362" s="82">
        <v>113.72537196671196</v>
      </c>
      <c r="L362" s="82">
        <v>113.50535681349531</v>
      </c>
      <c r="M362" s="82">
        <v>116.09034223070772</v>
      </c>
      <c r="N362" s="82">
        <v>123.08478919364511</v>
      </c>
      <c r="O362" s="82">
        <v>129.28690516515834</v>
      </c>
      <c r="P362" s="83">
        <v>132.62940839077243</v>
      </c>
      <c r="Q362" s="82"/>
      <c r="R362" s="82"/>
      <c r="S362" s="85"/>
      <c r="T362" s="83">
        <v>61039</v>
      </c>
      <c r="U362" s="84">
        <v>162.06425932956699</v>
      </c>
      <c r="V362" s="83">
        <v>244.36457760054</v>
      </c>
      <c r="W362" s="84">
        <v>235.9352635795388</v>
      </c>
      <c r="X362" s="82">
        <v>237.82671069569184</v>
      </c>
      <c r="Y362" s="82">
        <v>233.95047182347062</v>
      </c>
      <c r="Z362" s="82">
        <v>233.80193896209369</v>
      </c>
      <c r="AA362" s="82">
        <v>234.14678583367541</v>
      </c>
      <c r="AB362" s="82">
        <v>235.19331718317562</v>
      </c>
      <c r="AC362" s="82">
        <v>238.30855433220327</v>
      </c>
      <c r="AD362" s="82">
        <v>248.14806610917228</v>
      </c>
      <c r="AE362" s="82">
        <v>256.1831452896252</v>
      </c>
      <c r="AF362" s="83">
        <v>261.52702454184418</v>
      </c>
      <c r="AG362" s="82"/>
      <c r="AH362" s="82"/>
      <c r="AI362" s="85"/>
      <c r="AJ362" s="82"/>
      <c r="AK362" s="82"/>
      <c r="AL362" s="85"/>
      <c r="AM362" s="82"/>
      <c r="AN362" s="82"/>
      <c r="AO362" s="82"/>
      <c r="AP362" s="85"/>
      <c r="AQ362" s="82"/>
      <c r="AR362" s="82"/>
      <c r="AS362" s="82"/>
      <c r="AT362" s="85"/>
      <c r="AU362" s="82"/>
      <c r="AV362" s="82"/>
      <c r="AW362" s="82"/>
      <c r="AX362" s="82"/>
      <c r="AY362" s="85"/>
      <c r="AZ362" s="82"/>
      <c r="BA362" s="82"/>
      <c r="BB362" s="85"/>
      <c r="BC362" s="82"/>
    </row>
    <row r="363" spans="1:61" x14ac:dyDescent="0.25">
      <c r="D363" s="83">
        <v>61040</v>
      </c>
      <c r="E363" s="82">
        <v>115.889595140964</v>
      </c>
      <c r="F363" s="83">
        <v>103.60000049999999</v>
      </c>
      <c r="G363" s="84">
        <v>106.53273604087043</v>
      </c>
      <c r="H363" s="82">
        <v>106.20529629903784</v>
      </c>
      <c r="I363" s="82">
        <v>104.41637869346056</v>
      </c>
      <c r="J363" s="82">
        <v>103.14717355495867</v>
      </c>
      <c r="K363" s="82">
        <v>103.21612459858881</v>
      </c>
      <c r="L363" s="82">
        <v>103.01644082464051</v>
      </c>
      <c r="M363" s="82">
        <v>105.3625503364795</v>
      </c>
      <c r="N363" s="82">
        <v>111.71064748261222</v>
      </c>
      <c r="O363" s="82">
        <v>117.33963214821513</v>
      </c>
      <c r="P363" s="83">
        <v>120.37325800882915</v>
      </c>
      <c r="Q363" s="82"/>
      <c r="R363" s="82"/>
      <c r="S363" s="85"/>
      <c r="T363" s="83">
        <v>61040</v>
      </c>
      <c r="U363" s="84">
        <v>185.610553036472</v>
      </c>
      <c r="V363" s="83">
        <v>198.41190757107199</v>
      </c>
      <c r="W363" s="84">
        <v>191.56772298898247</v>
      </c>
      <c r="X363" s="82">
        <v>193.10348416218821</v>
      </c>
      <c r="Y363" s="82">
        <v>189.95617060148149</v>
      </c>
      <c r="Z363" s="82">
        <v>189.83556929071801</v>
      </c>
      <c r="AA363" s="82">
        <v>190.11556783339671</v>
      </c>
      <c r="AB363" s="82">
        <v>190.96529934287389</v>
      </c>
      <c r="AC363" s="82">
        <v>193.49471727792849</v>
      </c>
      <c r="AD363" s="82">
        <v>201.48391244036242</v>
      </c>
      <c r="AE363" s="82">
        <v>208.00799790042606</v>
      </c>
      <c r="AF363" s="83">
        <v>212.34696260092977</v>
      </c>
      <c r="AG363" s="82"/>
      <c r="AH363" s="82"/>
      <c r="AI363" s="85"/>
      <c r="AJ363" s="82"/>
      <c r="AK363" s="82"/>
      <c r="AL363" s="85"/>
      <c r="AM363" s="82"/>
      <c r="AN363" s="82"/>
      <c r="AO363" s="82"/>
      <c r="AP363" s="85"/>
      <c r="AQ363" s="82"/>
      <c r="AR363" s="82"/>
      <c r="AS363" s="82"/>
      <c r="AT363" s="85"/>
      <c r="AU363" s="82"/>
      <c r="AV363" s="82"/>
      <c r="AW363" s="82"/>
      <c r="AX363" s="82"/>
      <c r="AY363" s="85"/>
      <c r="AZ363" s="82"/>
      <c r="BA363" s="82"/>
      <c r="BB363" s="85"/>
      <c r="BC363" s="82"/>
    </row>
    <row r="364" spans="1:61" x14ac:dyDescent="0.25">
      <c r="D364" s="83">
        <v>61041</v>
      </c>
      <c r="E364" s="82">
        <v>75.588478136955203</v>
      </c>
      <c r="F364" s="83">
        <v>65.994444470000005</v>
      </c>
      <c r="G364" s="84">
        <v>67.862632229296111</v>
      </c>
      <c r="H364" s="82">
        <v>67.654049181464529</v>
      </c>
      <c r="I364" s="82">
        <v>66.514487183270575</v>
      </c>
      <c r="J364" s="82">
        <v>65.705988267926443</v>
      </c>
      <c r="K364" s="82">
        <v>65.749910910764626</v>
      </c>
      <c r="L364" s="82">
        <v>65.622709948720313</v>
      </c>
      <c r="M364" s="82">
        <v>67.117209882623285</v>
      </c>
      <c r="N364" s="82">
        <v>71.161024000178443</v>
      </c>
      <c r="O364" s="82">
        <v>74.746754831681798</v>
      </c>
      <c r="P364" s="83">
        <v>76.679210936264994</v>
      </c>
      <c r="Q364" s="82"/>
      <c r="R364" s="82"/>
      <c r="S364" s="85"/>
      <c r="T364" s="83">
        <v>61041</v>
      </c>
      <c r="U364" s="84">
        <v>151.002749808083</v>
      </c>
      <c r="V364" s="83">
        <v>155.09228260751999</v>
      </c>
      <c r="W364" s="84">
        <v>149.74240102824416</v>
      </c>
      <c r="X364" s="82">
        <v>150.94285673076877</v>
      </c>
      <c r="Y364" s="82">
        <v>148.48270174215367</v>
      </c>
      <c r="Z364" s="82">
        <v>148.38843153024584</v>
      </c>
      <c r="AA364" s="82">
        <v>148.60729749268944</v>
      </c>
      <c r="AB364" s="82">
        <v>149.271505609136</v>
      </c>
      <c r="AC364" s="82">
        <v>151.24867122393408</v>
      </c>
      <c r="AD364" s="82">
        <v>157.49357118536909</v>
      </c>
      <c r="AE364" s="82">
        <v>162.59324145372415</v>
      </c>
      <c r="AF364" s="83">
        <v>165.98487226758306</v>
      </c>
      <c r="AG364" s="82"/>
      <c r="AH364" s="82"/>
      <c r="AI364" s="85"/>
      <c r="AJ364" s="82"/>
      <c r="AK364" s="82"/>
      <c r="AL364" s="85"/>
      <c r="AM364" s="82"/>
      <c r="AN364" s="82"/>
      <c r="AO364" s="82"/>
      <c r="AP364" s="85"/>
      <c r="AQ364" s="82"/>
      <c r="AR364" s="82"/>
      <c r="AS364" s="82"/>
      <c r="AT364" s="85"/>
      <c r="AU364" s="82"/>
      <c r="AV364" s="82"/>
      <c r="AW364" s="82"/>
      <c r="AX364" s="82"/>
      <c r="AY364" s="85"/>
      <c r="AZ364" s="82"/>
      <c r="BA364" s="82"/>
      <c r="BB364" s="85"/>
      <c r="BC364" s="82"/>
    </row>
    <row r="365" spans="1:61" x14ac:dyDescent="0.25">
      <c r="D365" s="83">
        <v>61043</v>
      </c>
      <c r="E365" s="82">
        <v>126.76304432049599</v>
      </c>
      <c r="F365" s="83">
        <v>117.5888894</v>
      </c>
      <c r="G365" s="84">
        <v>120.91762601670362</v>
      </c>
      <c r="H365" s="82">
        <v>120.54597277923556</v>
      </c>
      <c r="I365" s="82">
        <v>118.51550141386197</v>
      </c>
      <c r="J365" s="82">
        <v>117.07491819053264</v>
      </c>
      <c r="K365" s="82">
        <v>117.15317954771709</v>
      </c>
      <c r="L365" s="82">
        <v>116.92653289620687</v>
      </c>
      <c r="M365" s="82">
        <v>119.58943261219599</v>
      </c>
      <c r="N365" s="82">
        <v>126.79469988646649</v>
      </c>
      <c r="O365" s="82">
        <v>133.18375444325557</v>
      </c>
      <c r="P365" s="83">
        <v>136.6270043861426</v>
      </c>
      <c r="Q365" s="82"/>
      <c r="R365" s="82"/>
      <c r="S365" s="85"/>
      <c r="T365" s="83">
        <v>61043</v>
      </c>
      <c r="U365" s="84">
        <v>251.93330966042399</v>
      </c>
      <c r="V365" s="83">
        <v>268.45994306250401</v>
      </c>
      <c r="W365" s="84">
        <v>259.19946355948395</v>
      </c>
      <c r="X365" s="82">
        <v>261.2774152417374</v>
      </c>
      <c r="Y365" s="82">
        <v>257.01896306691253</v>
      </c>
      <c r="Z365" s="82">
        <v>256.85578424656262</v>
      </c>
      <c r="AA365" s="82">
        <v>257.23463445643813</v>
      </c>
      <c r="AB365" s="82">
        <v>258.38435815722437</v>
      </c>
      <c r="AC365" s="82">
        <v>261.80677066834238</v>
      </c>
      <c r="AD365" s="82">
        <v>272.6164993014587</v>
      </c>
      <c r="AE365" s="82">
        <v>281.44387076612855</v>
      </c>
      <c r="AF365" s="83">
        <v>287.31467877713561</v>
      </c>
      <c r="AG365" s="82"/>
      <c r="AH365" s="82"/>
      <c r="AI365" s="85"/>
      <c r="AJ365" s="82"/>
      <c r="AK365" s="82"/>
      <c r="AL365" s="85"/>
      <c r="AM365" s="82"/>
      <c r="AN365" s="82"/>
      <c r="AO365" s="82"/>
      <c r="AP365" s="85"/>
      <c r="AQ365" s="82"/>
      <c r="AR365" s="82"/>
      <c r="AS365" s="82"/>
      <c r="AT365" s="85"/>
      <c r="AU365" s="82"/>
      <c r="AV365" s="82"/>
      <c r="AW365" s="82"/>
      <c r="AX365" s="82"/>
      <c r="AY365" s="85"/>
      <c r="AZ365" s="82"/>
      <c r="BA365" s="82"/>
      <c r="BB365" s="85"/>
      <c r="BC365" s="82"/>
    </row>
    <row r="366" spans="1:61" x14ac:dyDescent="0.25">
      <c r="D366" s="83">
        <v>62004</v>
      </c>
      <c r="E366" s="82">
        <v>111.048601921534</v>
      </c>
      <c r="F366" s="83">
        <v>83.843413857667699</v>
      </c>
      <c r="G366" s="84">
        <v>86.216874847065014</v>
      </c>
      <c r="H366" s="82">
        <v>85.951878074329287</v>
      </c>
      <c r="I366" s="82">
        <v>84.504108205238566</v>
      </c>
      <c r="J366" s="82">
        <v>83.476941301917051</v>
      </c>
      <c r="K366" s="82">
        <v>83.532743337236539</v>
      </c>
      <c r="L366" s="82">
        <v>83.371139387246131</v>
      </c>
      <c r="M366" s="82">
        <v>85.269844308164807</v>
      </c>
      <c r="N366" s="82">
        <v>90.407355250859112</v>
      </c>
      <c r="O366" s="82">
        <v>94.962888924979211</v>
      </c>
      <c r="P366" s="83">
        <v>97.418000385338573</v>
      </c>
      <c r="Q366" s="82"/>
      <c r="R366" s="82"/>
      <c r="S366" s="85"/>
      <c r="T366" s="83">
        <v>62004</v>
      </c>
      <c r="U366" s="84">
        <v>204.630809823287</v>
      </c>
      <c r="V366" s="83">
        <v>203.094556153844</v>
      </c>
      <c r="W366" s="84">
        <v>196.08884441531569</v>
      </c>
      <c r="X366" s="82">
        <v>197.66085053958926</v>
      </c>
      <c r="Y366" s="82">
        <v>194.43925835536137</v>
      </c>
      <c r="Z366" s="82">
        <v>194.31581077612623</v>
      </c>
      <c r="AA366" s="82">
        <v>194.60241746443035</v>
      </c>
      <c r="AB366" s="82">
        <v>195.47220318384535</v>
      </c>
      <c r="AC366" s="82">
        <v>198.06131700839478</v>
      </c>
      <c r="AD366" s="82">
        <v>206.23906231312026</v>
      </c>
      <c r="AE366" s="82">
        <v>212.91712038454295</v>
      </c>
      <c r="AF366" s="83">
        <v>217.35848744161004</v>
      </c>
      <c r="AG366" s="82"/>
      <c r="AH366" s="82"/>
      <c r="AI366" s="85"/>
      <c r="AJ366" s="82"/>
      <c r="AK366" s="82"/>
      <c r="AL366" s="85"/>
      <c r="AM366" s="82"/>
      <c r="AN366" s="82"/>
      <c r="AO366" s="82"/>
      <c r="AP366" s="85"/>
      <c r="AQ366" s="82"/>
      <c r="AR366" s="82"/>
      <c r="AS366" s="82"/>
      <c r="AT366" s="85"/>
      <c r="AU366" s="82"/>
      <c r="AV366" s="82"/>
      <c r="AW366" s="82"/>
      <c r="AX366" s="82"/>
      <c r="AY366" s="85"/>
      <c r="AZ366" s="82"/>
      <c r="BA366" s="82"/>
      <c r="BB366" s="85"/>
      <c r="BC366" s="82"/>
    </row>
    <row r="367" spans="1:61" x14ac:dyDescent="0.25">
      <c r="D367" s="83">
        <v>62005</v>
      </c>
      <c r="E367" s="82">
        <v>84.583281874287906</v>
      </c>
      <c r="F367" s="83">
        <v>74.394884289999993</v>
      </c>
      <c r="G367" s="84">
        <v>76.500873866865177</v>
      </c>
      <c r="H367" s="82">
        <v>76.265740260803227</v>
      </c>
      <c r="I367" s="82">
        <v>74.981123295272752</v>
      </c>
      <c r="J367" s="82">
        <v>74.069710467440572</v>
      </c>
      <c r="K367" s="82">
        <v>74.119224028133445</v>
      </c>
      <c r="L367" s="82">
        <v>73.975831642170334</v>
      </c>
      <c r="M367" s="82">
        <v>75.660566630805107</v>
      </c>
      <c r="N367" s="82">
        <v>80.219118275293013</v>
      </c>
      <c r="O367" s="82">
        <v>84.261277163774025</v>
      </c>
      <c r="P367" s="83">
        <v>86.439715810398681</v>
      </c>
      <c r="Q367" s="82"/>
      <c r="R367" s="82"/>
      <c r="S367" s="85"/>
      <c r="T367" s="83">
        <v>62005</v>
      </c>
      <c r="U367" s="84">
        <v>149.100039284552</v>
      </c>
      <c r="V367" s="83">
        <v>149.18220409351599</v>
      </c>
      <c r="W367" s="84">
        <v>144.03618965477452</v>
      </c>
      <c r="X367" s="82">
        <v>145.19089977063797</v>
      </c>
      <c r="Y367" s="82">
        <v>142.82449354176049</v>
      </c>
      <c r="Z367" s="82">
        <v>142.73381567077729</v>
      </c>
      <c r="AA367" s="82">
        <v>142.94434134058778</v>
      </c>
      <c r="AB367" s="82">
        <v>143.58323857726757</v>
      </c>
      <c r="AC367" s="82">
        <v>145.48506063645996</v>
      </c>
      <c r="AD367" s="82">
        <v>151.491987125175</v>
      </c>
      <c r="AE367" s="82">
        <v>156.39732501815465</v>
      </c>
      <c r="AF367" s="83">
        <v>159.65971146173663</v>
      </c>
      <c r="AG367" s="82"/>
      <c r="AH367" s="82"/>
      <c r="AI367" s="85"/>
      <c r="AJ367" s="82"/>
      <c r="AK367" s="82"/>
      <c r="AL367" s="85"/>
      <c r="AM367" s="82"/>
      <c r="AN367" s="82"/>
      <c r="AO367" s="82"/>
      <c r="AP367" s="85"/>
      <c r="AQ367" s="82"/>
      <c r="AR367" s="82"/>
      <c r="AS367" s="82"/>
      <c r="AT367" s="85"/>
      <c r="AU367" s="82"/>
      <c r="AV367" s="82"/>
      <c r="AW367" s="82"/>
      <c r="AX367" s="82"/>
      <c r="AY367" s="85"/>
      <c r="AZ367" s="82"/>
      <c r="BA367" s="82"/>
      <c r="BB367" s="85"/>
      <c r="BC367" s="82"/>
    </row>
    <row r="368" spans="1:61" x14ac:dyDescent="0.25">
      <c r="D368" s="83">
        <v>62006</v>
      </c>
      <c r="E368" s="82">
        <v>98.658563532155796</v>
      </c>
      <c r="F368" s="83">
        <v>71.823089300834994</v>
      </c>
      <c r="G368" s="84">
        <v>73.856275841675512</v>
      </c>
      <c r="H368" s="82">
        <v>73.629270690084937</v>
      </c>
      <c r="I368" s="82">
        <v>72.389062308645677</v>
      </c>
      <c r="J368" s="82">
        <v>71.509156579265877</v>
      </c>
      <c r="K368" s="82">
        <v>71.556958480232396</v>
      </c>
      <c r="L368" s="82">
        <v>71.418523099354033</v>
      </c>
      <c r="M368" s="82">
        <v>73.045017618322206</v>
      </c>
      <c r="N368" s="82">
        <v>77.445982348212013</v>
      </c>
      <c r="O368" s="82">
        <v>81.348405768669707</v>
      </c>
      <c r="P368" s="83">
        <v>83.451536850143043</v>
      </c>
      <c r="Q368" s="82"/>
      <c r="R368" s="82"/>
      <c r="S368" s="85"/>
      <c r="T368" s="83">
        <v>62006</v>
      </c>
      <c r="U368" s="84">
        <v>132.24450325533499</v>
      </c>
      <c r="V368" s="83">
        <v>126.630788102742</v>
      </c>
      <c r="W368" s="84">
        <v>122.26268087490246</v>
      </c>
      <c r="X368" s="82">
        <v>123.24283700606094</v>
      </c>
      <c r="Y368" s="82">
        <v>121.23415314490718</v>
      </c>
      <c r="Z368" s="82">
        <v>121.15718276941331</v>
      </c>
      <c r="AA368" s="82">
        <v>121.33588391976801</v>
      </c>
      <c r="AB368" s="82">
        <v>121.87820102179116</v>
      </c>
      <c r="AC368" s="82">
        <v>123.49253047650113</v>
      </c>
      <c r="AD368" s="82">
        <v>128.59140832163871</v>
      </c>
      <c r="AE368" s="82">
        <v>132.75522133856447</v>
      </c>
      <c r="AF368" s="83">
        <v>135.52444283490004</v>
      </c>
      <c r="AG368" s="82"/>
      <c r="AH368" s="82"/>
      <c r="AI368" s="85"/>
      <c r="AJ368" s="82"/>
      <c r="AK368" s="82"/>
      <c r="AL368" s="85"/>
      <c r="AM368" s="82"/>
      <c r="AN368" s="82"/>
      <c r="AO368" s="82"/>
      <c r="AP368" s="85"/>
      <c r="AQ368" s="82"/>
      <c r="AR368" s="82"/>
      <c r="AS368" s="82"/>
      <c r="AT368" s="85"/>
      <c r="AU368" s="82"/>
      <c r="AV368" s="82"/>
      <c r="AW368" s="82"/>
      <c r="AX368" s="82"/>
      <c r="AY368" s="85"/>
      <c r="AZ368" s="82"/>
      <c r="BA368" s="82"/>
      <c r="BB368" s="85"/>
      <c r="BC368" s="82"/>
    </row>
    <row r="369" spans="1:61" x14ac:dyDescent="0.25">
      <c r="D369" s="83">
        <v>62008</v>
      </c>
      <c r="E369" s="82">
        <v>65.531358874306804</v>
      </c>
      <c r="F369" s="83">
        <v>160.1277881</v>
      </c>
      <c r="G369" s="84">
        <v>164.66072683528353</v>
      </c>
      <c r="H369" s="82">
        <v>164.15462450572139</v>
      </c>
      <c r="I369" s="82">
        <v>161.38961081950777</v>
      </c>
      <c r="J369" s="82">
        <v>159.42788291900007</v>
      </c>
      <c r="K369" s="82">
        <v>159.53445606620463</v>
      </c>
      <c r="L369" s="82">
        <v>159.22581783369998</v>
      </c>
      <c r="M369" s="82">
        <v>162.8520468390864</v>
      </c>
      <c r="N369" s="82">
        <v>172.66388805287244</v>
      </c>
      <c r="O369" s="82">
        <v>181.3642438386025</v>
      </c>
      <c r="P369" s="83">
        <v>186.05312218453537</v>
      </c>
      <c r="Q369" s="82"/>
      <c r="R369" s="82"/>
      <c r="S369" s="85"/>
      <c r="T369" s="83">
        <v>62008</v>
      </c>
      <c r="U369" s="84">
        <v>110.283632548925</v>
      </c>
      <c r="V369" s="83">
        <v>113.08404527860399</v>
      </c>
      <c r="W369" s="84">
        <v>109.18323061152614</v>
      </c>
      <c r="X369" s="82">
        <v>110.05853133401786</v>
      </c>
      <c r="Y369" s="82">
        <v>108.26473300022866</v>
      </c>
      <c r="Z369" s="82">
        <v>108.19599678245831</v>
      </c>
      <c r="AA369" s="82">
        <v>108.35558079264116</v>
      </c>
      <c r="AB369" s="82">
        <v>108.83988174850973</v>
      </c>
      <c r="AC369" s="82">
        <v>110.28151302859692</v>
      </c>
      <c r="AD369" s="82">
        <v>114.83492173550461</v>
      </c>
      <c r="AE369" s="82">
        <v>118.55329723322038</v>
      </c>
      <c r="AF369" s="83">
        <v>121.02627220060364</v>
      </c>
      <c r="AG369" s="82"/>
      <c r="AH369" s="82"/>
      <c r="AI369" s="85"/>
      <c r="AJ369" s="82"/>
      <c r="AK369" s="82"/>
      <c r="AL369" s="85"/>
      <c r="AM369" s="82"/>
      <c r="AN369" s="82"/>
      <c r="AO369" s="82"/>
      <c r="AP369" s="85"/>
      <c r="AQ369" s="82"/>
      <c r="AR369" s="82"/>
      <c r="AS369" s="82"/>
      <c r="AT369" s="85"/>
      <c r="AU369" s="82"/>
      <c r="AV369" s="82"/>
      <c r="AW369" s="82"/>
      <c r="AX369" s="82"/>
      <c r="AY369" s="85"/>
      <c r="AZ369" s="82"/>
      <c r="BA369" s="82"/>
      <c r="BB369" s="85"/>
      <c r="BC369" s="82"/>
    </row>
    <row r="370" spans="1:61" x14ac:dyDescent="0.25">
      <c r="D370" s="83">
        <v>62009</v>
      </c>
      <c r="E370" s="82">
        <v>116.248615078684</v>
      </c>
      <c r="F370" s="83">
        <v>96.27468983</v>
      </c>
      <c r="G370" s="84">
        <v>99.000058586641259</v>
      </c>
      <c r="H370" s="82">
        <v>98.695771333448164</v>
      </c>
      <c r="I370" s="82">
        <v>97.033343854904103</v>
      </c>
      <c r="J370" s="82">
        <v>95.853881205771089</v>
      </c>
      <c r="K370" s="82">
        <v>95.917956884409207</v>
      </c>
      <c r="L370" s="82">
        <v>95.732392277187444</v>
      </c>
      <c r="M370" s="82">
        <v>97.912613941949999</v>
      </c>
      <c r="N370" s="82">
        <v>103.81185217365865</v>
      </c>
      <c r="O370" s="82">
        <v>109.04282466519591</v>
      </c>
      <c r="P370" s="83">
        <v>111.86195002601946</v>
      </c>
      <c r="Q370" s="82"/>
      <c r="R370" s="82"/>
      <c r="S370" s="85"/>
      <c r="T370" s="83">
        <v>62009</v>
      </c>
      <c r="U370" s="84">
        <v>135.43891994259999</v>
      </c>
      <c r="V370" s="83">
        <v>124.70587656599</v>
      </c>
      <c r="W370" s="84">
        <v>120.40416883011142</v>
      </c>
      <c r="X370" s="82">
        <v>121.36942563170751</v>
      </c>
      <c r="Y370" s="82">
        <v>119.3912757251785</v>
      </c>
      <c r="Z370" s="82">
        <v>119.31547537449451</v>
      </c>
      <c r="AA370" s="82">
        <v>119.49146009299956</v>
      </c>
      <c r="AB370" s="82">
        <v>120.02553344591634</v>
      </c>
      <c r="AC370" s="82">
        <v>121.61532351776336</v>
      </c>
      <c r="AD370" s="82">
        <v>126.63669344452147</v>
      </c>
      <c r="AE370" s="82">
        <v>130.73721244082836</v>
      </c>
      <c r="AF370" s="83">
        <v>133.46433906840429</v>
      </c>
      <c r="AG370" s="82"/>
      <c r="AH370" s="82"/>
      <c r="AI370" s="85"/>
      <c r="AJ370" s="82"/>
      <c r="AK370" s="82"/>
      <c r="AL370" s="85"/>
      <c r="AM370" s="82"/>
      <c r="AN370" s="82"/>
      <c r="AO370" s="82"/>
      <c r="AP370" s="85"/>
      <c r="AQ370" s="82"/>
      <c r="AR370" s="82"/>
      <c r="AS370" s="82"/>
      <c r="AT370" s="85"/>
      <c r="AU370" s="82"/>
      <c r="AV370" s="82"/>
      <c r="AW370" s="82"/>
      <c r="AX370" s="82"/>
      <c r="AY370" s="85"/>
      <c r="AZ370" s="82"/>
      <c r="BA370" s="82"/>
      <c r="BB370" s="85"/>
      <c r="BC370" s="82"/>
    </row>
    <row r="371" spans="1:61" x14ac:dyDescent="0.25">
      <c r="D371" s="83">
        <v>62010</v>
      </c>
      <c r="E371" s="82">
        <v>69.318273851802203</v>
      </c>
      <c r="F371" s="83">
        <v>89.617621459999995</v>
      </c>
      <c r="G371" s="84">
        <v>92.154540207833548</v>
      </c>
      <c r="H371" s="82">
        <v>91.87129338647361</v>
      </c>
      <c r="I371" s="82">
        <v>90.323817131396225</v>
      </c>
      <c r="J371" s="82">
        <v>89.225910325330631</v>
      </c>
      <c r="K371" s="82">
        <v>89.285555388047769</v>
      </c>
      <c r="L371" s="82">
        <v>89.112821944234682</v>
      </c>
      <c r="M371" s="82">
        <v>91.142288673201463</v>
      </c>
      <c r="N371" s="82">
        <v>96.633614583315023</v>
      </c>
      <c r="O371" s="82">
        <v>101.50288306334892</v>
      </c>
      <c r="P371" s="83">
        <v>104.12707546407941</v>
      </c>
      <c r="Q371" s="82"/>
      <c r="R371" s="82"/>
      <c r="S371" s="85"/>
      <c r="T371" s="83">
        <v>62010</v>
      </c>
      <c r="U371" s="84">
        <v>121.481629717099</v>
      </c>
      <c r="V371" s="83">
        <v>122.810429890107</v>
      </c>
      <c r="W371" s="84">
        <v>118.574105260888</v>
      </c>
      <c r="X371" s="82">
        <v>119.52469079881683</v>
      </c>
      <c r="Y371" s="82">
        <v>117.57660745986247</v>
      </c>
      <c r="Z371" s="82">
        <v>117.50195922427275</v>
      </c>
      <c r="AA371" s="82">
        <v>117.67526909168912</v>
      </c>
      <c r="AB371" s="82">
        <v>118.20122488359482</v>
      </c>
      <c r="AC371" s="82">
        <v>119.76685119997167</v>
      </c>
      <c r="AD371" s="82">
        <v>124.71189963171976</v>
      </c>
      <c r="AE371" s="82">
        <v>128.75009345687215</v>
      </c>
      <c r="AF371" s="83">
        <v>131.43576956709242</v>
      </c>
      <c r="AG371" s="82"/>
      <c r="AH371" s="82"/>
      <c r="AI371" s="85"/>
      <c r="AJ371" s="82"/>
      <c r="AK371" s="82"/>
      <c r="AL371" s="85"/>
      <c r="AM371" s="82"/>
      <c r="AN371" s="82"/>
      <c r="AO371" s="82"/>
      <c r="AP371" s="85"/>
      <c r="AQ371" s="82"/>
      <c r="AR371" s="82"/>
      <c r="AS371" s="82"/>
      <c r="AT371" s="85"/>
      <c r="AU371" s="82"/>
      <c r="AV371" s="82"/>
      <c r="AW371" s="82"/>
      <c r="AX371" s="82"/>
      <c r="AY371" s="85"/>
      <c r="AZ371" s="82"/>
      <c r="BA371" s="82"/>
      <c r="BB371" s="85"/>
      <c r="BC371" s="82"/>
    </row>
    <row r="372" spans="1:61" x14ac:dyDescent="0.25">
      <c r="D372" s="83">
        <v>62013</v>
      </c>
      <c r="E372" s="82">
        <v>140.53180635308101</v>
      </c>
      <c r="F372" s="83">
        <v>135.36234382253801</v>
      </c>
      <c r="G372" s="84">
        <v>139.19421597222862</v>
      </c>
      <c r="H372" s="82">
        <v>138.76638768360706</v>
      </c>
      <c r="I372" s="82">
        <v>136.42901240534783</v>
      </c>
      <c r="J372" s="82">
        <v>134.77068632899588</v>
      </c>
      <c r="K372" s="82">
        <v>134.86077681963044</v>
      </c>
      <c r="L372" s="82">
        <v>134.59987273145941</v>
      </c>
      <c r="M372" s="82">
        <v>137.66526733429896</v>
      </c>
      <c r="N372" s="82">
        <v>145.95960424903373</v>
      </c>
      <c r="O372" s="82">
        <v>153.31435863127078</v>
      </c>
      <c r="P372" s="83">
        <v>157.2780526929651</v>
      </c>
      <c r="Q372" s="82"/>
      <c r="R372" s="82"/>
      <c r="S372" s="85"/>
      <c r="T372" s="83">
        <v>62013</v>
      </c>
      <c r="U372" s="84">
        <v>192.76911694399499</v>
      </c>
      <c r="V372" s="83">
        <v>185.381412227607</v>
      </c>
      <c r="W372" s="84">
        <v>178.98671233833909</v>
      </c>
      <c r="X372" s="82">
        <v>180.42161399630146</v>
      </c>
      <c r="Y372" s="82">
        <v>177.48099697512839</v>
      </c>
      <c r="Z372" s="82">
        <v>177.36831602981857</v>
      </c>
      <c r="AA372" s="82">
        <v>177.62992595988212</v>
      </c>
      <c r="AB372" s="82">
        <v>178.42385223764222</v>
      </c>
      <c r="AC372" s="82">
        <v>180.78715328471415</v>
      </c>
      <c r="AD372" s="82">
        <v>188.25166637722324</v>
      </c>
      <c r="AE372" s="82">
        <v>194.34728932085613</v>
      </c>
      <c r="AF372" s="83">
        <v>198.40129703456651</v>
      </c>
      <c r="AG372" s="82"/>
      <c r="AH372" s="82"/>
      <c r="AI372" s="85"/>
      <c r="AJ372" s="82"/>
      <c r="AK372" s="82"/>
      <c r="AL372" s="85"/>
      <c r="AM372" s="82"/>
      <c r="AN372" s="82"/>
      <c r="AO372" s="82"/>
      <c r="AP372" s="85"/>
      <c r="AQ372" s="82"/>
      <c r="AR372" s="82"/>
      <c r="AS372" s="82"/>
      <c r="AT372" s="85"/>
      <c r="AU372" s="82"/>
      <c r="AV372" s="82"/>
      <c r="AW372" s="82"/>
      <c r="AX372" s="82"/>
      <c r="AY372" s="85"/>
      <c r="AZ372" s="82"/>
      <c r="BA372" s="82"/>
      <c r="BB372" s="85"/>
      <c r="BC372" s="82"/>
    </row>
    <row r="373" spans="1:61" x14ac:dyDescent="0.25">
      <c r="D373" s="83">
        <v>65060</v>
      </c>
      <c r="E373" s="82">
        <v>9</v>
      </c>
      <c r="F373" s="83">
        <v>9.2048212659800601</v>
      </c>
      <c r="G373" s="84">
        <v>9.4653937210361754</v>
      </c>
      <c r="H373" s="82">
        <v>9.4363008225380938</v>
      </c>
      <c r="I373" s="82">
        <v>9.2773561628910706</v>
      </c>
      <c r="J373" s="82">
        <v>9.1645877614104805</v>
      </c>
      <c r="K373" s="82">
        <v>9.1707140358280022</v>
      </c>
      <c r="L373" s="82">
        <v>9.152972207256191</v>
      </c>
      <c r="M373" s="82">
        <v>9.3614231592124479</v>
      </c>
      <c r="N373" s="82">
        <v>9.9254492144944617</v>
      </c>
      <c r="O373" s="82">
        <v>10.425582395051901</v>
      </c>
      <c r="P373" s="83">
        <v>10.695118917253048</v>
      </c>
      <c r="Q373" s="82"/>
      <c r="R373" s="82"/>
      <c r="S373" s="85"/>
      <c r="T373" s="83">
        <v>65060</v>
      </c>
      <c r="U373" s="84">
        <v>8.0092246271352501</v>
      </c>
      <c r="V373" s="83">
        <v>9</v>
      </c>
      <c r="W373" s="84">
        <v>8.6895465499380826</v>
      </c>
      <c r="X373" s="82">
        <v>8.7592089544180176</v>
      </c>
      <c r="Y373" s="82">
        <v>8.6164462422747761</v>
      </c>
      <c r="Z373" s="82">
        <v>8.6109757450140076</v>
      </c>
      <c r="AA373" s="82">
        <v>8.6236765295332312</v>
      </c>
      <c r="AB373" s="82">
        <v>8.6622205044333018</v>
      </c>
      <c r="AC373" s="82">
        <v>8.7769553592823577</v>
      </c>
      <c r="AD373" s="82">
        <v>9.1393466962848997</v>
      </c>
      <c r="AE373" s="82">
        <v>9.4352803922982815</v>
      </c>
      <c r="AF373" s="83">
        <v>9.6320966155914594</v>
      </c>
      <c r="AG373" s="82"/>
      <c r="AH373" s="82"/>
      <c r="AI373" s="85"/>
      <c r="AJ373" s="82"/>
      <c r="AK373" s="82"/>
      <c r="AL373" s="85"/>
      <c r="AM373" s="82"/>
      <c r="AN373" s="82"/>
      <c r="AO373" s="82"/>
      <c r="AP373" s="85"/>
      <c r="AQ373" s="82"/>
      <c r="AR373" s="82"/>
      <c r="AS373" s="82"/>
      <c r="AT373" s="85"/>
      <c r="AU373" s="82"/>
      <c r="AV373" s="82"/>
      <c r="AW373" s="82"/>
      <c r="AX373" s="82"/>
      <c r="AY373" s="85"/>
      <c r="AZ373" s="82"/>
      <c r="BA373" s="82"/>
      <c r="BB373" s="85"/>
      <c r="BC373" s="82"/>
    </row>
    <row r="374" spans="1:61" x14ac:dyDescent="0.25">
      <c r="D374" s="83">
        <v>65061</v>
      </c>
      <c r="E374" s="82">
        <v>116</v>
      </c>
      <c r="F374" s="83">
        <v>119</v>
      </c>
      <c r="G374" s="84">
        <v>122.36868269960658</v>
      </c>
      <c r="H374" s="82">
        <v>121.99256948445192</v>
      </c>
      <c r="I374" s="82">
        <v>119.93773170417897</v>
      </c>
      <c r="J374" s="82">
        <v>118.47986094401692</v>
      </c>
      <c r="K374" s="82">
        <v>118.55906146672335</v>
      </c>
      <c r="L374" s="82">
        <v>118.32969497072754</v>
      </c>
      <c r="M374" s="82">
        <v>121.02455047807709</v>
      </c>
      <c r="N374" s="82">
        <v>128.31628365128103</v>
      </c>
      <c r="O374" s="82">
        <v>134.78200924948453</v>
      </c>
      <c r="P374" s="83">
        <v>138.26657947796699</v>
      </c>
      <c r="Q374" s="82"/>
      <c r="R374" s="82"/>
      <c r="S374" s="85"/>
      <c r="T374" s="83">
        <v>65061</v>
      </c>
      <c r="U374" s="84">
        <v>107.072599650928</v>
      </c>
      <c r="V374" s="83">
        <v>106</v>
      </c>
      <c r="W374" s="84">
        <v>102.3435482548263</v>
      </c>
      <c r="X374" s="82">
        <v>103.16401657425666</v>
      </c>
      <c r="Y374" s="82">
        <v>101.48258907568069</v>
      </c>
      <c r="Z374" s="82">
        <v>101.41815877460942</v>
      </c>
      <c r="AA374" s="82">
        <v>101.56774579228028</v>
      </c>
      <c r="AB374" s="82">
        <v>102.02170816332556</v>
      </c>
      <c r="AC374" s="82">
        <v>103.37302978710333</v>
      </c>
      <c r="AD374" s="82">
        <v>107.64119442291104</v>
      </c>
      <c r="AE374" s="82">
        <v>111.12663573151309</v>
      </c>
      <c r="AF374" s="83">
        <v>113.44469347252162</v>
      </c>
      <c r="AG374" s="82"/>
      <c r="AH374" s="82"/>
      <c r="AI374" s="85"/>
      <c r="AJ374" s="82"/>
      <c r="AK374" s="82"/>
      <c r="AL374" s="85"/>
      <c r="AM374" s="82"/>
      <c r="AN374" s="82"/>
      <c r="AO374" s="82"/>
      <c r="AP374" s="85"/>
      <c r="AQ374" s="82"/>
      <c r="AR374" s="82"/>
      <c r="AS374" s="82"/>
      <c r="AT374" s="85"/>
      <c r="AU374" s="82"/>
      <c r="AV374" s="82"/>
      <c r="AW374" s="82"/>
      <c r="AX374" s="82"/>
      <c r="AY374" s="85"/>
      <c r="AZ374" s="82"/>
      <c r="BA374" s="82"/>
      <c r="BB374" s="85"/>
      <c r="BC374" s="82"/>
    </row>
    <row r="375" spans="1:61" x14ac:dyDescent="0.25">
      <c r="D375" s="83">
        <v>65062</v>
      </c>
      <c r="E375" s="82">
        <v>0</v>
      </c>
      <c r="F375" s="83">
        <v>70.186890489999996</v>
      </c>
      <c r="G375" s="84">
        <v>72.173759092797013</v>
      </c>
      <c r="H375" s="82">
        <v>71.951925336125569</v>
      </c>
      <c r="I375" s="82">
        <v>70.739970090253863</v>
      </c>
      <c r="J375" s="82">
        <v>69.880109456707089</v>
      </c>
      <c r="K375" s="82">
        <v>69.926822384555379</v>
      </c>
      <c r="L375" s="82">
        <v>69.791540694332411</v>
      </c>
      <c r="M375" s="82">
        <v>71.380982109296411</v>
      </c>
      <c r="N375" s="82">
        <v>75.681688644674267</v>
      </c>
      <c r="O375" s="82">
        <v>79.495211119459967</v>
      </c>
      <c r="P375" s="83">
        <v>81.550430859218068</v>
      </c>
      <c r="Q375" s="82"/>
      <c r="R375" s="82"/>
      <c r="S375" s="85"/>
      <c r="T375" s="83">
        <v>65062</v>
      </c>
      <c r="U375" s="84">
        <v>0</v>
      </c>
      <c r="V375" s="83">
        <v>133.89025550082201</v>
      </c>
      <c r="W375" s="84">
        <v>129.27173419527736</v>
      </c>
      <c r="X375" s="82">
        <v>130.30808054356851</v>
      </c>
      <c r="Y375" s="82">
        <v>128.18424320969638</v>
      </c>
      <c r="Z375" s="82">
        <v>128.10286029014517</v>
      </c>
      <c r="AA375" s="82">
        <v>128.29180598840514</v>
      </c>
      <c r="AB375" s="82">
        <v>128.86521294922602</v>
      </c>
      <c r="AC375" s="82">
        <v>130.57208839706934</v>
      </c>
      <c r="AD375" s="82">
        <v>135.96327380846432</v>
      </c>
      <c r="AE375" s="82">
        <v>140.36578916074589</v>
      </c>
      <c r="AF375" s="83">
        <v>143.29376409668259</v>
      </c>
      <c r="AG375" s="82"/>
      <c r="AH375" s="82"/>
      <c r="AI375" s="85"/>
      <c r="AJ375" s="82"/>
      <c r="AK375" s="82"/>
      <c r="AL375" s="85"/>
      <c r="AM375" s="82"/>
      <c r="AN375" s="82"/>
      <c r="AO375" s="82"/>
      <c r="AP375" s="85"/>
      <c r="AQ375" s="82"/>
      <c r="AR375" s="82"/>
      <c r="AS375" s="82"/>
      <c r="AT375" s="85"/>
      <c r="AU375" s="82"/>
      <c r="AV375" s="82"/>
      <c r="AW375" s="82"/>
      <c r="AX375" s="82"/>
      <c r="AY375" s="85"/>
      <c r="AZ375" s="82"/>
      <c r="BA375" s="82"/>
      <c r="BB375" s="85"/>
      <c r="BC375" s="82"/>
    </row>
    <row r="376" spans="1:61" x14ac:dyDescent="0.25">
      <c r="D376" s="83">
        <v>65063</v>
      </c>
      <c r="E376" s="82">
        <v>0</v>
      </c>
      <c r="F376" s="83">
        <v>26.024000409999999</v>
      </c>
      <c r="G376" s="84">
        <v>26.760694527274971</v>
      </c>
      <c r="H376" s="82">
        <v>26.678442674624623</v>
      </c>
      <c r="I376" s="82">
        <v>26.22907209280692</v>
      </c>
      <c r="J376" s="82">
        <v>25.91025167885579</v>
      </c>
      <c r="K376" s="82">
        <v>25.927571968228769</v>
      </c>
      <c r="L376" s="82">
        <v>25.877412020448645</v>
      </c>
      <c r="M376" s="82">
        <v>26.466747489592805</v>
      </c>
      <c r="N376" s="82">
        <v>28.061369902105994</v>
      </c>
      <c r="O376" s="82">
        <v>29.475353478732849</v>
      </c>
      <c r="P376" s="83">
        <v>30.237390932974037</v>
      </c>
      <c r="Q376" s="82"/>
      <c r="R376" s="82"/>
      <c r="S376" s="85"/>
      <c r="T376" s="83">
        <v>65063</v>
      </c>
      <c r="U376" s="84">
        <v>0</v>
      </c>
      <c r="V376" s="83">
        <v>54.091788686378401</v>
      </c>
      <c r="W376" s="84">
        <v>52.225901751077693</v>
      </c>
      <c r="X376" s="82">
        <v>52.644586646912551</v>
      </c>
      <c r="Y376" s="82">
        <v>51.786554373851821</v>
      </c>
      <c r="Z376" s="82">
        <v>51.753675598091945</v>
      </c>
      <c r="AA376" s="82">
        <v>51.830009837243615</v>
      </c>
      <c r="AB376" s="82">
        <v>52.061666786735593</v>
      </c>
      <c r="AC376" s="82">
        <v>52.751246067119752</v>
      </c>
      <c r="AD376" s="82">
        <v>54.929290025221484</v>
      </c>
      <c r="AE376" s="82">
        <v>56.707910352992016</v>
      </c>
      <c r="AF376" s="83">
        <v>57.890814970817082</v>
      </c>
      <c r="AG376" s="82"/>
      <c r="AH376" s="82"/>
      <c r="AI376" s="85"/>
      <c r="AJ376" s="82"/>
      <c r="AK376" s="82"/>
      <c r="AL376" s="85"/>
      <c r="AM376" s="82"/>
      <c r="AN376" s="82"/>
      <c r="AO376" s="82"/>
      <c r="AP376" s="85"/>
      <c r="AQ376" s="82"/>
      <c r="AR376" s="82"/>
      <c r="AS376" s="82"/>
      <c r="AT376" s="85"/>
      <c r="AU376" s="82"/>
      <c r="AV376" s="82"/>
      <c r="AW376" s="82"/>
      <c r="AX376" s="82"/>
      <c r="AY376" s="85"/>
      <c r="AZ376" s="82"/>
      <c r="BA376" s="82"/>
      <c r="BB376" s="85"/>
      <c r="BC376" s="82"/>
    </row>
    <row r="377" spans="1:61" x14ac:dyDescent="0.25">
      <c r="D377" s="83">
        <v>65064</v>
      </c>
      <c r="E377" s="82">
        <v>0</v>
      </c>
      <c r="F377" s="83">
        <v>40.256111959999998</v>
      </c>
      <c r="G377" s="84">
        <v>41.395692362630903</v>
      </c>
      <c r="H377" s="82">
        <v>41.268458281127529</v>
      </c>
      <c r="I377" s="82">
        <v>40.573334081612352</v>
      </c>
      <c r="J377" s="82">
        <v>40.080155858551059</v>
      </c>
      <c r="K377" s="82">
        <v>40.106948338461649</v>
      </c>
      <c r="L377" s="82">
        <v>40.02935671373325</v>
      </c>
      <c r="M377" s="82">
        <v>40.940990369362545</v>
      </c>
      <c r="N377" s="82">
        <v>43.407686394597363</v>
      </c>
      <c r="O377" s="82">
        <v>45.594955080176504</v>
      </c>
      <c r="P377" s="83">
        <v>46.773738687321661</v>
      </c>
      <c r="Q377" s="82"/>
      <c r="R377" s="82"/>
      <c r="S377" s="85"/>
      <c r="T377" s="83">
        <v>65064</v>
      </c>
      <c r="U377" s="84">
        <v>0</v>
      </c>
      <c r="V377" s="83">
        <v>97.275784998244205</v>
      </c>
      <c r="W377" s="84">
        <v>93.920273547112402</v>
      </c>
      <c r="X377" s="82">
        <v>94.673214111629179</v>
      </c>
      <c r="Y377" s="82">
        <v>93.130174679161144</v>
      </c>
      <c r="Z377" s="82">
        <v>93.071047244119811</v>
      </c>
      <c r="AA377" s="82">
        <v>93.208322664586589</v>
      </c>
      <c r="AB377" s="82">
        <v>93.624922155181821</v>
      </c>
      <c r="AC377" s="82">
        <v>94.865024718748657</v>
      </c>
      <c r="AD377" s="82">
        <v>98.781902694691496</v>
      </c>
      <c r="AE377" s="82">
        <v>101.98047853770632</v>
      </c>
      <c r="AF377" s="83">
        <v>104.10775105117672</v>
      </c>
      <c r="AG377" s="82"/>
      <c r="AH377" s="82"/>
      <c r="AI377" s="85"/>
      <c r="AJ377" s="82"/>
      <c r="AK377" s="82"/>
      <c r="AL377" s="85"/>
      <c r="AM377" s="82"/>
      <c r="AN377" s="82"/>
      <c r="AO377" s="82"/>
      <c r="AP377" s="85"/>
      <c r="AQ377" s="82"/>
      <c r="AR377" s="82"/>
      <c r="AS377" s="82"/>
      <c r="AT377" s="85"/>
      <c r="AU377" s="82"/>
      <c r="AV377" s="82"/>
      <c r="AW377" s="82"/>
      <c r="AX377" s="82"/>
      <c r="AY377" s="85"/>
      <c r="AZ377" s="82"/>
      <c r="BA377" s="82"/>
      <c r="BB377" s="85"/>
      <c r="BC377" s="82"/>
    </row>
    <row r="378" spans="1:61" x14ac:dyDescent="0.25">
      <c r="D378" s="83">
        <v>65065</v>
      </c>
      <c r="E378" s="82">
        <v>143.567913623631</v>
      </c>
      <c r="F378" s="83">
        <v>56.497834220000001</v>
      </c>
      <c r="G378" s="84">
        <v>58.097189486404659</v>
      </c>
      <c r="H378" s="82">
        <v>57.91862156978484</v>
      </c>
      <c r="I378" s="82">
        <v>56.943042710466734</v>
      </c>
      <c r="J378" s="82">
        <v>56.250886907762357</v>
      </c>
      <c r="K378" s="82">
        <v>56.288489075846435</v>
      </c>
      <c r="L378" s="82">
        <v>56.179592350918767</v>
      </c>
      <c r="M378" s="82">
        <v>57.459033524877491</v>
      </c>
      <c r="N378" s="82">
        <v>60.920942197114044</v>
      </c>
      <c r="O378" s="82">
        <v>63.990685835427591</v>
      </c>
      <c r="P378" s="83">
        <v>65.645061222795235</v>
      </c>
      <c r="Q378" s="82"/>
      <c r="R378" s="82"/>
      <c r="S378" s="85"/>
      <c r="T378" s="83">
        <v>65065</v>
      </c>
      <c r="U378" s="84">
        <v>196.56526441820699</v>
      </c>
      <c r="V378" s="83">
        <v>180.95382308906099</v>
      </c>
      <c r="W378" s="84">
        <v>174.71185212462845</v>
      </c>
      <c r="X378" s="82">
        <v>176.11248305976412</v>
      </c>
      <c r="Y378" s="82">
        <v>173.24209877566599</v>
      </c>
      <c r="Z378" s="82">
        <v>173.13210906527331</v>
      </c>
      <c r="AA378" s="82">
        <v>173.3874707891604</v>
      </c>
      <c r="AB378" s="82">
        <v>174.16243519085117</v>
      </c>
      <c r="AC378" s="82">
        <v>176.46929192712952</v>
      </c>
      <c r="AD378" s="82">
        <v>183.75552502545909</v>
      </c>
      <c r="AE378" s="82">
        <v>189.70556210040326</v>
      </c>
      <c r="AF378" s="83">
        <v>193.66274521716443</v>
      </c>
      <c r="AG378" s="82"/>
      <c r="AH378" s="82"/>
      <c r="AI378" s="85"/>
      <c r="AJ378" s="82"/>
      <c r="AK378" s="82"/>
      <c r="AL378" s="85"/>
      <c r="AM378" s="82"/>
      <c r="AN378" s="82"/>
      <c r="AO378" s="82"/>
      <c r="AP378" s="85"/>
      <c r="AQ378" s="82"/>
      <c r="AR378" s="82"/>
      <c r="AS378" s="82"/>
      <c r="AT378" s="85"/>
      <c r="AU378" s="82"/>
      <c r="AV378" s="82"/>
      <c r="AW378" s="82"/>
      <c r="AX378" s="82"/>
      <c r="AY378" s="85"/>
      <c r="AZ378" s="82"/>
      <c r="BA378" s="82"/>
      <c r="BB378" s="85"/>
      <c r="BC378" s="82"/>
    </row>
    <row r="379" spans="1:61" x14ac:dyDescent="0.25">
      <c r="D379" s="83">
        <v>65066</v>
      </c>
      <c r="E379" s="82">
        <v>92.204584922399704</v>
      </c>
      <c r="F379" s="83">
        <v>103.5580853</v>
      </c>
      <c r="G379" s="84">
        <v>106.48963429457557</v>
      </c>
      <c r="H379" s="82">
        <v>106.16232703056345</v>
      </c>
      <c r="I379" s="82">
        <v>104.37413319756202</v>
      </c>
      <c r="J379" s="82">
        <v>103.10544156279532</v>
      </c>
      <c r="K379" s="82">
        <v>103.17436470973848</v>
      </c>
      <c r="L379" s="82">
        <v>102.9747617252234</v>
      </c>
      <c r="M379" s="82">
        <v>105.31992203195684</v>
      </c>
      <c r="N379" s="82">
        <v>111.66545082133072</v>
      </c>
      <c r="O379" s="82">
        <v>117.29215807364292</v>
      </c>
      <c r="P379" s="83">
        <v>120.32455656906333</v>
      </c>
      <c r="Q379" s="82"/>
      <c r="R379" s="82"/>
      <c r="S379" s="85"/>
      <c r="T379" s="83">
        <v>65066</v>
      </c>
      <c r="U379" s="84">
        <v>143.282919899424</v>
      </c>
      <c r="V379" s="83">
        <v>117.875741689249</v>
      </c>
      <c r="W379" s="84">
        <v>113.80963827968958</v>
      </c>
      <c r="X379" s="82">
        <v>114.72202801257056</v>
      </c>
      <c r="Y379" s="82">
        <v>112.85222128152017</v>
      </c>
      <c r="Z379" s="82">
        <v>112.78057251240662</v>
      </c>
      <c r="AA379" s="82">
        <v>112.94691855632205</v>
      </c>
      <c r="AB379" s="82">
        <v>113.45174073732178</v>
      </c>
      <c r="AC379" s="82">
        <v>114.9544580832041</v>
      </c>
      <c r="AD379" s="82">
        <v>119.70080781997446</v>
      </c>
      <c r="AE379" s="82">
        <v>123.57674158757646</v>
      </c>
      <c r="AF379" s="83">
        <v>126.15450362059426</v>
      </c>
      <c r="AG379" s="82"/>
      <c r="AH379" s="82"/>
      <c r="AI379" s="85"/>
      <c r="AJ379" s="82"/>
      <c r="AK379" s="82"/>
      <c r="AL379" s="85"/>
      <c r="AM379" s="82"/>
      <c r="AN379" s="82"/>
      <c r="AO379" s="82"/>
      <c r="AP379" s="85"/>
      <c r="AQ379" s="82"/>
      <c r="AR379" s="82"/>
      <c r="AS379" s="82"/>
      <c r="AT379" s="85"/>
      <c r="AU379" s="82"/>
      <c r="AV379" s="82"/>
      <c r="AW379" s="82"/>
      <c r="AX379" s="82"/>
      <c r="AY379" s="85"/>
      <c r="AZ379" s="82"/>
      <c r="BA379" s="82"/>
      <c r="BB379" s="85"/>
      <c r="BC379" s="82"/>
    </row>
    <row r="380" spans="1:61" x14ac:dyDescent="0.25">
      <c r="D380" s="83">
        <v>65067</v>
      </c>
      <c r="E380" s="82">
        <v>55.507678153010097</v>
      </c>
      <c r="F380" s="83">
        <v>49.744835099323701</v>
      </c>
      <c r="G380" s="84">
        <v>51.153024724482307</v>
      </c>
      <c r="H380" s="82">
        <v>50.995800439889493</v>
      </c>
      <c r="I380" s="82">
        <v>50.136829292532028</v>
      </c>
      <c r="J380" s="82">
        <v>49.527404581940537</v>
      </c>
      <c r="K380" s="82">
        <v>49.560512287333914</v>
      </c>
      <c r="L380" s="82">
        <v>49.464631627496765</v>
      </c>
      <c r="M380" s="82">
        <v>50.591145432787584</v>
      </c>
      <c r="N380" s="82">
        <v>53.639263620092606</v>
      </c>
      <c r="O380" s="82">
        <v>56.342090961942262</v>
      </c>
      <c r="P380" s="83">
        <v>57.798724335117669</v>
      </c>
      <c r="Q380" s="82"/>
      <c r="R380" s="82"/>
      <c r="S380" s="85"/>
      <c r="T380" s="83">
        <v>65067</v>
      </c>
      <c r="U380" s="84">
        <v>72.005765275538906</v>
      </c>
      <c r="V380" s="83">
        <v>70.009108301113798</v>
      </c>
      <c r="W380" s="84">
        <v>67.594156166909443</v>
      </c>
      <c r="X380" s="82">
        <v>68.136045369104082</v>
      </c>
      <c r="Y380" s="82">
        <v>67.02552423845998</v>
      </c>
      <c r="Z380" s="82">
        <v>66.982970390105521</v>
      </c>
      <c r="AA380" s="82">
        <v>67.081767123318343</v>
      </c>
      <c r="AB380" s="82">
        <v>67.381592602555514</v>
      </c>
      <c r="AC380" s="82">
        <v>68.274090922448863</v>
      </c>
      <c r="AD380" s="82">
        <v>71.09305696240402</v>
      </c>
      <c r="AE380" s="82">
        <v>73.395062981753995</v>
      </c>
      <c r="AF380" s="83">
        <v>74.926055014192684</v>
      </c>
      <c r="AG380" s="82"/>
      <c r="AH380" s="82"/>
      <c r="AI380" s="85"/>
      <c r="AJ380" s="82"/>
      <c r="AK380" s="82"/>
      <c r="AL380" s="85"/>
      <c r="AM380" s="82"/>
      <c r="AN380" s="82"/>
      <c r="AO380" s="82"/>
      <c r="AP380" s="85"/>
      <c r="AQ380" s="82"/>
      <c r="AR380" s="82"/>
      <c r="AS380" s="82"/>
      <c r="AT380" s="85"/>
      <c r="AU380" s="82"/>
      <c r="AV380" s="82"/>
      <c r="AW380" s="82"/>
      <c r="AX380" s="82"/>
      <c r="AY380" s="85"/>
      <c r="AZ380" s="82"/>
      <c r="BA380" s="82"/>
      <c r="BB380" s="85"/>
      <c r="BC380" s="82"/>
    </row>
    <row r="381" spans="1:61" x14ac:dyDescent="0.25">
      <c r="D381" s="83">
        <v>66101</v>
      </c>
      <c r="E381" s="82">
        <v>33</v>
      </c>
      <c r="F381" s="83">
        <v>28.155000399999999</v>
      </c>
      <c r="G381" s="84">
        <v>28.952019414747028</v>
      </c>
      <c r="H381" s="82">
        <v>28.863032291023291</v>
      </c>
      <c r="I381" s="82">
        <v>28.376864572321441</v>
      </c>
      <c r="J381" s="82">
        <v>28.03193724597261</v>
      </c>
      <c r="K381" s="82">
        <v>28.050675823690927</v>
      </c>
      <c r="L381" s="82">
        <v>27.99640848094716</v>
      </c>
      <c r="M381" s="82">
        <v>28.634002244706558</v>
      </c>
      <c r="N381" s="82">
        <v>30.359201827969162</v>
      </c>
      <c r="O381" s="82">
        <v>31.888970792706221</v>
      </c>
      <c r="P381" s="83">
        <v>32.713408407636912</v>
      </c>
      <c r="Q381" s="82"/>
      <c r="R381" s="82"/>
      <c r="S381" s="85"/>
      <c r="T381" s="83">
        <v>66101</v>
      </c>
      <c r="U381" s="84">
        <v>58.6284216602741</v>
      </c>
      <c r="V381" s="83">
        <v>56.427094383561098</v>
      </c>
      <c r="W381" s="84">
        <v>54.480651480411545</v>
      </c>
      <c r="X381" s="82">
        <v>54.917412266253223</v>
      </c>
      <c r="Y381" s="82">
        <v>54.022336151524343</v>
      </c>
      <c r="Z381" s="82">
        <v>53.988037899828974</v>
      </c>
      <c r="AA381" s="82">
        <v>54.06766771836358</v>
      </c>
      <c r="AB381" s="82">
        <v>54.309325997208468</v>
      </c>
      <c r="AC381" s="82">
        <v>55.028676495392006</v>
      </c>
      <c r="AD381" s="82">
        <v>57.300753181706149</v>
      </c>
      <c r="AE381" s="82">
        <v>59.156161914619837</v>
      </c>
      <c r="AF381" s="83">
        <v>60.390136093284298</v>
      </c>
      <c r="AG381" s="82"/>
      <c r="AH381" s="82"/>
      <c r="AI381" s="85"/>
      <c r="AJ381" s="82"/>
      <c r="AK381" s="82"/>
      <c r="AL381" s="85"/>
      <c r="AM381" s="82"/>
      <c r="AN381" s="82"/>
      <c r="AO381" s="82"/>
      <c r="AP381" s="85"/>
      <c r="AQ381" s="82"/>
      <c r="AR381" s="82"/>
      <c r="AS381" s="82"/>
      <c r="AT381" s="85"/>
      <c r="AU381" s="82"/>
      <c r="AV381" s="82"/>
      <c r="AW381" s="82"/>
      <c r="AX381" s="82"/>
      <c r="AY381" s="85"/>
      <c r="AZ381" s="82"/>
      <c r="BA381" s="82"/>
      <c r="BB381" s="85"/>
      <c r="BC381" s="82"/>
    </row>
    <row r="382" spans="1:61" x14ac:dyDescent="0.25">
      <c r="D382" s="83">
        <v>66102</v>
      </c>
      <c r="E382" s="82">
        <v>133.70857884631999</v>
      </c>
      <c r="F382" s="83">
        <v>59.885000859999998</v>
      </c>
      <c r="G382" s="84">
        <v>61.580240913470647</v>
      </c>
      <c r="H382" s="82">
        <v>61.390967466302627</v>
      </c>
      <c r="I382" s="82">
        <v>60.356900556732832</v>
      </c>
      <c r="J382" s="82">
        <v>59.623248525421289</v>
      </c>
      <c r="K382" s="82">
        <v>59.663105024332104</v>
      </c>
      <c r="L382" s="82">
        <v>59.547679706601315</v>
      </c>
      <c r="M382" s="82">
        <v>60.903826129922351</v>
      </c>
      <c r="N382" s="82">
        <v>64.573283670663599</v>
      </c>
      <c r="O382" s="82">
        <v>67.82706504048663</v>
      </c>
      <c r="P382" s="83">
        <v>69.580623789473208</v>
      </c>
      <c r="Q382" s="82"/>
      <c r="R382" s="82"/>
      <c r="S382" s="85"/>
      <c r="T382" s="83">
        <v>66102</v>
      </c>
      <c r="U382" s="84">
        <v>178.43119682673</v>
      </c>
      <c r="V382" s="83">
        <v>193.53943744745601</v>
      </c>
      <c r="W382" s="84">
        <v>186.86332788316653</v>
      </c>
      <c r="X382" s="82">
        <v>188.36137483586472</v>
      </c>
      <c r="Y382" s="82">
        <v>185.29135094734514</v>
      </c>
      <c r="Z382" s="82">
        <v>185.1737112848555</v>
      </c>
      <c r="AA382" s="82">
        <v>185.4468338060768</v>
      </c>
      <c r="AB382" s="82">
        <v>186.27569816376001</v>
      </c>
      <c r="AC382" s="82">
        <v>188.74300030410464</v>
      </c>
      <c r="AD382" s="82">
        <v>196.53600202624946</v>
      </c>
      <c r="AE382" s="82">
        <v>202.89987325382461</v>
      </c>
      <c r="AF382" s="83">
        <v>207.13228449123511</v>
      </c>
      <c r="AG382" s="82"/>
      <c r="AH382" s="82"/>
      <c r="AI382" s="85"/>
      <c r="AJ382" s="82"/>
      <c r="AK382" s="82"/>
      <c r="AL382" s="85"/>
      <c r="AM382" s="82"/>
      <c r="AN382" s="82"/>
      <c r="AO382" s="82"/>
      <c r="AP382" s="85"/>
      <c r="AQ382" s="82"/>
      <c r="AR382" s="82"/>
      <c r="AS382" s="82"/>
      <c r="AT382" s="85"/>
      <c r="AU382" s="82"/>
      <c r="AV382" s="82"/>
      <c r="AW382" s="82"/>
      <c r="AX382" s="82"/>
      <c r="AY382" s="85"/>
      <c r="AZ382" s="82"/>
      <c r="BA382" s="82"/>
      <c r="BB382" s="85"/>
      <c r="BC382" s="82"/>
    </row>
    <row r="383" spans="1:61" x14ac:dyDescent="0.25">
      <c r="D383" s="83">
        <v>66103</v>
      </c>
      <c r="E383" s="82">
        <v>109.749330890051</v>
      </c>
      <c r="F383" s="83">
        <v>76.065001809999998</v>
      </c>
      <c r="G383" s="84">
        <v>78.218269504478073</v>
      </c>
      <c r="H383" s="82">
        <v>77.977857299507448</v>
      </c>
      <c r="I383" s="82">
        <v>76.664401505593844</v>
      </c>
      <c r="J383" s="82">
        <v>75.732528043320968</v>
      </c>
      <c r="K383" s="82">
        <v>75.783153151749687</v>
      </c>
      <c r="L383" s="82">
        <v>75.636541698530579</v>
      </c>
      <c r="M383" s="82">
        <v>77.3590979089863</v>
      </c>
      <c r="N383" s="82">
        <v>82.019986119219865</v>
      </c>
      <c r="O383" s="82">
        <v>86.15288888670149</v>
      </c>
      <c r="P383" s="83">
        <v>88.380232086168633</v>
      </c>
      <c r="Q383" s="82"/>
      <c r="R383" s="82"/>
      <c r="S383" s="85"/>
      <c r="T383" s="83">
        <v>66103</v>
      </c>
      <c r="U383" s="84">
        <v>198.45047079921099</v>
      </c>
      <c r="V383" s="83">
        <v>217.93715008313299</v>
      </c>
      <c r="W383" s="84">
        <v>210.41944562313626</v>
      </c>
      <c r="X383" s="82">
        <v>212.10633738983577</v>
      </c>
      <c r="Y383" s="82">
        <v>208.64930420954278</v>
      </c>
      <c r="Z383" s="82">
        <v>208.51683481148174</v>
      </c>
      <c r="AA383" s="82">
        <v>208.82438734280836</v>
      </c>
      <c r="AB383" s="82">
        <v>209.75773890309696</v>
      </c>
      <c r="AC383" s="82">
        <v>212.53607082320863</v>
      </c>
      <c r="AD383" s="82">
        <v>221.31146362333644</v>
      </c>
      <c r="AE383" s="82">
        <v>228.47756877030585</v>
      </c>
      <c r="AF383" s="83">
        <v>233.24352063637701</v>
      </c>
      <c r="AG383" s="82"/>
      <c r="AH383" s="82"/>
      <c r="AI383" s="85"/>
      <c r="AJ383" s="82"/>
      <c r="AK383" s="82"/>
      <c r="AL383" s="85"/>
      <c r="AM383" s="82"/>
      <c r="AN383" s="82"/>
      <c r="AO383" s="82"/>
      <c r="AP383" s="85"/>
      <c r="AQ383" s="82"/>
      <c r="AR383" s="82"/>
      <c r="AS383" s="82"/>
      <c r="AT383" s="85"/>
      <c r="AU383" s="82"/>
      <c r="AV383" s="82"/>
      <c r="AW383" s="82"/>
      <c r="AX383" s="82"/>
      <c r="AY383" s="85"/>
      <c r="AZ383" s="82"/>
      <c r="BA383" s="82"/>
      <c r="BB383" s="85"/>
      <c r="BC383" s="82"/>
    </row>
    <row r="384" spans="1:61" s="2" customFormat="1" x14ac:dyDescent="0.25">
      <c r="A384" s="68"/>
      <c r="B384" s="68"/>
      <c r="C384" s="68"/>
      <c r="D384" s="83">
        <v>66104</v>
      </c>
      <c r="E384" s="82">
        <v>0</v>
      </c>
      <c r="F384" s="83">
        <v>0</v>
      </c>
      <c r="G384" s="84">
        <v>0</v>
      </c>
      <c r="H384" s="82">
        <v>0</v>
      </c>
      <c r="I384" s="82">
        <v>0</v>
      </c>
      <c r="J384" s="82">
        <v>0</v>
      </c>
      <c r="K384" s="82">
        <v>0</v>
      </c>
      <c r="L384" s="82">
        <v>0</v>
      </c>
      <c r="M384" s="82">
        <v>0</v>
      </c>
      <c r="N384" s="82">
        <v>0</v>
      </c>
      <c r="O384" s="82">
        <v>0</v>
      </c>
      <c r="P384" s="83">
        <v>0</v>
      </c>
      <c r="Q384" s="82"/>
      <c r="R384" s="82"/>
      <c r="S384" s="85"/>
      <c r="T384" s="83">
        <v>66104</v>
      </c>
      <c r="U384" s="84">
        <v>0</v>
      </c>
      <c r="V384" s="83">
        <v>0</v>
      </c>
      <c r="W384" s="84">
        <v>0</v>
      </c>
      <c r="X384" s="82">
        <v>0</v>
      </c>
      <c r="Y384" s="82">
        <v>0</v>
      </c>
      <c r="Z384" s="82">
        <v>0</v>
      </c>
      <c r="AA384" s="82">
        <v>0</v>
      </c>
      <c r="AB384" s="82">
        <v>0</v>
      </c>
      <c r="AC384" s="82">
        <v>0</v>
      </c>
      <c r="AD384" s="82">
        <v>0</v>
      </c>
      <c r="AE384" s="82">
        <v>0</v>
      </c>
      <c r="AF384" s="83">
        <v>0</v>
      </c>
      <c r="AG384" s="82"/>
      <c r="AH384" s="82"/>
      <c r="AI384" s="85"/>
      <c r="AJ384" s="82"/>
      <c r="AK384" s="82"/>
      <c r="AL384" s="85"/>
      <c r="AM384" s="82"/>
      <c r="AN384" s="82"/>
      <c r="AO384" s="82"/>
      <c r="AP384" s="85"/>
      <c r="AQ384" s="82"/>
      <c r="AR384" s="82"/>
      <c r="AS384" s="82"/>
      <c r="AT384" s="85"/>
      <c r="AU384" s="82"/>
      <c r="AV384" s="82"/>
      <c r="AW384" s="82"/>
      <c r="AX384" s="82"/>
      <c r="AY384" s="85"/>
      <c r="AZ384" s="82"/>
      <c r="BA384" s="82"/>
      <c r="BB384" s="85"/>
      <c r="BC384" s="82"/>
      <c r="BI384" s="68"/>
    </row>
    <row r="385" spans="1:61" x14ac:dyDescent="0.25">
      <c r="D385" s="83">
        <v>66105</v>
      </c>
      <c r="E385" s="82">
        <v>84.584984742637602</v>
      </c>
      <c r="F385" s="83">
        <v>49.241667489999998</v>
      </c>
      <c r="G385" s="84">
        <v>50.635613316666742</v>
      </c>
      <c r="H385" s="82">
        <v>50.479979351294972</v>
      </c>
      <c r="I385" s="82">
        <v>49.629696672958083</v>
      </c>
      <c r="J385" s="82">
        <v>49.026436276190907</v>
      </c>
      <c r="K385" s="82">
        <v>49.059209098074476</v>
      </c>
      <c r="L385" s="82">
        <v>48.964298268417572</v>
      </c>
      <c r="M385" s="82">
        <v>50.079417418220103</v>
      </c>
      <c r="N385" s="82">
        <v>53.096703975705061</v>
      </c>
      <c r="O385" s="82">
        <v>55.772192294934626</v>
      </c>
      <c r="P385" s="83">
        <v>57.214091862468138</v>
      </c>
      <c r="Q385" s="82"/>
      <c r="R385" s="82"/>
      <c r="S385" s="85"/>
      <c r="T385" s="83">
        <v>66105</v>
      </c>
      <c r="U385" s="84">
        <v>106.31833106657</v>
      </c>
      <c r="V385" s="83">
        <v>108.02267475241899</v>
      </c>
      <c r="W385" s="84">
        <v>104.29645118999623</v>
      </c>
      <c r="X385" s="82">
        <v>105.13257555239707</v>
      </c>
      <c r="Y385" s="82">
        <v>103.41906332788344</v>
      </c>
      <c r="Z385" s="82">
        <v>103.35340357829078</v>
      </c>
      <c r="AA385" s="82">
        <v>103.50584499109306</v>
      </c>
      <c r="AB385" s="82">
        <v>103.96846979823705</v>
      </c>
      <c r="AC385" s="82">
        <v>105.34557712136211</v>
      </c>
      <c r="AD385" s="82">
        <v>109.69518618026432</v>
      </c>
      <c r="AE385" s="82">
        <v>113.2471361127904</v>
      </c>
      <c r="AF385" s="83">
        <v>115.60942665443466</v>
      </c>
      <c r="AG385" s="82"/>
      <c r="AH385" s="82"/>
      <c r="AI385" s="85"/>
      <c r="AJ385" s="82"/>
      <c r="AK385" s="82"/>
      <c r="AL385" s="85"/>
      <c r="AM385" s="82"/>
      <c r="AN385" s="82"/>
      <c r="AO385" s="82"/>
      <c r="AP385" s="85"/>
      <c r="AQ385" s="82"/>
      <c r="AR385" s="82"/>
      <c r="AS385" s="82"/>
      <c r="AT385" s="85"/>
      <c r="AU385" s="82"/>
      <c r="AV385" s="82"/>
      <c r="AW385" s="82"/>
      <c r="AX385" s="82"/>
      <c r="AY385" s="85"/>
      <c r="AZ385" s="82"/>
      <c r="BA385" s="82"/>
      <c r="BB385" s="85"/>
      <c r="BC385" s="82"/>
    </row>
    <row r="386" spans="1:61" x14ac:dyDescent="0.25">
      <c r="D386" s="83">
        <v>66106</v>
      </c>
      <c r="E386" s="82">
        <v>129.83071907522699</v>
      </c>
      <c r="F386" s="83">
        <v>72.155000810000004</v>
      </c>
      <c r="G386" s="84">
        <v>74.197583187468453</v>
      </c>
      <c r="H386" s="82">
        <v>73.969528991299242</v>
      </c>
      <c r="I386" s="82">
        <v>72.723589313147869</v>
      </c>
      <c r="J386" s="82">
        <v>71.839617330959911</v>
      </c>
      <c r="K386" s="82">
        <v>71.887640135834147</v>
      </c>
      <c r="L386" s="82">
        <v>71.74856501226806</v>
      </c>
      <c r="M386" s="82">
        <v>73.382575947693596</v>
      </c>
      <c r="N386" s="82">
        <v>77.803878578103962</v>
      </c>
      <c r="O386" s="82">
        <v>81.7243360215965</v>
      </c>
      <c r="P386" s="83">
        <v>83.837186169988556</v>
      </c>
      <c r="Q386" s="82"/>
      <c r="R386" s="82"/>
      <c r="S386" s="85"/>
      <c r="T386" s="83">
        <v>66106</v>
      </c>
      <c r="U386" s="84">
        <v>180.45259561282899</v>
      </c>
      <c r="V386" s="83">
        <v>221.667827820772</v>
      </c>
      <c r="W386" s="84">
        <v>214.02143427469537</v>
      </c>
      <c r="X386" s="82">
        <v>215.73720248378862</v>
      </c>
      <c r="Y386" s="82">
        <v>212.22099133994476</v>
      </c>
      <c r="Z386" s="82">
        <v>212.08625431273433</v>
      </c>
      <c r="AA386" s="82">
        <v>212.39907157006721</v>
      </c>
      <c r="AB386" s="82">
        <v>213.34840036914247</v>
      </c>
      <c r="AC386" s="82">
        <v>216.17429215244488</v>
      </c>
      <c r="AD386" s="82">
        <v>225.09990331849141</v>
      </c>
      <c r="AE386" s="82">
        <v>232.38867882674239</v>
      </c>
      <c r="AF386" s="83">
        <v>237.23621490421868</v>
      </c>
      <c r="AG386" s="82"/>
      <c r="AH386" s="82"/>
      <c r="AI386" s="85"/>
      <c r="AJ386" s="82"/>
      <c r="AK386" s="82"/>
      <c r="AL386" s="85"/>
      <c r="AM386" s="82"/>
      <c r="AN386" s="82"/>
      <c r="AO386" s="82"/>
      <c r="AP386" s="85"/>
      <c r="AQ386" s="82"/>
      <c r="AR386" s="82"/>
      <c r="AS386" s="82"/>
      <c r="AT386" s="85"/>
      <c r="AU386" s="82"/>
      <c r="AV386" s="82"/>
      <c r="AW386" s="82"/>
      <c r="AX386" s="82"/>
      <c r="AY386" s="85"/>
      <c r="AZ386" s="82"/>
      <c r="BA386" s="82"/>
      <c r="BB386" s="85"/>
      <c r="BC386" s="82"/>
    </row>
    <row r="387" spans="1:61" x14ac:dyDescent="0.25">
      <c r="D387" s="83">
        <v>66107</v>
      </c>
      <c r="E387" s="82">
        <v>87.356930330286502</v>
      </c>
      <c r="F387" s="83">
        <v>34.218334130000002</v>
      </c>
      <c r="G387" s="84">
        <v>35.186995560194021</v>
      </c>
      <c r="H387" s="82">
        <v>35.078844571396786</v>
      </c>
      <c r="I387" s="82">
        <v>34.487977968469671</v>
      </c>
      <c r="J387" s="82">
        <v>34.068768650910151</v>
      </c>
      <c r="K387" s="82">
        <v>34.091542684097035</v>
      </c>
      <c r="L387" s="82">
        <v>34.025588571507029</v>
      </c>
      <c r="M387" s="82">
        <v>34.800491648671375</v>
      </c>
      <c r="N387" s="82">
        <v>36.897222422683953</v>
      </c>
      <c r="O387" s="82">
        <v>38.75643552278666</v>
      </c>
      <c r="P387" s="83">
        <v>39.758420299069549</v>
      </c>
      <c r="Q387" s="82"/>
      <c r="R387" s="82"/>
      <c r="S387" s="85"/>
      <c r="T387" s="83">
        <v>66107</v>
      </c>
      <c r="U387" s="84">
        <v>101.26024013325301</v>
      </c>
      <c r="V387" s="83">
        <v>151.30170032113401</v>
      </c>
      <c r="W387" s="84">
        <v>146.08257422503064</v>
      </c>
      <c r="X387" s="82">
        <v>147.25368980794983</v>
      </c>
      <c r="Y387" s="82">
        <v>144.85366302020213</v>
      </c>
      <c r="Z387" s="82">
        <v>144.761696849407</v>
      </c>
      <c r="AA387" s="82">
        <v>144.97521354864821</v>
      </c>
      <c r="AB387" s="82">
        <v>145.6231878752611</v>
      </c>
      <c r="AC387" s="82">
        <v>147.55202994467894</v>
      </c>
      <c r="AD387" s="82">
        <v>153.64429944136046</v>
      </c>
      <c r="AE387" s="82">
        <v>158.61932959570959</v>
      </c>
      <c r="AF387" s="83">
        <v>161.92806617738088</v>
      </c>
      <c r="AG387" s="82"/>
      <c r="AH387" s="82"/>
      <c r="AI387" s="85"/>
      <c r="AJ387" s="82"/>
      <c r="AK387" s="82"/>
      <c r="AL387" s="85"/>
      <c r="AM387" s="82"/>
      <c r="AN387" s="82"/>
      <c r="AO387" s="82"/>
      <c r="AP387" s="85"/>
      <c r="AQ387" s="82"/>
      <c r="AR387" s="82"/>
      <c r="AS387" s="82"/>
      <c r="AT387" s="85"/>
      <c r="AU387" s="82"/>
      <c r="AV387" s="82"/>
      <c r="AW387" s="82"/>
      <c r="AX387" s="82"/>
      <c r="AY387" s="85"/>
      <c r="AZ387" s="82"/>
      <c r="BA387" s="82"/>
      <c r="BB387" s="85"/>
      <c r="BC387" s="82"/>
    </row>
    <row r="388" spans="1:61" x14ac:dyDescent="0.25">
      <c r="D388" s="83">
        <v>66108</v>
      </c>
      <c r="E388" s="82">
        <v>3.8223784104299998</v>
      </c>
      <c r="F388" s="83">
        <v>0.56930373470460105</v>
      </c>
      <c r="G388" s="84">
        <v>0.58541973169553219</v>
      </c>
      <c r="H388" s="82">
        <v>0.58362038162780694</v>
      </c>
      <c r="I388" s="82">
        <v>0.5737899041276262</v>
      </c>
      <c r="J388" s="82">
        <v>0.56681535565303054</v>
      </c>
      <c r="K388" s="82">
        <v>0.56719425610149543</v>
      </c>
      <c r="L388" s="82">
        <v>0.56609695187639864</v>
      </c>
      <c r="M388" s="82">
        <v>0.57898931578247725</v>
      </c>
      <c r="N388" s="82">
        <v>0.61387344122764054</v>
      </c>
      <c r="O388" s="82">
        <v>0.64480589274555988</v>
      </c>
      <c r="P388" s="83">
        <v>0.66147630320703499</v>
      </c>
      <c r="Q388" s="82"/>
      <c r="R388" s="82"/>
      <c r="S388" s="85"/>
      <c r="T388" s="83">
        <v>66108</v>
      </c>
      <c r="U388" s="84">
        <v>4.6163008801028198</v>
      </c>
      <c r="V388" s="83">
        <v>0.75666667600000004</v>
      </c>
      <c r="W388" s="84">
        <v>0.7305655893209908</v>
      </c>
      <c r="X388" s="82">
        <v>0.73642239154765754</v>
      </c>
      <c r="Y388" s="82">
        <v>0.7244197485638606</v>
      </c>
      <c r="Z388" s="82">
        <v>0.72395982156626371</v>
      </c>
      <c r="AA388" s="82">
        <v>0.7250276282779029</v>
      </c>
      <c r="AB388" s="82">
        <v>0.72826817731873228</v>
      </c>
      <c r="AC388" s="82">
        <v>0.73791440412317422</v>
      </c>
      <c r="AD388" s="82">
        <v>0.76838212060994193</v>
      </c>
      <c r="AE388" s="82">
        <v>0.79326247239647973</v>
      </c>
      <c r="AF388" s="83">
        <v>0.8098096143367155</v>
      </c>
      <c r="AG388" s="82"/>
      <c r="AH388" s="82"/>
      <c r="AI388" s="85"/>
      <c r="AJ388" s="82"/>
      <c r="AK388" s="82"/>
      <c r="AL388" s="85"/>
      <c r="AM388" s="82"/>
      <c r="AN388" s="82"/>
      <c r="AO388" s="82"/>
      <c r="AP388" s="85"/>
      <c r="AQ388" s="82"/>
      <c r="AR388" s="82"/>
      <c r="AS388" s="82"/>
      <c r="AT388" s="85"/>
      <c r="AU388" s="82"/>
      <c r="AV388" s="82"/>
      <c r="AW388" s="82"/>
      <c r="AX388" s="82"/>
      <c r="AY388" s="85"/>
      <c r="AZ388" s="82"/>
      <c r="BA388" s="82"/>
      <c r="BB388" s="85"/>
      <c r="BC388" s="82"/>
    </row>
    <row r="389" spans="1:61" x14ac:dyDescent="0.25">
      <c r="D389" s="83">
        <v>66109</v>
      </c>
      <c r="E389" s="82">
        <v>30.294724920380801</v>
      </c>
      <c r="F389" s="83">
        <v>23.323333609999999</v>
      </c>
      <c r="G389" s="84">
        <v>23.983576554782854</v>
      </c>
      <c r="H389" s="82">
        <v>23.909860470814937</v>
      </c>
      <c r="I389" s="82">
        <v>23.507123772800334</v>
      </c>
      <c r="J389" s="82">
        <v>23.221389267762319</v>
      </c>
      <c r="K389" s="82">
        <v>23.236912126696506</v>
      </c>
      <c r="L389" s="82">
        <v>23.191957577914433</v>
      </c>
      <c r="M389" s="82">
        <v>23.720134166390562</v>
      </c>
      <c r="N389" s="82">
        <v>25.14927303524551</v>
      </c>
      <c r="O389" s="82">
        <v>26.416519044973388</v>
      </c>
      <c r="P389" s="83">
        <v>27.099475296455495</v>
      </c>
      <c r="Q389" s="82"/>
      <c r="R389" s="82"/>
      <c r="S389" s="85"/>
      <c r="T389" s="83">
        <v>66109</v>
      </c>
      <c r="U389" s="84">
        <v>58.489606786506201</v>
      </c>
      <c r="V389" s="83">
        <v>60.4676904995409</v>
      </c>
      <c r="W389" s="84">
        <v>58.381867929223269</v>
      </c>
      <c r="X389" s="82">
        <v>58.849904008506222</v>
      </c>
      <c r="Y389" s="82">
        <v>57.890733842644813</v>
      </c>
      <c r="Z389" s="82">
        <v>57.853979583173405</v>
      </c>
      <c r="AA389" s="82">
        <v>57.939311483996711</v>
      </c>
      <c r="AB389" s="82">
        <v>58.198274277872223</v>
      </c>
      <c r="AC389" s="82">
        <v>58.969135577041385</v>
      </c>
      <c r="AD389" s="82">
        <v>61.403909710995222</v>
      </c>
      <c r="AE389" s="82">
        <v>63.392179393097706</v>
      </c>
      <c r="AF389" s="83">
        <v>64.714515223695528</v>
      </c>
      <c r="AG389" s="82"/>
      <c r="AH389" s="82"/>
      <c r="AI389" s="85"/>
      <c r="AJ389" s="82"/>
      <c r="AK389" s="82"/>
      <c r="AL389" s="85"/>
      <c r="AM389" s="82"/>
      <c r="AN389" s="82"/>
      <c r="AO389" s="82"/>
      <c r="AP389" s="85"/>
      <c r="AQ389" s="82"/>
      <c r="AR389" s="82"/>
      <c r="AS389" s="82"/>
      <c r="AT389" s="85"/>
      <c r="AU389" s="82"/>
      <c r="AV389" s="82"/>
      <c r="AW389" s="82"/>
      <c r="AX389" s="82"/>
      <c r="AY389" s="85"/>
      <c r="AZ389" s="82"/>
      <c r="BA389" s="82"/>
      <c r="BB389" s="85"/>
      <c r="BC389" s="82"/>
    </row>
    <row r="390" spans="1:61" s="2" customFormat="1" x14ac:dyDescent="0.25">
      <c r="A390" s="68"/>
      <c r="B390" s="68"/>
      <c r="C390" s="68"/>
      <c r="D390" s="83">
        <v>66110</v>
      </c>
      <c r="E390" s="82">
        <v>0</v>
      </c>
      <c r="F390" s="83">
        <v>0</v>
      </c>
      <c r="G390" s="84">
        <v>0</v>
      </c>
      <c r="H390" s="82">
        <v>0</v>
      </c>
      <c r="I390" s="82">
        <v>0</v>
      </c>
      <c r="J390" s="82">
        <v>0</v>
      </c>
      <c r="K390" s="82">
        <v>0</v>
      </c>
      <c r="L390" s="82">
        <v>0</v>
      </c>
      <c r="M390" s="82">
        <v>0</v>
      </c>
      <c r="N390" s="82">
        <v>0</v>
      </c>
      <c r="O390" s="82">
        <v>0</v>
      </c>
      <c r="P390" s="83">
        <v>0</v>
      </c>
      <c r="Q390" s="82"/>
      <c r="R390" s="82"/>
      <c r="S390" s="85"/>
      <c r="T390" s="83">
        <v>66110</v>
      </c>
      <c r="U390" s="84">
        <v>0</v>
      </c>
      <c r="V390" s="83">
        <v>0</v>
      </c>
      <c r="W390" s="84">
        <v>0</v>
      </c>
      <c r="X390" s="82">
        <v>0</v>
      </c>
      <c r="Y390" s="82">
        <v>0</v>
      </c>
      <c r="Z390" s="82">
        <v>0</v>
      </c>
      <c r="AA390" s="82">
        <v>0</v>
      </c>
      <c r="AB390" s="82">
        <v>0</v>
      </c>
      <c r="AC390" s="82">
        <v>0</v>
      </c>
      <c r="AD390" s="82">
        <v>0</v>
      </c>
      <c r="AE390" s="82">
        <v>0</v>
      </c>
      <c r="AF390" s="83">
        <v>0</v>
      </c>
      <c r="AG390" s="82"/>
      <c r="AH390" s="82"/>
      <c r="AI390" s="85"/>
      <c r="AJ390" s="82"/>
      <c r="AK390" s="82"/>
      <c r="AL390" s="85"/>
      <c r="AM390" s="82"/>
      <c r="AN390" s="82"/>
      <c r="AO390" s="82"/>
      <c r="AP390" s="85"/>
      <c r="AQ390" s="82"/>
      <c r="AR390" s="82"/>
      <c r="AS390" s="82"/>
      <c r="AT390" s="85"/>
      <c r="AU390" s="82"/>
      <c r="AV390" s="82"/>
      <c r="AW390" s="82"/>
      <c r="AX390" s="82"/>
      <c r="AY390" s="85"/>
      <c r="AZ390" s="82"/>
      <c r="BA390" s="82"/>
      <c r="BB390" s="85"/>
      <c r="BC390" s="82"/>
      <c r="BI390" s="68"/>
    </row>
    <row r="391" spans="1:61" x14ac:dyDescent="0.25">
      <c r="D391" s="83">
        <v>67081</v>
      </c>
      <c r="E391" s="82">
        <v>96.3604403564607</v>
      </c>
      <c r="F391" s="83">
        <v>71.517499999999998</v>
      </c>
      <c r="G391" s="84">
        <v>73.542035840076579</v>
      </c>
      <c r="H391" s="82">
        <v>73.315996538691508</v>
      </c>
      <c r="I391" s="82">
        <v>72.081064934064031</v>
      </c>
      <c r="J391" s="82">
        <v>71.204902983728815</v>
      </c>
      <c r="K391" s="82">
        <v>71.252501499549467</v>
      </c>
      <c r="L391" s="82">
        <v>71.114655126630311</v>
      </c>
      <c r="M391" s="82">
        <v>72.734229317780489</v>
      </c>
      <c r="N391" s="82">
        <v>77.116469042273025</v>
      </c>
      <c r="O391" s="82">
        <v>81.0022886260505</v>
      </c>
      <c r="P391" s="83">
        <v>83.09647141021432</v>
      </c>
      <c r="Q391" s="82"/>
      <c r="R391" s="82"/>
      <c r="S391" s="85"/>
      <c r="T391" s="83">
        <v>67081</v>
      </c>
      <c r="U391" s="84">
        <v>132.34973051592499</v>
      </c>
      <c r="V391" s="83">
        <v>136.994475263743</v>
      </c>
      <c r="W391" s="84">
        <v>132.26887443207067</v>
      </c>
      <c r="X391" s="82">
        <v>133.32924827066392</v>
      </c>
      <c r="Y391" s="82">
        <v>131.15617017763145</v>
      </c>
      <c r="Z391" s="82">
        <v>131.07290041077917</v>
      </c>
      <c r="AA391" s="82">
        <v>131.26622677862903</v>
      </c>
      <c r="AB391" s="82">
        <v>131.85292806929726</v>
      </c>
      <c r="AC391" s="82">
        <v>133.59937709535373</v>
      </c>
      <c r="AD391" s="82">
        <v>139.11555610121923</v>
      </c>
      <c r="AE391" s="82">
        <v>143.62014292324292</v>
      </c>
      <c r="AF391" s="83">
        <v>146.61600239362519</v>
      </c>
      <c r="AG391" s="82"/>
      <c r="AH391" s="82"/>
      <c r="AI391" s="85"/>
      <c r="AJ391" s="82"/>
      <c r="AK391" s="82"/>
      <c r="AL391" s="85"/>
      <c r="AM391" s="82"/>
      <c r="AN391" s="82"/>
      <c r="AO391" s="82"/>
      <c r="AP391" s="85"/>
      <c r="AQ391" s="82"/>
      <c r="AR391" s="82"/>
      <c r="AS391" s="82"/>
      <c r="AT391" s="85"/>
      <c r="AU391" s="82"/>
      <c r="AV391" s="82"/>
      <c r="AW391" s="82"/>
      <c r="AX391" s="82"/>
      <c r="AY391" s="85"/>
      <c r="AZ391" s="82"/>
      <c r="BA391" s="82"/>
      <c r="BB391" s="85"/>
      <c r="BC391" s="82"/>
    </row>
    <row r="392" spans="1:61" x14ac:dyDescent="0.25">
      <c r="D392" s="83">
        <v>67082</v>
      </c>
      <c r="E392" s="82">
        <v>131</v>
      </c>
      <c r="F392" s="83">
        <v>119.754208392482</v>
      </c>
      <c r="G392" s="84">
        <v>123.14424141783356</v>
      </c>
      <c r="H392" s="82">
        <v>122.76574444012938</v>
      </c>
      <c r="I392" s="82">
        <v>120.69788333297348</v>
      </c>
      <c r="J392" s="82">
        <v>119.23077275463942</v>
      </c>
      <c r="K392" s="82">
        <v>119.31047524120227</v>
      </c>
      <c r="L392" s="82">
        <v>119.07965504658266</v>
      </c>
      <c r="M392" s="82">
        <v>121.79159023998403</v>
      </c>
      <c r="N392" s="82">
        <v>129.12953758423814</v>
      </c>
      <c r="O392" s="82">
        <v>135.6362422119345</v>
      </c>
      <c r="P392" s="83">
        <v>139.14289724806835</v>
      </c>
      <c r="Q392" s="82"/>
      <c r="R392" s="82"/>
      <c r="S392" s="85"/>
      <c r="T392" s="83">
        <v>67082</v>
      </c>
      <c r="U392" s="84">
        <v>131.357885542811</v>
      </c>
      <c r="V392" s="83">
        <v>144.02177253339599</v>
      </c>
      <c r="W392" s="84">
        <v>139.05376629261536</v>
      </c>
      <c r="X392" s="82">
        <v>140.16853328951967</v>
      </c>
      <c r="Y392" s="82">
        <v>137.88398452790358</v>
      </c>
      <c r="Z392" s="82">
        <v>137.7964433376664</v>
      </c>
      <c r="AA392" s="82">
        <v>137.99968661533563</v>
      </c>
      <c r="AB392" s="82">
        <v>138.61648345817909</v>
      </c>
      <c r="AC392" s="82">
        <v>140.45251869892607</v>
      </c>
      <c r="AD392" s="82">
        <v>146.25165677735421</v>
      </c>
      <c r="AE392" s="82">
        <v>150.98731182759937</v>
      </c>
      <c r="AF392" s="83">
        <v>154.13684753226738</v>
      </c>
      <c r="AG392" s="82"/>
      <c r="AH392" s="82"/>
      <c r="AI392" s="85"/>
      <c r="AJ392" s="82"/>
      <c r="AK392" s="82"/>
      <c r="AL392" s="85"/>
      <c r="AM392" s="82"/>
      <c r="AN392" s="82"/>
      <c r="AO392" s="82"/>
      <c r="AP392" s="85"/>
      <c r="AQ392" s="82"/>
      <c r="AR392" s="82"/>
      <c r="AS392" s="82"/>
      <c r="AT392" s="85"/>
      <c r="AU392" s="82"/>
      <c r="AV392" s="82"/>
      <c r="AW392" s="82"/>
      <c r="AX392" s="82"/>
      <c r="AY392" s="85"/>
      <c r="AZ392" s="82"/>
      <c r="BA392" s="82"/>
      <c r="BB392" s="85"/>
      <c r="BC392" s="82"/>
    </row>
    <row r="393" spans="1:61" x14ac:dyDescent="0.25">
      <c r="D393" s="83">
        <v>67083</v>
      </c>
      <c r="E393" s="82">
        <v>138.37147587088</v>
      </c>
      <c r="F393" s="83">
        <v>112.92472618462401</v>
      </c>
      <c r="G393" s="84">
        <v>116.12142846576647</v>
      </c>
      <c r="H393" s="82">
        <v>115.76451685370127</v>
      </c>
      <c r="I393" s="82">
        <v>113.81458413360762</v>
      </c>
      <c r="J393" s="82">
        <v>112.43114164281882</v>
      </c>
      <c r="K393" s="82">
        <v>112.50629876332556</v>
      </c>
      <c r="L393" s="82">
        <v>112.28864205108815</v>
      </c>
      <c r="M393" s="82">
        <v>114.8459178517148</v>
      </c>
      <c r="N393" s="82">
        <v>121.76538820461727</v>
      </c>
      <c r="O393" s="82">
        <v>127.90102091690336</v>
      </c>
      <c r="P393" s="83">
        <v>131.20769435322669</v>
      </c>
      <c r="Q393" s="82"/>
      <c r="R393" s="82"/>
      <c r="S393" s="85"/>
      <c r="T393" s="83">
        <v>67083</v>
      </c>
      <c r="U393" s="84">
        <v>141.08065552487099</v>
      </c>
      <c r="V393" s="83">
        <v>237.49123628488499</v>
      </c>
      <c r="W393" s="84">
        <v>229.29901698887247</v>
      </c>
      <c r="X393" s="82">
        <v>231.13726260692999</v>
      </c>
      <c r="Y393" s="82">
        <v>227.37005227334311</v>
      </c>
      <c r="Z393" s="82">
        <v>227.22569725583725</v>
      </c>
      <c r="AA393" s="82">
        <v>227.56084447997705</v>
      </c>
      <c r="AB393" s="82">
        <v>228.57793961890502</v>
      </c>
      <c r="AC393" s="82">
        <v>231.60555323257935</v>
      </c>
      <c r="AD393" s="82">
        <v>241.16830508187559</v>
      </c>
      <c r="AE393" s="82">
        <v>248.97737834016152</v>
      </c>
      <c r="AF393" s="83">
        <v>254.17094813914136</v>
      </c>
      <c r="AG393" s="82"/>
      <c r="AH393" s="82"/>
      <c r="AI393" s="85"/>
      <c r="AJ393" s="82"/>
      <c r="AK393" s="82"/>
      <c r="AL393" s="85"/>
      <c r="AM393" s="82"/>
      <c r="AN393" s="82"/>
      <c r="AO393" s="82"/>
      <c r="AP393" s="85"/>
      <c r="AQ393" s="82"/>
      <c r="AR393" s="82"/>
      <c r="AS393" s="82"/>
      <c r="AT393" s="85"/>
      <c r="AU393" s="82"/>
      <c r="AV393" s="82"/>
      <c r="AW393" s="82"/>
      <c r="AX393" s="82"/>
      <c r="AY393" s="85"/>
      <c r="AZ393" s="82"/>
      <c r="BA393" s="82"/>
      <c r="BB393" s="85"/>
      <c r="BC393" s="82"/>
    </row>
    <row r="394" spans="1:61" x14ac:dyDescent="0.25">
      <c r="D394" s="83">
        <v>67084</v>
      </c>
      <c r="E394" s="82">
        <v>172.02870024034701</v>
      </c>
      <c r="F394" s="83">
        <v>172.27694439999999</v>
      </c>
      <c r="G394" s="84">
        <v>177.15380458606188</v>
      </c>
      <c r="H394" s="82">
        <v>176.609303447782</v>
      </c>
      <c r="I394" s="82">
        <v>173.63450366607526</v>
      </c>
      <c r="J394" s="82">
        <v>171.52393627203472</v>
      </c>
      <c r="K394" s="82">
        <v>171.63859529763764</v>
      </c>
      <c r="L394" s="82">
        <v>171.30654017933603</v>
      </c>
      <c r="M394" s="82">
        <v>175.20789709030822</v>
      </c>
      <c r="N394" s="82">
        <v>185.76417869080981</v>
      </c>
      <c r="O394" s="82">
        <v>195.12464465204815</v>
      </c>
      <c r="P394" s="83">
        <v>200.16927584120924</v>
      </c>
      <c r="Q394" s="82"/>
      <c r="R394" s="82"/>
      <c r="S394" s="85"/>
      <c r="T394" s="83">
        <v>67084</v>
      </c>
      <c r="U394" s="84">
        <v>172.71524596654001</v>
      </c>
      <c r="V394" s="83">
        <v>138.55767719815501</v>
      </c>
      <c r="W394" s="84">
        <v>133.77815398496247</v>
      </c>
      <c r="X394" s="82">
        <v>134.85062742416005</v>
      </c>
      <c r="Y394" s="82">
        <v>132.65275300359599</v>
      </c>
      <c r="Z394" s="82">
        <v>132.56853307097703</v>
      </c>
      <c r="AA394" s="82">
        <v>132.7640654267079</v>
      </c>
      <c r="AB394" s="82">
        <v>133.35746138583434</v>
      </c>
      <c r="AC394" s="82">
        <v>135.12383860600684</v>
      </c>
      <c r="AD394" s="82">
        <v>140.70296103842972</v>
      </c>
      <c r="AE394" s="82">
        <v>145.25894831890517</v>
      </c>
      <c r="AF394" s="83">
        <v>148.28899262272918</v>
      </c>
      <c r="AG394" s="82"/>
      <c r="AH394" s="82"/>
      <c r="AI394" s="85"/>
      <c r="AJ394" s="82"/>
      <c r="AK394" s="82"/>
      <c r="AL394" s="85"/>
      <c r="AM394" s="82"/>
      <c r="AN394" s="82"/>
      <c r="AO394" s="82"/>
      <c r="AP394" s="85"/>
      <c r="AQ394" s="82"/>
      <c r="AR394" s="82"/>
      <c r="AS394" s="82"/>
      <c r="AT394" s="85"/>
      <c r="AU394" s="82"/>
      <c r="AV394" s="82"/>
      <c r="AW394" s="82"/>
      <c r="AX394" s="82"/>
      <c r="AY394" s="85"/>
      <c r="AZ394" s="82"/>
      <c r="BA394" s="82"/>
      <c r="BB394" s="85"/>
      <c r="BC394" s="82"/>
    </row>
    <row r="395" spans="1:61" x14ac:dyDescent="0.25">
      <c r="D395" s="83">
        <v>67085</v>
      </c>
      <c r="E395" s="82">
        <v>70.202914194865997</v>
      </c>
      <c r="F395" s="83">
        <v>65.201944440000005</v>
      </c>
      <c r="G395" s="84">
        <v>67.0476979039978</v>
      </c>
      <c r="H395" s="82">
        <v>66.84161964384937</v>
      </c>
      <c r="I395" s="82">
        <v>65.715742175088266</v>
      </c>
      <c r="J395" s="82">
        <v>64.916952189333756</v>
      </c>
      <c r="K395" s="82">
        <v>64.960347383292785</v>
      </c>
      <c r="L395" s="82">
        <v>64.834673925071641</v>
      </c>
      <c r="M395" s="82">
        <v>66.311227026450069</v>
      </c>
      <c r="N395" s="82">
        <v>70.306480650236182</v>
      </c>
      <c r="O395" s="82">
        <v>73.849151920978628</v>
      </c>
      <c r="P395" s="83">
        <v>75.758401958245784</v>
      </c>
      <c r="Q395" s="82"/>
      <c r="R395" s="82"/>
      <c r="S395" s="85"/>
      <c r="T395" s="83">
        <v>67085</v>
      </c>
      <c r="U395" s="84">
        <v>115.312757439227</v>
      </c>
      <c r="V395" s="83">
        <v>114.340232947833</v>
      </c>
      <c r="W395" s="84">
        <v>110.39608630343987</v>
      </c>
      <c r="X395" s="82">
        <v>111.2811102541001</v>
      </c>
      <c r="Y395" s="82">
        <v>109.46738561379757</v>
      </c>
      <c r="Z395" s="82">
        <v>109.39788584367128</v>
      </c>
      <c r="AA395" s="82">
        <v>109.55924258373219</v>
      </c>
      <c r="AB395" s="82">
        <v>110.04892336915547</v>
      </c>
      <c r="AC395" s="82">
        <v>111.50656892811958</v>
      </c>
      <c r="AD395" s="82">
        <v>116.11055891602483</v>
      </c>
      <c r="AE395" s="82">
        <v>119.87023977594519</v>
      </c>
      <c r="AF395" s="83">
        <v>122.37068564475125</v>
      </c>
      <c r="AG395" s="82"/>
      <c r="AH395" s="82"/>
      <c r="AI395" s="85"/>
      <c r="AJ395" s="82"/>
      <c r="AK395" s="82"/>
      <c r="AL395" s="85"/>
      <c r="AM395" s="82"/>
      <c r="AN395" s="82"/>
      <c r="AO395" s="82"/>
      <c r="AP395" s="85"/>
      <c r="AQ395" s="82"/>
      <c r="AR395" s="82"/>
      <c r="AS395" s="82"/>
      <c r="AT395" s="85"/>
      <c r="AU395" s="82"/>
      <c r="AV395" s="82"/>
      <c r="AW395" s="82"/>
      <c r="AX395" s="82"/>
      <c r="AY395" s="85"/>
      <c r="AZ395" s="82"/>
      <c r="BA395" s="82"/>
      <c r="BB395" s="85"/>
      <c r="BC395" s="82"/>
    </row>
    <row r="396" spans="1:61" x14ac:dyDescent="0.25">
      <c r="D396" s="83">
        <v>67086</v>
      </c>
      <c r="E396" s="82">
        <v>96.491726095695896</v>
      </c>
      <c r="F396" s="83">
        <v>91.282499999999999</v>
      </c>
      <c r="G396" s="84">
        <v>93.86654855904905</v>
      </c>
      <c r="H396" s="82">
        <v>93.578039697180529</v>
      </c>
      <c r="I396" s="82">
        <v>92.001815078039641</v>
      </c>
      <c r="J396" s="82">
        <v>90.883511820354826</v>
      </c>
      <c r="K396" s="82">
        <v>90.944264944001461</v>
      </c>
      <c r="L396" s="82">
        <v>90.768322530801996</v>
      </c>
      <c r="M396" s="82">
        <v>92.835491840462794</v>
      </c>
      <c r="N396" s="82">
        <v>98.428833297462688</v>
      </c>
      <c r="O396" s="82">
        <v>103.38856100265606</v>
      </c>
      <c r="P396" s="83">
        <v>106.06150454787834</v>
      </c>
      <c r="Q396" s="82"/>
      <c r="R396" s="82"/>
      <c r="S396" s="85"/>
      <c r="T396" s="83">
        <v>67086</v>
      </c>
      <c r="U396" s="84">
        <v>175.76953602330701</v>
      </c>
      <c r="V396" s="83">
        <v>182.460053656117</v>
      </c>
      <c r="W396" s="84">
        <v>176.16612552766986</v>
      </c>
      <c r="X396" s="82">
        <v>177.57841508980579</v>
      </c>
      <c r="Y396" s="82">
        <v>174.6841381878337</v>
      </c>
      <c r="Z396" s="82">
        <v>174.57323294075312</v>
      </c>
      <c r="AA396" s="82">
        <v>174.83072025462556</v>
      </c>
      <c r="AB396" s="82">
        <v>175.61213533555747</v>
      </c>
      <c r="AC396" s="82">
        <v>177.93819397688921</v>
      </c>
      <c r="AD396" s="82">
        <v>185.28507650955538</v>
      </c>
      <c r="AE396" s="82">
        <v>191.28464073769479</v>
      </c>
      <c r="AF396" s="83">
        <v>195.27476281130228</v>
      </c>
      <c r="AG396" s="82"/>
      <c r="AH396" s="82"/>
      <c r="AI396" s="85"/>
      <c r="AJ396" s="82"/>
      <c r="AK396" s="82"/>
      <c r="AL396" s="85"/>
      <c r="AM396" s="82"/>
      <c r="AN396" s="82"/>
      <c r="AO396" s="82"/>
      <c r="AP396" s="85"/>
      <c r="AQ396" s="82"/>
      <c r="AR396" s="82"/>
      <c r="AS396" s="82"/>
      <c r="AT396" s="85"/>
      <c r="AU396" s="82"/>
      <c r="AV396" s="82"/>
      <c r="AW396" s="82"/>
      <c r="AX396" s="82"/>
      <c r="AY396" s="85"/>
      <c r="AZ396" s="82"/>
      <c r="BA396" s="82"/>
      <c r="BB396" s="85"/>
      <c r="BC396" s="82"/>
    </row>
    <row r="397" spans="1:61" x14ac:dyDescent="0.25">
      <c r="D397" s="83">
        <v>67087</v>
      </c>
      <c r="E397" s="82">
        <v>182</v>
      </c>
      <c r="F397" s="83">
        <v>80.220833330000005</v>
      </c>
      <c r="G397" s="84">
        <v>82.491745375267186</v>
      </c>
      <c r="H397" s="82">
        <v>82.238198185803881</v>
      </c>
      <c r="I397" s="82">
        <v>80.852981386715953</v>
      </c>
      <c r="J397" s="82">
        <v>79.870194771021502</v>
      </c>
      <c r="K397" s="82">
        <v>79.923585795657473</v>
      </c>
      <c r="L397" s="82">
        <v>79.768964186861126</v>
      </c>
      <c r="M397" s="82">
        <v>81.585632712100789</v>
      </c>
      <c r="N397" s="82">
        <v>86.501169784154783</v>
      </c>
      <c r="O397" s="82">
        <v>90.859874788953078</v>
      </c>
      <c r="P397" s="83">
        <v>93.208909474043608</v>
      </c>
      <c r="Q397" s="82"/>
      <c r="R397" s="82"/>
      <c r="S397" s="85"/>
      <c r="T397" s="83">
        <v>67087</v>
      </c>
      <c r="U397" s="84">
        <v>211.34472324590999</v>
      </c>
      <c r="V397" s="83">
        <v>230.23879090708499</v>
      </c>
      <c r="W397" s="84">
        <v>222.29674346539733</v>
      </c>
      <c r="X397" s="82">
        <v>224.07885321863517</v>
      </c>
      <c r="Y397" s="82">
        <v>220.42668497080447</v>
      </c>
      <c r="Z397" s="82">
        <v>220.28673822914007</v>
      </c>
      <c r="AA397" s="82">
        <v>220.61165081483753</v>
      </c>
      <c r="AB397" s="82">
        <v>221.59768616792039</v>
      </c>
      <c r="AC397" s="82">
        <v>224.53284330740334</v>
      </c>
      <c r="AD397" s="82">
        <v>233.80357033703302</v>
      </c>
      <c r="AE397" s="82">
        <v>241.37417215467588</v>
      </c>
      <c r="AF397" s="83">
        <v>246.40914207488922</v>
      </c>
      <c r="AG397" s="82"/>
      <c r="AH397" s="82"/>
      <c r="AI397" s="85"/>
      <c r="AJ397" s="82"/>
      <c r="AK397" s="82"/>
      <c r="AL397" s="85"/>
      <c r="AM397" s="82"/>
      <c r="AN397" s="82"/>
      <c r="AO397" s="82"/>
      <c r="AP397" s="85"/>
      <c r="AQ397" s="82"/>
      <c r="AR397" s="82"/>
      <c r="AS397" s="82"/>
      <c r="AT397" s="85"/>
      <c r="AU397" s="82"/>
      <c r="AV397" s="82"/>
      <c r="AW397" s="82"/>
      <c r="AX397" s="82"/>
      <c r="AY397" s="85"/>
      <c r="AZ397" s="82"/>
      <c r="BA397" s="82"/>
      <c r="BB397" s="85"/>
      <c r="BC397" s="82"/>
    </row>
    <row r="398" spans="1:61" x14ac:dyDescent="0.25">
      <c r="D398" s="83">
        <v>67088</v>
      </c>
      <c r="E398" s="82">
        <v>47.443540173452199</v>
      </c>
      <c r="F398" s="83">
        <v>42.500833329999999</v>
      </c>
      <c r="G398" s="84">
        <v>43.703957884265826</v>
      </c>
      <c r="H398" s="82">
        <v>43.569629102160796</v>
      </c>
      <c r="I398" s="82">
        <v>42.835744076786277</v>
      </c>
      <c r="J398" s="82">
        <v>42.31506573901882</v>
      </c>
      <c r="K398" s="82">
        <v>42.343352194608691</v>
      </c>
      <c r="L398" s="82">
        <v>42.261433982694378</v>
      </c>
      <c r="M398" s="82">
        <v>43.223901249638033</v>
      </c>
      <c r="N398" s="82">
        <v>45.828142730992425</v>
      </c>
      <c r="O398" s="82">
        <v>48.137375722645878</v>
      </c>
      <c r="P398" s="83">
        <v>49.381889491615745</v>
      </c>
      <c r="Q398" s="82"/>
      <c r="R398" s="82"/>
      <c r="S398" s="85"/>
      <c r="T398" s="83">
        <v>67088</v>
      </c>
      <c r="U398" s="84">
        <v>99.524100035569504</v>
      </c>
      <c r="V398" s="83">
        <v>205.375737533495</v>
      </c>
      <c r="W398" s="84">
        <v>198.29133683613006</v>
      </c>
      <c r="X398" s="82">
        <v>199.88099991373267</v>
      </c>
      <c r="Y398" s="82">
        <v>196.62322243609927</v>
      </c>
      <c r="Z398" s="82">
        <v>196.4983882794765</v>
      </c>
      <c r="AA398" s="82">
        <v>196.78821416701976</v>
      </c>
      <c r="AB398" s="82">
        <v>197.66776941952807</v>
      </c>
      <c r="AC398" s="82">
        <v>200.28596446790843</v>
      </c>
      <c r="AD398" s="82">
        <v>208.55556314709136</v>
      </c>
      <c r="AE398" s="82">
        <v>215.30862993373151</v>
      </c>
      <c r="AF398" s="83">
        <v>219.7998829356641</v>
      </c>
      <c r="AG398" s="82"/>
      <c r="AH398" s="82"/>
      <c r="AI398" s="85"/>
      <c r="AJ398" s="82"/>
      <c r="AK398" s="82"/>
      <c r="AL398" s="85"/>
      <c r="AM398" s="82"/>
      <c r="AN398" s="82"/>
      <c r="AO398" s="82"/>
      <c r="AP398" s="85"/>
      <c r="AQ398" s="82"/>
      <c r="AR398" s="82"/>
      <c r="AS398" s="82"/>
      <c r="AT398" s="85"/>
      <c r="AU398" s="82"/>
      <c r="AV398" s="82"/>
      <c r="AW398" s="82"/>
      <c r="AX398" s="82"/>
      <c r="AY398" s="85"/>
      <c r="AZ398" s="82"/>
      <c r="BA398" s="82"/>
      <c r="BB398" s="85"/>
      <c r="BC398" s="82"/>
    </row>
    <row r="399" spans="1:61" x14ac:dyDescent="0.25">
      <c r="D399" s="83">
        <v>67089</v>
      </c>
      <c r="E399" s="82">
        <v>55.385515077882701</v>
      </c>
      <c r="F399" s="83">
        <v>50.481944439999999</v>
      </c>
      <c r="G399" s="84">
        <v>51.911000346533854</v>
      </c>
      <c r="H399" s="82">
        <v>51.751446342915472</v>
      </c>
      <c r="I399" s="82">
        <v>50.879747127310836</v>
      </c>
      <c r="J399" s="82">
        <v>50.261292079283933</v>
      </c>
      <c r="K399" s="82">
        <v>50.294890368249348</v>
      </c>
      <c r="L399" s="82">
        <v>50.197588967348025</v>
      </c>
      <c r="M399" s="82">
        <v>51.3407952362207</v>
      </c>
      <c r="N399" s="82">
        <v>54.434079849002089</v>
      </c>
      <c r="O399" s="82">
        <v>57.176957163395322</v>
      </c>
      <c r="P399" s="83">
        <v>58.655174648030034</v>
      </c>
      <c r="Q399" s="82"/>
      <c r="R399" s="82"/>
      <c r="S399" s="85"/>
      <c r="T399" s="83">
        <v>67089</v>
      </c>
      <c r="U399" s="84">
        <v>109.313806692699</v>
      </c>
      <c r="V399" s="83">
        <v>109.90032337914</v>
      </c>
      <c r="W399" s="84">
        <v>106.1093306506984</v>
      </c>
      <c r="X399" s="82">
        <v>106.95998851511101</v>
      </c>
      <c r="Y399" s="82">
        <v>105.21669204499706</v>
      </c>
      <c r="Z399" s="82">
        <v>105.14989099855228</v>
      </c>
      <c r="AA399" s="82">
        <v>105.30498214586687</v>
      </c>
      <c r="AB399" s="82">
        <v>105.77564829095969</v>
      </c>
      <c r="AC399" s="82">
        <v>107.17669247437857</v>
      </c>
      <c r="AD399" s="82">
        <v>111.60190637730949</v>
      </c>
      <c r="AE399" s="82">
        <v>115.2155962540489</v>
      </c>
      <c r="AF399" s="83">
        <v>117.61894809695792</v>
      </c>
      <c r="AG399" s="82"/>
      <c r="AH399" s="82"/>
      <c r="AI399" s="85"/>
      <c r="AJ399" s="82"/>
      <c r="AK399" s="82"/>
      <c r="AL399" s="85"/>
      <c r="AM399" s="82"/>
      <c r="AN399" s="82"/>
      <c r="AO399" s="82"/>
      <c r="AP399" s="85"/>
      <c r="AQ399" s="82"/>
      <c r="AR399" s="82"/>
      <c r="AS399" s="82"/>
      <c r="AT399" s="85"/>
      <c r="AU399" s="82"/>
      <c r="AV399" s="82"/>
      <c r="AW399" s="82"/>
      <c r="AX399" s="82"/>
      <c r="AY399" s="85"/>
      <c r="AZ399" s="82"/>
      <c r="BA399" s="82"/>
      <c r="BB399" s="85"/>
      <c r="BC399" s="82"/>
    </row>
    <row r="400" spans="1:61" x14ac:dyDescent="0.25">
      <c r="D400" s="83">
        <v>67090</v>
      </c>
      <c r="E400" s="82">
        <v>167.495932939765</v>
      </c>
      <c r="F400" s="83">
        <v>141.49874788438601</v>
      </c>
      <c r="G400" s="84">
        <v>145.50433094332823</v>
      </c>
      <c r="H400" s="82">
        <v>145.05710784242777</v>
      </c>
      <c r="I400" s="82">
        <v>142.61377193474581</v>
      </c>
      <c r="J400" s="82">
        <v>140.8802686814669</v>
      </c>
      <c r="K400" s="82">
        <v>140.97444325957403</v>
      </c>
      <c r="L400" s="82">
        <v>140.70171156217879</v>
      </c>
      <c r="M400" s="82">
        <v>143.90607021780318</v>
      </c>
      <c r="N400" s="82">
        <v>152.57641571289054</v>
      </c>
      <c r="O400" s="82">
        <v>160.26458442137641</v>
      </c>
      <c r="P400" s="83">
        <v>164.40796529738884</v>
      </c>
      <c r="Q400" s="82"/>
      <c r="R400" s="82"/>
      <c r="S400" s="85"/>
      <c r="T400" s="83">
        <v>67090</v>
      </c>
      <c r="U400" s="84">
        <v>264.60403819788701</v>
      </c>
      <c r="V400" s="83">
        <v>248.277101395122</v>
      </c>
      <c r="W400" s="84">
        <v>239.71282553962331</v>
      </c>
      <c r="X400" s="82">
        <v>241.63455663523365</v>
      </c>
      <c r="Y400" s="82">
        <v>237.69625526209694</v>
      </c>
      <c r="Z400" s="82">
        <v>237.545344239531</v>
      </c>
      <c r="AA400" s="82">
        <v>237.89571245796174</v>
      </c>
      <c r="AB400" s="82">
        <v>238.95899983178799</v>
      </c>
      <c r="AC400" s="82">
        <v>242.12411507522285</v>
      </c>
      <c r="AD400" s="82">
        <v>252.12116737763327</v>
      </c>
      <c r="AE400" s="82">
        <v>260.28489629444965</v>
      </c>
      <c r="AF400" s="83">
        <v>265.71433645297913</v>
      </c>
      <c r="AG400" s="82"/>
      <c r="AH400" s="82"/>
      <c r="AI400" s="85"/>
      <c r="AJ400" s="82"/>
      <c r="AK400" s="82"/>
      <c r="AL400" s="85"/>
      <c r="AM400" s="82"/>
      <c r="AN400" s="82"/>
      <c r="AO400" s="82"/>
      <c r="AP400" s="85"/>
      <c r="AQ400" s="82"/>
      <c r="AR400" s="82"/>
      <c r="AS400" s="82"/>
      <c r="AT400" s="85"/>
      <c r="AU400" s="82"/>
      <c r="AV400" s="82"/>
      <c r="AW400" s="82"/>
      <c r="AX400" s="82"/>
      <c r="AY400" s="85"/>
      <c r="AZ400" s="82"/>
      <c r="BA400" s="82"/>
      <c r="BB400" s="85"/>
      <c r="BC400" s="82"/>
    </row>
    <row r="401" spans="4:55" x14ac:dyDescent="0.25">
      <c r="D401" s="83">
        <v>67091</v>
      </c>
      <c r="E401" s="82">
        <v>79.620741860026399</v>
      </c>
      <c r="F401" s="83">
        <v>59.048322921994</v>
      </c>
      <c r="G401" s="84">
        <v>60.719878080549492</v>
      </c>
      <c r="H401" s="82">
        <v>60.53324905043452</v>
      </c>
      <c r="I401" s="82">
        <v>59.513629514284354</v>
      </c>
      <c r="J401" s="82">
        <v>58.790227636766858</v>
      </c>
      <c r="K401" s="82">
        <v>58.82952728416484</v>
      </c>
      <c r="L401" s="82">
        <v>58.71571462094596</v>
      </c>
      <c r="M401" s="82">
        <v>60.052913765703018</v>
      </c>
      <c r="N401" s="82">
        <v>63.671103808327906</v>
      </c>
      <c r="O401" s="82">
        <v>66.879425262510452</v>
      </c>
      <c r="P401" s="83">
        <v>68.60848432213902</v>
      </c>
      <c r="Q401" s="82"/>
      <c r="R401" s="82"/>
      <c r="S401" s="85"/>
      <c r="T401" s="83">
        <v>67091</v>
      </c>
      <c r="U401" s="84">
        <v>133.95118720622</v>
      </c>
      <c r="V401" s="83">
        <v>139.91716026478699</v>
      </c>
      <c r="W401" s="84">
        <v>135.09074191733484</v>
      </c>
      <c r="X401" s="82">
        <v>136.17373811867367</v>
      </c>
      <c r="Y401" s="82">
        <v>133.95429886592015</v>
      </c>
      <c r="Z401" s="82">
        <v>133.86925259459093</v>
      </c>
      <c r="AA401" s="82">
        <v>134.06670345048701</v>
      </c>
      <c r="AB401" s="82">
        <v>134.66592161863537</v>
      </c>
      <c r="AC401" s="82">
        <v>136.44962996017676</v>
      </c>
      <c r="AD401" s="82">
        <v>142.08349293550509</v>
      </c>
      <c r="AE401" s="82">
        <v>146.68418208804454</v>
      </c>
      <c r="AF401" s="83">
        <v>149.7439562055136</v>
      </c>
      <c r="AG401" s="82"/>
      <c r="AH401" s="82"/>
      <c r="AI401" s="85"/>
      <c r="AJ401" s="82"/>
      <c r="AK401" s="82"/>
      <c r="AL401" s="85"/>
      <c r="AM401" s="82"/>
      <c r="AN401" s="82"/>
      <c r="AO401" s="82"/>
      <c r="AP401" s="85"/>
      <c r="AQ401" s="82"/>
      <c r="AR401" s="82"/>
      <c r="AS401" s="82"/>
      <c r="AT401" s="85"/>
      <c r="AU401" s="82"/>
      <c r="AV401" s="82"/>
      <c r="AW401" s="82"/>
      <c r="AX401" s="82"/>
      <c r="AY401" s="85"/>
      <c r="AZ401" s="82"/>
      <c r="BA401" s="82"/>
      <c r="BB401" s="85"/>
      <c r="BC401" s="82"/>
    </row>
    <row r="402" spans="4:55" x14ac:dyDescent="0.25">
      <c r="D402" s="83">
        <v>80001</v>
      </c>
      <c r="E402" s="82">
        <v>83.022849863827105</v>
      </c>
      <c r="F402" s="83">
        <v>61.09333445</v>
      </c>
      <c r="G402" s="84">
        <v>62.82278032246213</v>
      </c>
      <c r="H402" s="82">
        <v>62.629687797718361</v>
      </c>
      <c r="I402" s="82">
        <v>61.57475593426701</v>
      </c>
      <c r="J402" s="82">
        <v>60.826300590271579</v>
      </c>
      <c r="K402" s="82">
        <v>60.866961296341486</v>
      </c>
      <c r="L402" s="82">
        <v>60.749206976581014</v>
      </c>
      <c r="M402" s="82">
        <v>62.132717134605642</v>
      </c>
      <c r="N402" s="82">
        <v>65.876215399065359</v>
      </c>
      <c r="O402" s="82">
        <v>69.19565015900632</v>
      </c>
      <c r="P402" s="83">
        <v>70.984591456344063</v>
      </c>
      <c r="Q402" s="82"/>
      <c r="R402" s="82"/>
      <c r="S402" s="85"/>
      <c r="T402" s="83">
        <v>80001</v>
      </c>
      <c r="U402" s="84">
        <v>91.298143422316897</v>
      </c>
      <c r="V402" s="83">
        <v>211.63616670034901</v>
      </c>
      <c r="W402" s="84">
        <v>204.33581357701539</v>
      </c>
      <c r="X402" s="82">
        <v>205.9739340489335</v>
      </c>
      <c r="Y402" s="82">
        <v>202.61685036607335</v>
      </c>
      <c r="Z402" s="82">
        <v>202.4882109138274</v>
      </c>
      <c r="AA402" s="82">
        <v>202.78687150824246</v>
      </c>
      <c r="AB402" s="82">
        <v>203.69323807460307</v>
      </c>
      <c r="AC402" s="82">
        <v>206.39124305984475</v>
      </c>
      <c r="AD402" s="82">
        <v>214.91292232747057</v>
      </c>
      <c r="AE402" s="82">
        <v>221.87184155210818</v>
      </c>
      <c r="AF402" s="83">
        <v>226.50000055679794</v>
      </c>
      <c r="AG402" s="82"/>
      <c r="AH402" s="82"/>
      <c r="AI402" s="85"/>
      <c r="AJ402" s="82"/>
      <c r="AK402" s="82"/>
      <c r="AL402" s="85"/>
      <c r="AM402" s="82"/>
      <c r="AN402" s="82"/>
      <c r="AO402" s="82"/>
      <c r="AP402" s="85"/>
      <c r="AQ402" s="82"/>
      <c r="AR402" s="82"/>
      <c r="AS402" s="82"/>
      <c r="AT402" s="85"/>
      <c r="AU402" s="82"/>
      <c r="AV402" s="82"/>
      <c r="AW402" s="82"/>
      <c r="AX402" s="82"/>
      <c r="AY402" s="85"/>
      <c r="AZ402" s="82"/>
      <c r="BA402" s="82"/>
      <c r="BB402" s="85"/>
      <c r="BC402" s="82"/>
    </row>
    <row r="403" spans="4:55" x14ac:dyDescent="0.25">
      <c r="D403" s="83">
        <v>80002</v>
      </c>
      <c r="E403" s="82">
        <v>153.19360639342099</v>
      </c>
      <c r="F403" s="83">
        <v>155.9333336</v>
      </c>
      <c r="G403" s="84">
        <v>160.34753463521261</v>
      </c>
      <c r="H403" s="82">
        <v>159.85468936252286</v>
      </c>
      <c r="I403" s="82">
        <v>157.16210360550451</v>
      </c>
      <c r="J403" s="82">
        <v>155.25176202911766</v>
      </c>
      <c r="K403" s="82">
        <v>155.35554355456702</v>
      </c>
      <c r="L403" s="82">
        <v>155.05498992148489</v>
      </c>
      <c r="M403" s="82">
        <v>158.58623196208433</v>
      </c>
      <c r="N403" s="82">
        <v>168.14105768829774</v>
      </c>
      <c r="O403" s="82">
        <v>176.61351270233743</v>
      </c>
      <c r="P403" s="83">
        <v>181.17956860057765</v>
      </c>
      <c r="Q403" s="82"/>
      <c r="R403" s="82"/>
      <c r="S403" s="85"/>
      <c r="T403" s="83">
        <v>80002</v>
      </c>
      <c r="U403" s="84">
        <v>131.23030015278599</v>
      </c>
      <c r="V403" s="83">
        <v>119.2733348</v>
      </c>
      <c r="W403" s="84">
        <v>115.1590216567722</v>
      </c>
      <c r="X403" s="82">
        <v>116.08222913371758</v>
      </c>
      <c r="Y403" s="82">
        <v>114.19025304900458</v>
      </c>
      <c r="Z403" s="82">
        <v>114.11775477663724</v>
      </c>
      <c r="AA403" s="82">
        <v>114.28607310154656</v>
      </c>
      <c r="AB403" s="82">
        <v>114.79688070407758</v>
      </c>
      <c r="AC403" s="82">
        <v>116.31741501025989</v>
      </c>
      <c r="AD403" s="82">
        <v>121.12003981769587</v>
      </c>
      <c r="AE403" s="82">
        <v>125.04192857360759</v>
      </c>
      <c r="AF403" s="83">
        <v>127.65025382859855</v>
      </c>
      <c r="AG403" s="82"/>
      <c r="AH403" s="82"/>
      <c r="AI403" s="85"/>
      <c r="AJ403" s="82"/>
      <c r="AK403" s="82"/>
      <c r="AL403" s="85"/>
      <c r="AM403" s="82"/>
      <c r="AN403" s="82"/>
      <c r="AO403" s="82"/>
      <c r="AP403" s="85"/>
      <c r="AQ403" s="82"/>
      <c r="AR403" s="82"/>
      <c r="AS403" s="82"/>
      <c r="AT403" s="85"/>
      <c r="AU403" s="82"/>
      <c r="AV403" s="82"/>
      <c r="AW403" s="82"/>
      <c r="AX403" s="82"/>
      <c r="AY403" s="85"/>
      <c r="AZ403" s="82"/>
      <c r="BA403" s="82"/>
      <c r="BB403" s="85"/>
      <c r="BC403" s="82"/>
    </row>
    <row r="404" spans="4:55" x14ac:dyDescent="0.25">
      <c r="D404" s="83">
        <v>80003</v>
      </c>
      <c r="E404" s="82">
        <v>169.61015066424</v>
      </c>
      <c r="F404" s="83">
        <v>150.7133331</v>
      </c>
      <c r="G404" s="84">
        <v>154.97976501440348</v>
      </c>
      <c r="H404" s="82">
        <v>154.50341815491677</v>
      </c>
      <c r="I404" s="82">
        <v>151.90096898815426</v>
      </c>
      <c r="J404" s="82">
        <v>150.05457771510339</v>
      </c>
      <c r="K404" s="82">
        <v>150.15488506603069</v>
      </c>
      <c r="L404" s="82">
        <v>149.86439272054332</v>
      </c>
      <c r="M404" s="82">
        <v>153.27742344101006</v>
      </c>
      <c r="N404" s="82">
        <v>162.51239327806388</v>
      </c>
      <c r="O404" s="82">
        <v>170.70122567987261</v>
      </c>
      <c r="P404" s="83">
        <v>175.11442898706272</v>
      </c>
      <c r="Q404" s="82"/>
      <c r="R404" s="82"/>
      <c r="S404" s="85"/>
      <c r="T404" s="83">
        <v>80003</v>
      </c>
      <c r="U404" s="84">
        <v>181.592412447871</v>
      </c>
      <c r="V404" s="83">
        <v>174.07940221029901</v>
      </c>
      <c r="W404" s="84">
        <v>168.07456321019862</v>
      </c>
      <c r="X404" s="82">
        <v>169.42198429113188</v>
      </c>
      <c r="Y404" s="82">
        <v>166.66064567026334</v>
      </c>
      <c r="Z404" s="82">
        <v>166.55483445993585</v>
      </c>
      <c r="AA404" s="82">
        <v>166.80049501290341</v>
      </c>
      <c r="AB404" s="82">
        <v>167.54601858061599</v>
      </c>
      <c r="AC404" s="82">
        <v>169.76523801892813</v>
      </c>
      <c r="AD404" s="82">
        <v>176.77466772021629</v>
      </c>
      <c r="AE404" s="82">
        <v>182.4986633753156</v>
      </c>
      <c r="AF404" s="83">
        <v>186.30551343044505</v>
      </c>
      <c r="AG404" s="82"/>
      <c r="AH404" s="82"/>
      <c r="AI404" s="85"/>
      <c r="AJ404" s="82"/>
      <c r="AK404" s="82"/>
      <c r="AL404" s="85"/>
      <c r="AM404" s="82"/>
      <c r="AN404" s="82"/>
      <c r="AO404" s="82"/>
      <c r="AP404" s="85"/>
      <c r="AQ404" s="82"/>
      <c r="AR404" s="82"/>
      <c r="AS404" s="82"/>
      <c r="AT404" s="85"/>
      <c r="AU404" s="82"/>
      <c r="AV404" s="82"/>
      <c r="AW404" s="82"/>
      <c r="AX404" s="82"/>
      <c r="AY404" s="85"/>
      <c r="AZ404" s="82"/>
      <c r="BA404" s="82"/>
      <c r="BB404" s="85"/>
      <c r="BC404" s="82"/>
    </row>
    <row r="405" spans="4:55" x14ac:dyDescent="0.25">
      <c r="D405" s="83">
        <v>80004</v>
      </c>
      <c r="E405" s="82">
        <v>56.474612109161498</v>
      </c>
      <c r="F405" s="83">
        <v>92.186666740000007</v>
      </c>
      <c r="G405" s="84">
        <v>94.796310684381822</v>
      </c>
      <c r="H405" s="82">
        <v>94.504944099323225</v>
      </c>
      <c r="I405" s="82">
        <v>92.91310674087967</v>
      </c>
      <c r="J405" s="82">
        <v>91.783726523089328</v>
      </c>
      <c r="K405" s="82">
        <v>91.845081415462204</v>
      </c>
      <c r="L405" s="82">
        <v>91.667396266490044</v>
      </c>
      <c r="M405" s="82">
        <v>93.755041195636977</v>
      </c>
      <c r="N405" s="82">
        <v>99.403785531730705</v>
      </c>
      <c r="O405" s="82">
        <v>104.41264007756158</v>
      </c>
      <c r="P405" s="83">
        <v>107.11205952617703</v>
      </c>
      <c r="Q405" s="82"/>
      <c r="R405" s="82"/>
      <c r="S405" s="85"/>
      <c r="T405" s="83">
        <v>80004</v>
      </c>
      <c r="U405" s="84">
        <v>99.626444154983304</v>
      </c>
      <c r="V405" s="83">
        <v>98.858203398985694</v>
      </c>
      <c r="W405" s="84">
        <v>95.448106697637044</v>
      </c>
      <c r="X405" s="82">
        <v>96.213295603341479</v>
      </c>
      <c r="Y405" s="82">
        <v>94.64515502169175</v>
      </c>
      <c r="Z405" s="82">
        <v>94.5850657404808</v>
      </c>
      <c r="AA405" s="82">
        <v>94.724574267072796</v>
      </c>
      <c r="AB405" s="82">
        <v>95.147950723792434</v>
      </c>
      <c r="AC405" s="82">
        <v>96.408226459083664</v>
      </c>
      <c r="AD405" s="82">
        <v>100.38882162613118</v>
      </c>
      <c r="AE405" s="82">
        <v>103.6394297942539</v>
      </c>
      <c r="AF405" s="83">
        <v>105.80130737586913</v>
      </c>
      <c r="AG405" s="82"/>
      <c r="AH405" s="82"/>
      <c r="AI405" s="85"/>
      <c r="AJ405" s="82"/>
      <c r="AK405" s="82"/>
      <c r="AL405" s="85"/>
      <c r="AM405" s="82"/>
      <c r="AN405" s="82"/>
      <c r="AO405" s="82"/>
      <c r="AP405" s="85"/>
      <c r="AQ405" s="82"/>
      <c r="AR405" s="82"/>
      <c r="AS405" s="82"/>
      <c r="AT405" s="85"/>
      <c r="AU405" s="82"/>
      <c r="AV405" s="82"/>
      <c r="AW405" s="82"/>
      <c r="AX405" s="82"/>
      <c r="AY405" s="85"/>
      <c r="AZ405" s="82"/>
      <c r="BA405" s="82"/>
      <c r="BB405" s="85"/>
      <c r="BC405" s="82"/>
    </row>
    <row r="406" spans="4:55" x14ac:dyDescent="0.25">
      <c r="D406" s="83">
        <v>80005</v>
      </c>
      <c r="E406" s="82">
        <v>103.2000046</v>
      </c>
      <c r="F406" s="83">
        <v>67.520000839999994</v>
      </c>
      <c r="G406" s="84">
        <v>69.431374442580918</v>
      </c>
      <c r="H406" s="82">
        <v>69.217969698016404</v>
      </c>
      <c r="I406" s="82">
        <v>68.052065087511409</v>
      </c>
      <c r="J406" s="82">
        <v>67.224876558513486</v>
      </c>
      <c r="K406" s="82">
        <v>67.269814536325811</v>
      </c>
      <c r="L406" s="82">
        <v>67.139673141348467</v>
      </c>
      <c r="M406" s="82">
        <v>68.668720587734342</v>
      </c>
      <c r="N406" s="82">
        <v>72.806013276640101</v>
      </c>
      <c r="O406" s="82">
        <v>76.474633426404054</v>
      </c>
      <c r="P406" s="83">
        <v>78.451761029380322</v>
      </c>
      <c r="Q406" s="82"/>
      <c r="R406" s="82"/>
      <c r="S406" s="85"/>
      <c r="T406" s="83">
        <v>80005</v>
      </c>
      <c r="U406" s="84">
        <v>250.17734064119</v>
      </c>
      <c r="V406" s="83">
        <v>206.82918403616401</v>
      </c>
      <c r="W406" s="84">
        <v>199.69464695199531</v>
      </c>
      <c r="X406" s="82">
        <v>201.29556009383779</v>
      </c>
      <c r="Y406" s="82">
        <v>198.01472728679593</v>
      </c>
      <c r="Z406" s="82">
        <v>197.88900967738297</v>
      </c>
      <c r="AA406" s="82">
        <v>198.18088666613076</v>
      </c>
      <c r="AB406" s="82">
        <v>199.06666654147432</v>
      </c>
      <c r="AC406" s="82">
        <v>201.70339058691189</v>
      </c>
      <c r="AD406" s="82">
        <v>210.03151331291301</v>
      </c>
      <c r="AE406" s="82">
        <v>216.83237163238567</v>
      </c>
      <c r="AF406" s="83">
        <v>221.35540928447537</v>
      </c>
      <c r="AG406" s="82"/>
      <c r="AH406" s="82"/>
      <c r="AI406" s="85"/>
      <c r="AJ406" s="82"/>
      <c r="AK406" s="82"/>
      <c r="AL406" s="85"/>
      <c r="AM406" s="82"/>
      <c r="AN406" s="82"/>
      <c r="AO406" s="82"/>
      <c r="AP406" s="85"/>
      <c r="AQ406" s="82"/>
      <c r="AR406" s="82"/>
      <c r="AS406" s="82"/>
      <c r="AT406" s="85"/>
      <c r="AU406" s="82"/>
      <c r="AV406" s="82"/>
      <c r="AW406" s="82"/>
      <c r="AX406" s="82"/>
      <c r="AY406" s="85"/>
      <c r="AZ406" s="82"/>
      <c r="BA406" s="82"/>
      <c r="BB406" s="85"/>
      <c r="BC406" s="82"/>
    </row>
    <row r="407" spans="4:55" x14ac:dyDescent="0.25">
      <c r="D407" s="83">
        <v>80006</v>
      </c>
      <c r="E407" s="82">
        <v>205.831446640466</v>
      </c>
      <c r="F407" s="83">
        <v>115.1600006</v>
      </c>
      <c r="G407" s="84">
        <v>118.41997960594877</v>
      </c>
      <c r="H407" s="82">
        <v>118.0560031514708</v>
      </c>
      <c r="I407" s="82">
        <v>116.06747273122596</v>
      </c>
      <c r="J407" s="82">
        <v>114.6566458605118</v>
      </c>
      <c r="K407" s="82">
        <v>114.73329066927141</v>
      </c>
      <c r="L407" s="82">
        <v>114.51132557837649</v>
      </c>
      <c r="M407" s="82">
        <v>117.11922105605116</v>
      </c>
      <c r="N407" s="82">
        <v>124.17565800227977</v>
      </c>
      <c r="O407" s="82">
        <v>130.43274173142726</v>
      </c>
      <c r="P407" s="83">
        <v>133.80486870287922</v>
      </c>
      <c r="Q407" s="82"/>
      <c r="R407" s="82"/>
      <c r="S407" s="85"/>
      <c r="T407" s="83">
        <v>80006</v>
      </c>
      <c r="U407" s="84">
        <v>116.38967049230899</v>
      </c>
      <c r="V407" s="83">
        <v>280.63358464068801</v>
      </c>
      <c r="W407" s="84">
        <v>270.95317746791636</v>
      </c>
      <c r="X407" s="82">
        <v>273.12535638834902</v>
      </c>
      <c r="Y407" s="82">
        <v>268.6737995370396</v>
      </c>
      <c r="Z407" s="82">
        <v>268.50322117525559</v>
      </c>
      <c r="AA407" s="82">
        <v>268.89925080718649</v>
      </c>
      <c r="AB407" s="82">
        <v>270.1011101230207</v>
      </c>
      <c r="AC407" s="82">
        <v>273.67871607852288</v>
      </c>
      <c r="AD407" s="82">
        <v>284.97862496138453</v>
      </c>
      <c r="AE407" s="82">
        <v>294.20628428674041</v>
      </c>
      <c r="AF407" s="83">
        <v>300.34331120431892</v>
      </c>
      <c r="AG407" s="82"/>
      <c r="AH407" s="82"/>
      <c r="AI407" s="85"/>
      <c r="AJ407" s="82"/>
      <c r="AK407" s="82"/>
      <c r="AL407" s="85"/>
      <c r="AM407" s="82"/>
      <c r="AN407" s="82"/>
      <c r="AO407" s="82"/>
      <c r="AP407" s="85"/>
      <c r="AQ407" s="82"/>
      <c r="AR407" s="82"/>
      <c r="AS407" s="82"/>
      <c r="AT407" s="85"/>
      <c r="AU407" s="82"/>
      <c r="AV407" s="82"/>
      <c r="AW407" s="82"/>
      <c r="AX407" s="82"/>
      <c r="AY407" s="85"/>
      <c r="AZ407" s="82"/>
      <c r="BA407" s="82"/>
      <c r="BB407" s="85"/>
      <c r="BC407" s="82"/>
    </row>
    <row r="408" spans="4:55" x14ac:dyDescent="0.25">
      <c r="D408" s="83">
        <v>80007</v>
      </c>
      <c r="E408" s="82">
        <v>91.308016119564201</v>
      </c>
      <c r="F408" s="83">
        <v>103.7466682</v>
      </c>
      <c r="G408" s="84">
        <v>106.68355564795937</v>
      </c>
      <c r="H408" s="82">
        <v>106.35565234595697</v>
      </c>
      <c r="I408" s="82">
        <v>104.56420214936199</v>
      </c>
      <c r="J408" s="82">
        <v>103.293200182698</v>
      </c>
      <c r="K408" s="82">
        <v>103.36224884110548</v>
      </c>
      <c r="L408" s="82">
        <v>103.16228237256537</v>
      </c>
      <c r="M408" s="82">
        <v>105.51171329834635</v>
      </c>
      <c r="N408" s="82">
        <v>111.86879751787005</v>
      </c>
      <c r="O408" s="82">
        <v>117.50575120113952</v>
      </c>
      <c r="P408" s="83">
        <v>120.54367180041656</v>
      </c>
      <c r="Q408" s="82"/>
      <c r="R408" s="82"/>
      <c r="S408" s="85"/>
      <c r="T408" s="83">
        <v>80007</v>
      </c>
      <c r="U408" s="84">
        <v>160.91145247807299</v>
      </c>
      <c r="V408" s="83">
        <v>142.79165758305399</v>
      </c>
      <c r="W408" s="84">
        <v>137.86608394564075</v>
      </c>
      <c r="X408" s="82">
        <v>138.97132952418644</v>
      </c>
      <c r="Y408" s="82">
        <v>136.70629348996579</v>
      </c>
      <c r="Z408" s="82">
        <v>136.61950000422482</v>
      </c>
      <c r="AA408" s="82">
        <v>136.82100734579205</v>
      </c>
      <c r="AB408" s="82">
        <v>137.43253601977216</v>
      </c>
      <c r="AC408" s="82">
        <v>139.25288936493303</v>
      </c>
      <c r="AD408" s="82">
        <v>145.00249599874769</v>
      </c>
      <c r="AE408" s="82">
        <v>149.69770299746219</v>
      </c>
      <c r="AF408" s="83">
        <v>152.82033797115875</v>
      </c>
      <c r="AG408" s="82"/>
      <c r="AH408" s="82"/>
      <c r="AI408" s="85"/>
      <c r="AJ408" s="82"/>
      <c r="AK408" s="82"/>
      <c r="AL408" s="85"/>
      <c r="AM408" s="82"/>
      <c r="AN408" s="82"/>
      <c r="AO408" s="82"/>
      <c r="AP408" s="85"/>
      <c r="AQ408" s="82"/>
      <c r="AR408" s="82"/>
      <c r="AS408" s="82"/>
      <c r="AT408" s="85"/>
      <c r="AU408" s="82"/>
      <c r="AV408" s="82"/>
      <c r="AW408" s="82"/>
      <c r="AX408" s="82"/>
      <c r="AY408" s="85"/>
      <c r="AZ408" s="82"/>
      <c r="BA408" s="82"/>
      <c r="BB408" s="85"/>
      <c r="BC408" s="82"/>
    </row>
    <row r="409" spans="4:55" x14ac:dyDescent="0.25">
      <c r="D409" s="83">
        <v>80008</v>
      </c>
      <c r="E409" s="82">
        <v>163.468696222939</v>
      </c>
      <c r="F409" s="83">
        <v>72.453333409999999</v>
      </c>
      <c r="G409" s="84">
        <v>74.504361063673059</v>
      </c>
      <c r="H409" s="82">
        <v>74.27536395293771</v>
      </c>
      <c r="I409" s="82">
        <v>73.02427280337821</v>
      </c>
      <c r="J409" s="82">
        <v>72.136645944094909</v>
      </c>
      <c r="K409" s="82">
        <v>72.184867304413359</v>
      </c>
      <c r="L409" s="82">
        <v>72.045217159812793</v>
      </c>
      <c r="M409" s="82">
        <v>73.68598408893692</v>
      </c>
      <c r="N409" s="82">
        <v>78.125567069902488</v>
      </c>
      <c r="O409" s="82">
        <v>82.062234065736178</v>
      </c>
      <c r="P409" s="83">
        <v>84.183820019978199</v>
      </c>
      <c r="Q409" s="82"/>
      <c r="R409" s="82"/>
      <c r="S409" s="85"/>
      <c r="T409" s="83">
        <v>80008</v>
      </c>
      <c r="U409" s="84">
        <v>236.59329574024801</v>
      </c>
      <c r="V409" s="83">
        <v>144.257235199436</v>
      </c>
      <c r="W409" s="84">
        <v>139.28110671454061</v>
      </c>
      <c r="X409" s="82">
        <v>140.39769625538733</v>
      </c>
      <c r="Y409" s="82">
        <v>138.10941246168096</v>
      </c>
      <c r="Z409" s="82">
        <v>138.02172814945826</v>
      </c>
      <c r="AA409" s="82">
        <v>138.2253037116368</v>
      </c>
      <c r="AB409" s="82">
        <v>138.84310896193466</v>
      </c>
      <c r="AC409" s="82">
        <v>140.68214595543839</v>
      </c>
      <c r="AD409" s="82">
        <v>146.49076510390657</v>
      </c>
      <c r="AE409" s="82">
        <v>151.23416252493334</v>
      </c>
      <c r="AF409" s="83">
        <v>154.38884743767429</v>
      </c>
      <c r="AG409" s="82"/>
      <c r="AH409" s="82"/>
      <c r="AI409" s="85"/>
      <c r="AJ409" s="82"/>
      <c r="AK409" s="82"/>
      <c r="AL409" s="85"/>
      <c r="AM409" s="82"/>
      <c r="AN409" s="82"/>
      <c r="AO409" s="82"/>
      <c r="AP409" s="85"/>
      <c r="AQ409" s="82"/>
      <c r="AR409" s="82"/>
      <c r="AS409" s="82"/>
      <c r="AT409" s="85"/>
      <c r="AU409" s="82"/>
      <c r="AV409" s="82"/>
      <c r="AW409" s="82"/>
      <c r="AX409" s="82"/>
      <c r="AY409" s="85"/>
      <c r="AZ409" s="82"/>
      <c r="BA409" s="82"/>
      <c r="BB409" s="85"/>
      <c r="BC409" s="82"/>
    </row>
    <row r="410" spans="4:55" x14ac:dyDescent="0.25">
      <c r="D410" s="83">
        <v>80009</v>
      </c>
      <c r="E410" s="82">
        <v>83.675465098911005</v>
      </c>
      <c r="F410" s="83">
        <v>77.686666489999993</v>
      </c>
      <c r="G410" s="84">
        <v>79.885840686596367</v>
      </c>
      <c r="H410" s="82">
        <v>79.640303023502241</v>
      </c>
      <c r="I410" s="82">
        <v>78.29884506277017</v>
      </c>
      <c r="J410" s="82">
        <v>77.347104562516122</v>
      </c>
      <c r="K410" s="82">
        <v>77.398808970863413</v>
      </c>
      <c r="L410" s="82">
        <v>77.24907184079278</v>
      </c>
      <c r="M410" s="82">
        <v>79.0083520175844</v>
      </c>
      <c r="N410" s="82">
        <v>83.76860784246476</v>
      </c>
      <c r="O410" s="82">
        <v>87.989621860645357</v>
      </c>
      <c r="P410" s="83">
        <v>90.264450811915125</v>
      </c>
      <c r="Q410" s="82"/>
      <c r="R410" s="82"/>
      <c r="S410" s="85"/>
      <c r="T410" s="83">
        <v>80009</v>
      </c>
      <c r="U410" s="84">
        <v>146.71029036817399</v>
      </c>
      <c r="V410" s="83">
        <v>170.61464775935499</v>
      </c>
      <c r="W410" s="84">
        <v>164.72932486735604</v>
      </c>
      <c r="X410" s="82">
        <v>166.04992782317981</v>
      </c>
      <c r="Y410" s="82">
        <v>163.34354895145876</v>
      </c>
      <c r="Z410" s="82">
        <v>163.23984373332382</v>
      </c>
      <c r="AA410" s="82">
        <v>163.48061483076989</v>
      </c>
      <c r="AB410" s="82">
        <v>164.21130001975004</v>
      </c>
      <c r="AC410" s="82">
        <v>166.38634966928251</v>
      </c>
      <c r="AD410" s="82">
        <v>173.25626859303034</v>
      </c>
      <c r="AE410" s="82">
        <v>178.86633784919113</v>
      </c>
      <c r="AF410" s="83">
        <v>182.59741902813468</v>
      </c>
      <c r="AG410" s="82"/>
      <c r="AH410" s="82"/>
      <c r="AI410" s="85"/>
      <c r="AJ410" s="82"/>
      <c r="AK410" s="82"/>
      <c r="AL410" s="85"/>
      <c r="AM410" s="82"/>
      <c r="AN410" s="82"/>
      <c r="AO410" s="82"/>
      <c r="AP410" s="85"/>
      <c r="AQ410" s="82"/>
      <c r="AR410" s="82"/>
      <c r="AS410" s="82"/>
      <c r="AT410" s="85"/>
      <c r="AU410" s="82"/>
      <c r="AV410" s="82"/>
      <c r="AW410" s="82"/>
      <c r="AX410" s="82"/>
      <c r="AY410" s="85"/>
      <c r="AZ410" s="82"/>
      <c r="BA410" s="82"/>
      <c r="BB410" s="85"/>
      <c r="BC410" s="82"/>
    </row>
    <row r="411" spans="4:55" x14ac:dyDescent="0.25">
      <c r="D411" s="83">
        <v>80010</v>
      </c>
      <c r="E411" s="82">
        <v>105.504342769215</v>
      </c>
      <c r="F411" s="83">
        <v>73.466666669999995</v>
      </c>
      <c r="G411" s="84">
        <v>75.546380023016738</v>
      </c>
      <c r="H411" s="82">
        <v>75.314180155723051</v>
      </c>
      <c r="I411" s="82">
        <v>74.045591229132839</v>
      </c>
      <c r="J411" s="82">
        <v>73.145550009092787</v>
      </c>
      <c r="K411" s="82">
        <v>73.194445793981558</v>
      </c>
      <c r="L411" s="82">
        <v>73.052842500648865</v>
      </c>
      <c r="M411" s="82">
        <v>74.716557217306544</v>
      </c>
      <c r="N411" s="82">
        <v>79.218232263376748</v>
      </c>
      <c r="O411" s="82">
        <v>83.209957534829712</v>
      </c>
      <c r="P411" s="83">
        <v>85.361216017721546</v>
      </c>
      <c r="Q411" s="82"/>
      <c r="R411" s="82"/>
      <c r="S411" s="85"/>
      <c r="T411" s="83">
        <v>80010</v>
      </c>
      <c r="U411" s="84">
        <v>182</v>
      </c>
      <c r="V411" s="83">
        <v>186.04588831525101</v>
      </c>
      <c r="W411" s="84">
        <v>179.62826743777279</v>
      </c>
      <c r="X411" s="82">
        <v>181.0683123181779</v>
      </c>
      <c r="Y411" s="82">
        <v>178.11715502940189</v>
      </c>
      <c r="Z411" s="82">
        <v>178.00407019357905</v>
      </c>
      <c r="AA411" s="82">
        <v>178.26661783115455</v>
      </c>
      <c r="AB411" s="82">
        <v>179.06338983665282</v>
      </c>
      <c r="AC411" s="82">
        <v>181.4351618356655</v>
      </c>
      <c r="AD411" s="82">
        <v>188.92643052570875</v>
      </c>
      <c r="AE411" s="82">
        <v>195.04390245428931</v>
      </c>
      <c r="AF411" s="83">
        <v>199.11244124289286</v>
      </c>
      <c r="AG411" s="82"/>
      <c r="AH411" s="82"/>
      <c r="AI411" s="85"/>
      <c r="AJ411" s="82"/>
      <c r="AK411" s="82"/>
      <c r="AL411" s="85"/>
      <c r="AM411" s="82"/>
      <c r="AN411" s="82"/>
      <c r="AO411" s="82"/>
      <c r="AP411" s="85"/>
      <c r="AQ411" s="82"/>
      <c r="AR411" s="82"/>
      <c r="AS411" s="82"/>
      <c r="AT411" s="85"/>
      <c r="AU411" s="82"/>
      <c r="AV411" s="82"/>
      <c r="AW411" s="82"/>
      <c r="AX411" s="82"/>
      <c r="AY411" s="85"/>
      <c r="AZ411" s="82"/>
      <c r="BA411" s="82"/>
      <c r="BB411" s="85"/>
      <c r="BC411" s="82"/>
    </row>
    <row r="412" spans="4:55" x14ac:dyDescent="0.25">
      <c r="D412" s="83">
        <v>80011</v>
      </c>
      <c r="E412" s="82">
        <v>92.0007014193489</v>
      </c>
      <c r="F412" s="83">
        <v>88.506667710000002</v>
      </c>
      <c r="G412" s="84">
        <v>91.012137292474833</v>
      </c>
      <c r="H412" s="82">
        <v>90.732401768482958</v>
      </c>
      <c r="I412" s="82">
        <v>89.204108956578992</v>
      </c>
      <c r="J412" s="82">
        <v>88.119812461337077</v>
      </c>
      <c r="K412" s="82">
        <v>88.178718128107135</v>
      </c>
      <c r="L412" s="82">
        <v>88.008125991595307</v>
      </c>
      <c r="M412" s="82">
        <v>90.012434234582273</v>
      </c>
      <c r="N412" s="82">
        <v>95.435686377361634</v>
      </c>
      <c r="O412" s="82">
        <v>100.24459248680903</v>
      </c>
      <c r="P412" s="83">
        <v>102.83625382567</v>
      </c>
      <c r="Q412" s="82"/>
      <c r="R412" s="82"/>
      <c r="S412" s="85"/>
      <c r="T412" s="83">
        <v>80011</v>
      </c>
      <c r="U412" s="84">
        <v>156</v>
      </c>
      <c r="V412" s="83">
        <v>156.37253223701299</v>
      </c>
      <c r="W412" s="84">
        <v>150.97848866724641</v>
      </c>
      <c r="X412" s="82">
        <v>152.18885384394048</v>
      </c>
      <c r="Y412" s="82">
        <v>149.70839086540019</v>
      </c>
      <c r="Z412" s="82">
        <v>149.6133424754822</v>
      </c>
      <c r="AA412" s="82">
        <v>149.83401512400081</v>
      </c>
      <c r="AB412" s="82">
        <v>150.50370611929017</v>
      </c>
      <c r="AC412" s="82">
        <v>152.49719276246717</v>
      </c>
      <c r="AD412" s="82">
        <v>158.79364287667207</v>
      </c>
      <c r="AE412" s="82">
        <v>163.93540970110217</v>
      </c>
      <c r="AF412" s="83">
        <v>167.35503761462212</v>
      </c>
      <c r="AG412" s="82"/>
      <c r="AH412" s="82"/>
      <c r="AI412" s="85"/>
      <c r="AJ412" s="82"/>
      <c r="AK412" s="82"/>
      <c r="AL412" s="85"/>
      <c r="AM412" s="82"/>
      <c r="AN412" s="82"/>
      <c r="AO412" s="82"/>
      <c r="AP412" s="85"/>
      <c r="AQ412" s="82"/>
      <c r="AR412" s="82"/>
      <c r="AS412" s="82"/>
      <c r="AT412" s="85"/>
      <c r="AU412" s="82"/>
      <c r="AV412" s="82"/>
      <c r="AW412" s="82"/>
      <c r="AX412" s="82"/>
      <c r="AY412" s="85"/>
      <c r="AZ412" s="82"/>
      <c r="BA412" s="82"/>
      <c r="BB412" s="85"/>
      <c r="BC412" s="82"/>
    </row>
    <row r="413" spans="4:55" x14ac:dyDescent="0.25">
      <c r="D413" s="83">
        <v>81001</v>
      </c>
      <c r="E413" s="82">
        <v>36</v>
      </c>
      <c r="F413" s="83">
        <v>31.320000709999999</v>
      </c>
      <c r="G413" s="84">
        <v>32.206615370028928</v>
      </c>
      <c r="H413" s="82">
        <v>32.107624898048392</v>
      </c>
      <c r="I413" s="82">
        <v>31.56680539605609</v>
      </c>
      <c r="J413" s="82">
        <v>31.183103604095049</v>
      </c>
      <c r="K413" s="82">
        <v>31.203948649703435</v>
      </c>
      <c r="L413" s="82">
        <v>31.143580928548488</v>
      </c>
      <c r="M413" s="82">
        <v>31.852848797485755</v>
      </c>
      <c r="N413" s="82">
        <v>33.771983992123381</v>
      </c>
      <c r="O413" s="82">
        <v>35.473719541084719</v>
      </c>
      <c r="P413" s="83">
        <v>36.390835020329391</v>
      </c>
      <c r="Q413" s="82"/>
      <c r="R413" s="82"/>
      <c r="S413" s="85"/>
      <c r="T413" s="83">
        <v>81001</v>
      </c>
      <c r="U413" s="84">
        <v>47.200000760000002</v>
      </c>
      <c r="V413" s="83">
        <v>201.80567074730899</v>
      </c>
      <c r="W413" s="84">
        <v>194.84441888891328</v>
      </c>
      <c r="X413" s="82">
        <v>196.40644869579592</v>
      </c>
      <c r="Y413" s="82">
        <v>193.20530148671011</v>
      </c>
      <c r="Z413" s="82">
        <v>193.08263733459563</v>
      </c>
      <c r="AA413" s="82">
        <v>193.36742515003104</v>
      </c>
      <c r="AB413" s="82">
        <v>194.23169100647289</v>
      </c>
      <c r="AC413" s="82">
        <v>196.80437371101831</v>
      </c>
      <c r="AD413" s="82">
        <v>204.93022113733076</v>
      </c>
      <c r="AE413" s="82">
        <v>211.56589869518749</v>
      </c>
      <c r="AF413" s="83">
        <v>215.97907980136881</v>
      </c>
      <c r="AG413" s="82"/>
      <c r="AH413" s="82"/>
      <c r="AI413" s="85"/>
      <c r="AJ413" s="82"/>
      <c r="AK413" s="82"/>
      <c r="AL413" s="85"/>
      <c r="AM413" s="82"/>
      <c r="AN413" s="82"/>
      <c r="AO413" s="82"/>
      <c r="AP413" s="85"/>
      <c r="AQ413" s="82"/>
      <c r="AR413" s="82"/>
      <c r="AS413" s="82"/>
      <c r="AT413" s="85"/>
      <c r="AU413" s="82"/>
      <c r="AV413" s="82"/>
      <c r="AW413" s="82"/>
      <c r="AX413" s="82"/>
      <c r="AY413" s="85"/>
      <c r="AZ413" s="82"/>
      <c r="BA413" s="82"/>
      <c r="BB413" s="85"/>
      <c r="BC413" s="82"/>
    </row>
    <row r="414" spans="4:55" x14ac:dyDescent="0.25">
      <c r="D414" s="83">
        <v>81002</v>
      </c>
      <c r="E414" s="82">
        <v>64.752526803275899</v>
      </c>
      <c r="F414" s="83">
        <v>53.925679186267097</v>
      </c>
      <c r="G414" s="84">
        <v>55.452221224412583</v>
      </c>
      <c r="H414" s="82">
        <v>55.281782900226482</v>
      </c>
      <c r="I414" s="82">
        <v>54.350618842085133</v>
      </c>
      <c r="J414" s="82">
        <v>53.68997454874448</v>
      </c>
      <c r="K414" s="82">
        <v>53.725864817474324</v>
      </c>
      <c r="L414" s="82">
        <v>53.621925791599132</v>
      </c>
      <c r="M414" s="82">
        <v>54.843118342377927</v>
      </c>
      <c r="N414" s="82">
        <v>58.147418038260753</v>
      </c>
      <c r="O414" s="82">
        <v>61.07740664595115</v>
      </c>
      <c r="P414" s="83">
        <v>62.656463925305459</v>
      </c>
      <c r="Q414" s="82"/>
      <c r="R414" s="82"/>
      <c r="S414" s="85"/>
      <c r="T414" s="83">
        <v>81002</v>
      </c>
      <c r="U414" s="84">
        <v>70.2211750511985</v>
      </c>
      <c r="V414" s="83">
        <v>63.749453114677699</v>
      </c>
      <c r="W414" s="84">
        <v>61.550426708120796</v>
      </c>
      <c r="X414" s="82">
        <v>62.043864506815169</v>
      </c>
      <c r="Y414" s="82">
        <v>61.032637304115184</v>
      </c>
      <c r="Z414" s="82">
        <v>60.993888280933042</v>
      </c>
      <c r="AA414" s="82">
        <v>61.083851399513911</v>
      </c>
      <c r="AB414" s="82">
        <v>61.356868879596739</v>
      </c>
      <c r="AC414" s="82">
        <v>62.169567129576656</v>
      </c>
      <c r="AD414" s="82">
        <v>64.736483745955425</v>
      </c>
      <c r="AE414" s="82">
        <v>66.832662776961897</v>
      </c>
      <c r="AF414" s="83">
        <v>68.226765732410385</v>
      </c>
      <c r="AG414" s="82"/>
      <c r="AH414" s="82"/>
      <c r="AI414" s="85"/>
      <c r="AJ414" s="82"/>
      <c r="AK414" s="82"/>
      <c r="AL414" s="85"/>
      <c r="AM414" s="82"/>
      <c r="AN414" s="82"/>
      <c r="AO414" s="82"/>
      <c r="AP414" s="85"/>
      <c r="AQ414" s="82"/>
      <c r="AR414" s="82"/>
      <c r="AS414" s="82"/>
      <c r="AT414" s="85"/>
      <c r="AU414" s="82"/>
      <c r="AV414" s="82"/>
      <c r="AW414" s="82"/>
      <c r="AX414" s="82"/>
      <c r="AY414" s="85"/>
      <c r="AZ414" s="82"/>
      <c r="BA414" s="82"/>
      <c r="BB414" s="85"/>
      <c r="BC414" s="82"/>
    </row>
    <row r="415" spans="4:55" x14ac:dyDescent="0.25">
      <c r="D415" s="83">
        <v>81003</v>
      </c>
      <c r="E415" s="82">
        <v>120.13864072335799</v>
      </c>
      <c r="F415" s="83">
        <v>104.5543349</v>
      </c>
      <c r="G415" s="84">
        <v>107.51408598526473</v>
      </c>
      <c r="H415" s="82">
        <v>107.18362995957064</v>
      </c>
      <c r="I415" s="82">
        <v>105.3782333423956</v>
      </c>
      <c r="J415" s="82">
        <v>104.09733663904349</v>
      </c>
      <c r="K415" s="82">
        <v>104.16692284051662</v>
      </c>
      <c r="L415" s="82">
        <v>103.96539963516213</v>
      </c>
      <c r="M415" s="82">
        <v>106.33312085551955</v>
      </c>
      <c r="N415" s="82">
        <v>112.73969490755825</v>
      </c>
      <c r="O415" s="82">
        <v>118.42053221483616</v>
      </c>
      <c r="P415" s="83">
        <v>121.48210299341872</v>
      </c>
      <c r="Q415" s="82"/>
      <c r="R415" s="82"/>
      <c r="S415" s="85"/>
      <c r="T415" s="83">
        <v>81003</v>
      </c>
      <c r="U415" s="84">
        <v>207.181640281277</v>
      </c>
      <c r="V415" s="83">
        <v>180.86758225696801</v>
      </c>
      <c r="W415" s="84">
        <v>174.62858615518653</v>
      </c>
      <c r="X415" s="82">
        <v>176.02854956324128</v>
      </c>
      <c r="Y415" s="82">
        <v>173.1595332763751</v>
      </c>
      <c r="Z415" s="82">
        <v>173.0495959860086</v>
      </c>
      <c r="AA415" s="82">
        <v>173.30483600698179</v>
      </c>
      <c r="AB415" s="82">
        <v>174.07943106817615</v>
      </c>
      <c r="AC415" s="82">
        <v>176.38518837897089</v>
      </c>
      <c r="AD415" s="82">
        <v>183.66794892947311</v>
      </c>
      <c r="AE415" s="82">
        <v>189.61515027461854</v>
      </c>
      <c r="AF415" s="83">
        <v>193.5704474363946</v>
      </c>
      <c r="AG415" s="82"/>
      <c r="AH415" s="82"/>
      <c r="AI415" s="85"/>
      <c r="AJ415" s="82"/>
      <c r="AK415" s="82"/>
      <c r="AL415" s="85"/>
      <c r="AM415" s="82"/>
      <c r="AN415" s="82"/>
      <c r="AO415" s="82"/>
      <c r="AP415" s="85"/>
      <c r="AQ415" s="82"/>
      <c r="AR415" s="82"/>
      <c r="AS415" s="82"/>
      <c r="AT415" s="85"/>
      <c r="AU415" s="82"/>
      <c r="AV415" s="82"/>
      <c r="AW415" s="82"/>
      <c r="AX415" s="82"/>
      <c r="AY415" s="85"/>
      <c r="AZ415" s="82"/>
      <c r="BA415" s="82"/>
      <c r="BB415" s="85"/>
      <c r="BC415" s="82"/>
    </row>
    <row r="416" spans="4:55" x14ac:dyDescent="0.25">
      <c r="D416" s="83">
        <v>82001</v>
      </c>
      <c r="E416" s="82">
        <v>118.9000015</v>
      </c>
      <c r="F416" s="83">
        <v>94.266473989999994</v>
      </c>
      <c r="G416" s="84">
        <v>96.934993654563243</v>
      </c>
      <c r="H416" s="82">
        <v>96.637053598986171</v>
      </c>
      <c r="I416" s="82">
        <v>95.009303076567946</v>
      </c>
      <c r="J416" s="82">
        <v>93.85444310939485</v>
      </c>
      <c r="K416" s="82">
        <v>93.917182218753666</v>
      </c>
      <c r="L416" s="82">
        <v>93.735488346241354</v>
      </c>
      <c r="M416" s="82">
        <v>95.870232267168873</v>
      </c>
      <c r="N416" s="82">
        <v>101.64641693535246</v>
      </c>
      <c r="O416" s="82">
        <v>106.76827537173506</v>
      </c>
      <c r="P416" s="83">
        <v>109.52859594996674</v>
      </c>
      <c r="Q416" s="82"/>
      <c r="R416" s="82"/>
      <c r="S416" s="85"/>
      <c r="T416" s="83">
        <v>82001</v>
      </c>
      <c r="U416" s="84">
        <v>92.777259183985706</v>
      </c>
      <c r="V416" s="83">
        <v>78.496248340705307</v>
      </c>
      <c r="W416" s="84">
        <v>75.788533772450975</v>
      </c>
      <c r="X416" s="82">
        <v>76.396115706014044</v>
      </c>
      <c r="Y416" s="82">
        <v>75.150967116437528</v>
      </c>
      <c r="Z416" s="82">
        <v>75.103254504045495</v>
      </c>
      <c r="AA416" s="82">
        <v>75.214028274683571</v>
      </c>
      <c r="AB416" s="82">
        <v>75.55020132199401</v>
      </c>
      <c r="AC416" s="82">
        <v>76.550896395279153</v>
      </c>
      <c r="AD416" s="82">
        <v>79.711603104820455</v>
      </c>
      <c r="AE416" s="82">
        <v>82.292679204225919</v>
      </c>
      <c r="AF416" s="83">
        <v>84.00927199768158</v>
      </c>
      <c r="AG416" s="82"/>
      <c r="AH416" s="82"/>
      <c r="AI416" s="85"/>
      <c r="AJ416" s="82"/>
      <c r="AK416" s="82"/>
      <c r="AL416" s="85"/>
      <c r="AM416" s="82"/>
      <c r="AN416" s="82"/>
      <c r="AO416" s="82"/>
      <c r="AP416" s="85"/>
      <c r="AQ416" s="82"/>
      <c r="AR416" s="82"/>
      <c r="AS416" s="82"/>
      <c r="AT416" s="85"/>
      <c r="AU416" s="82"/>
      <c r="AV416" s="82"/>
      <c r="AW416" s="82"/>
      <c r="AX416" s="82"/>
      <c r="AY416" s="85"/>
      <c r="AZ416" s="82"/>
      <c r="BA416" s="82"/>
      <c r="BB416" s="85"/>
      <c r="BC416" s="82"/>
    </row>
    <row r="417" spans="4:55" x14ac:dyDescent="0.25">
      <c r="D417" s="83">
        <v>82002</v>
      </c>
      <c r="E417" s="82">
        <v>161.39047351723801</v>
      </c>
      <c r="F417" s="83">
        <v>72.107335039999995</v>
      </c>
      <c r="G417" s="84">
        <v>74.148568082554476</v>
      </c>
      <c r="H417" s="82">
        <v>73.920664539544987</v>
      </c>
      <c r="I417" s="82">
        <v>72.675547932192117</v>
      </c>
      <c r="J417" s="82">
        <v>71.792159904057456</v>
      </c>
      <c r="K417" s="82">
        <v>71.840150984949361</v>
      </c>
      <c r="L417" s="82">
        <v>71.70116773475003</v>
      </c>
      <c r="M417" s="82">
        <v>73.334099238555424</v>
      </c>
      <c r="N417" s="82">
        <v>77.752481145635244</v>
      </c>
      <c r="O417" s="82">
        <v>81.670348725352596</v>
      </c>
      <c r="P417" s="83">
        <v>83.781803119769364</v>
      </c>
      <c r="Q417" s="82"/>
      <c r="R417" s="82"/>
      <c r="S417" s="85"/>
      <c r="T417" s="83">
        <v>82002</v>
      </c>
      <c r="U417" s="84">
        <v>176.66323182089701</v>
      </c>
      <c r="V417" s="83">
        <v>152.386369477937</v>
      </c>
      <c r="W417" s="84">
        <v>147.12982790606637</v>
      </c>
      <c r="X417" s="82">
        <v>148.30933911804425</v>
      </c>
      <c r="Y417" s="82">
        <v>145.89210674022954</v>
      </c>
      <c r="Z417" s="82">
        <v>145.79948127169538</v>
      </c>
      <c r="AA417" s="82">
        <v>146.01452865418491</v>
      </c>
      <c r="AB417" s="82">
        <v>146.66714825421499</v>
      </c>
      <c r="AC417" s="82">
        <v>148.60981803010674</v>
      </c>
      <c r="AD417" s="82">
        <v>154.74576249411484</v>
      </c>
      <c r="AE417" s="82">
        <v>159.75645822096669</v>
      </c>
      <c r="AF417" s="83">
        <v>163.08891485674516</v>
      </c>
      <c r="AG417" s="82"/>
      <c r="AH417" s="82"/>
      <c r="AI417" s="85"/>
      <c r="AJ417" s="82"/>
      <c r="AK417" s="82"/>
      <c r="AL417" s="85"/>
      <c r="AM417" s="82"/>
      <c r="AN417" s="82"/>
      <c r="AO417" s="82"/>
      <c r="AP417" s="85"/>
      <c r="AQ417" s="82"/>
      <c r="AR417" s="82"/>
      <c r="AS417" s="82"/>
      <c r="AT417" s="85"/>
      <c r="AU417" s="82"/>
      <c r="AV417" s="82"/>
      <c r="AW417" s="82"/>
      <c r="AX417" s="82"/>
      <c r="AY417" s="85"/>
      <c r="AZ417" s="82"/>
      <c r="BA417" s="82"/>
      <c r="BB417" s="85"/>
      <c r="BC417" s="82"/>
    </row>
    <row r="418" spans="4:55" x14ac:dyDescent="0.25">
      <c r="D418" s="83">
        <v>82003</v>
      </c>
      <c r="E418" s="82">
        <v>121.68480492347101</v>
      </c>
      <c r="F418" s="83">
        <v>90.993668400000004</v>
      </c>
      <c r="G418" s="84">
        <v>93.569540639603517</v>
      </c>
      <c r="H418" s="82">
        <v>93.281944663295604</v>
      </c>
      <c r="I418" s="82">
        <v>91.710707456623766</v>
      </c>
      <c r="J418" s="82">
        <v>90.595942679142752</v>
      </c>
      <c r="K418" s="82">
        <v>90.656503570741535</v>
      </c>
      <c r="L418" s="82">
        <v>90.481117865878403</v>
      </c>
      <c r="M418" s="82">
        <v>92.54174634001015</v>
      </c>
      <c r="N418" s="82">
        <v>98.117389620882406</v>
      </c>
      <c r="O418" s="82">
        <v>103.06142399943973</v>
      </c>
      <c r="P418" s="83">
        <v>105.72590994807037</v>
      </c>
      <c r="Q418" s="82"/>
      <c r="R418" s="82"/>
      <c r="S418" s="85"/>
      <c r="T418" s="83">
        <v>82003</v>
      </c>
      <c r="U418" s="84">
        <v>200.783301547181</v>
      </c>
      <c r="V418" s="83">
        <v>182.15582563594501</v>
      </c>
      <c r="W418" s="84">
        <v>175.87239180066098</v>
      </c>
      <c r="X418" s="82">
        <v>177.28232655664186</v>
      </c>
      <c r="Y418" s="82">
        <v>174.39287547881085</v>
      </c>
      <c r="Z418" s="82">
        <v>174.28215515156924</v>
      </c>
      <c r="AA418" s="82">
        <v>174.53921313938295</v>
      </c>
      <c r="AB418" s="82">
        <v>175.31932531396225</v>
      </c>
      <c r="AC418" s="82">
        <v>177.64150555999004</v>
      </c>
      <c r="AD418" s="82">
        <v>184.97613813721358</v>
      </c>
      <c r="AE418" s="82">
        <v>190.96569888508185</v>
      </c>
      <c r="AF418" s="83">
        <v>194.94916795758377</v>
      </c>
      <c r="AG418" s="82"/>
      <c r="AH418" s="82"/>
      <c r="AI418" s="85"/>
      <c r="AJ418" s="82"/>
      <c r="AK418" s="82"/>
      <c r="AL418" s="85"/>
      <c r="AM418" s="82"/>
      <c r="AN418" s="82"/>
      <c r="AO418" s="82"/>
      <c r="AP418" s="85"/>
      <c r="AQ418" s="82"/>
      <c r="AR418" s="82"/>
      <c r="AS418" s="82"/>
      <c r="AT418" s="85"/>
      <c r="AU418" s="82"/>
      <c r="AV418" s="82"/>
      <c r="AW418" s="82"/>
      <c r="AX418" s="82"/>
      <c r="AY418" s="85"/>
      <c r="AZ418" s="82"/>
      <c r="BA418" s="82"/>
      <c r="BB418" s="85"/>
      <c r="BC418" s="82"/>
    </row>
    <row r="419" spans="4:55" x14ac:dyDescent="0.25">
      <c r="D419" s="83">
        <v>82004</v>
      </c>
      <c r="E419" s="82">
        <v>58.600002289999999</v>
      </c>
      <c r="F419" s="83">
        <v>58.883889609999997</v>
      </c>
      <c r="G419" s="84">
        <v>60.55078994793908</v>
      </c>
      <c r="H419" s="82">
        <v>60.364680628258164</v>
      </c>
      <c r="I419" s="82">
        <v>59.34790045161909</v>
      </c>
      <c r="J419" s="82">
        <v>94.600632344890869</v>
      </c>
      <c r="K419" s="82">
        <v>94.663870261194759</v>
      </c>
      <c r="L419" s="82">
        <v>94.480731832544961</v>
      </c>
      <c r="M419" s="82">
        <v>96.632448023314609</v>
      </c>
      <c r="N419" s="82">
        <v>102.45455621604155</v>
      </c>
      <c r="O419" s="82">
        <v>107.61713595984811</v>
      </c>
      <c r="P419" s="83">
        <v>110.39940245170686</v>
      </c>
      <c r="Q419" s="82"/>
      <c r="R419" s="82"/>
      <c r="S419" s="85"/>
      <c r="T419" s="83">
        <v>82004</v>
      </c>
      <c r="U419" s="84">
        <v>0</v>
      </c>
      <c r="V419" s="83">
        <v>48.493777052614703</v>
      </c>
      <c r="W419" s="84">
        <v>46.82099256455718</v>
      </c>
      <c r="X419" s="82">
        <v>47.19634735475708</v>
      </c>
      <c r="Y419" s="82">
        <v>46.427113673190298</v>
      </c>
      <c r="Z419" s="82">
        <v>46.397637553798013</v>
      </c>
      <c r="AA419" s="82">
        <v>46.466071888561174</v>
      </c>
      <c r="AB419" s="82">
        <v>46.673754435841808</v>
      </c>
      <c r="AC419" s="82">
        <v>47.29196848819894</v>
      </c>
      <c r="AD419" s="82">
        <v>49.24460456624341</v>
      </c>
      <c r="AE419" s="82">
        <v>50.839153752557763</v>
      </c>
      <c r="AF419" s="83">
        <v>51.899638425081868</v>
      </c>
      <c r="AG419" s="82"/>
      <c r="AH419" s="82"/>
      <c r="AI419" s="85"/>
      <c r="AJ419" s="82"/>
      <c r="AK419" s="82"/>
      <c r="AL419" s="85"/>
      <c r="AM419" s="82"/>
      <c r="AN419" s="82"/>
      <c r="AO419" s="82"/>
      <c r="AP419" s="85"/>
      <c r="AQ419" s="82"/>
      <c r="AR419" s="82"/>
      <c r="AS419" s="82"/>
      <c r="AT419" s="85"/>
      <c r="AU419" s="82"/>
      <c r="AV419" s="82"/>
      <c r="AW419" s="82"/>
      <c r="AX419" s="82"/>
      <c r="AY419" s="85"/>
      <c r="AZ419" s="82"/>
      <c r="BA419" s="82"/>
      <c r="BB419" s="85"/>
      <c r="BC419" s="82"/>
    </row>
    <row r="420" spans="4:55" x14ac:dyDescent="0.25">
      <c r="D420" s="83">
        <v>82005</v>
      </c>
      <c r="E420" s="82">
        <v>87.185058448613404</v>
      </c>
      <c r="F420" s="83">
        <v>0</v>
      </c>
      <c r="G420" s="84">
        <v>0</v>
      </c>
      <c r="H420" s="82">
        <v>0</v>
      </c>
      <c r="I420" s="82">
        <v>0</v>
      </c>
      <c r="J420" s="82">
        <v>35.974119295851864</v>
      </c>
      <c r="K420" s="82">
        <v>35.998167003449034</v>
      </c>
      <c r="L420" s="82">
        <v>35.928524301105526</v>
      </c>
      <c r="M420" s="82">
        <v>36.746765078348531</v>
      </c>
      <c r="N420" s="82">
        <v>38.960758890936688</v>
      </c>
      <c r="O420" s="82">
        <v>40.923951471943525</v>
      </c>
      <c r="P420" s="83">
        <v>41.981973857312745</v>
      </c>
      <c r="Q420" s="82"/>
      <c r="R420" s="82"/>
      <c r="S420" s="85"/>
      <c r="T420" s="83">
        <v>82005</v>
      </c>
      <c r="U420" s="84">
        <v>165.02579878479801</v>
      </c>
      <c r="V420" s="83">
        <v>152.14942934932199</v>
      </c>
      <c r="W420" s="84">
        <v>146.90106098638321</v>
      </c>
      <c r="X420" s="82">
        <v>148.07873821846366</v>
      </c>
      <c r="Y420" s="82">
        <v>145.66526430902411</v>
      </c>
      <c r="Z420" s="82">
        <v>145.57278286052602</v>
      </c>
      <c r="AA420" s="82">
        <v>145.78749587351362</v>
      </c>
      <c r="AB420" s="82">
        <v>146.43910073861366</v>
      </c>
      <c r="AC420" s="82">
        <v>148.37874992658715</v>
      </c>
      <c r="AD420" s="82">
        <v>154.5051538294843</v>
      </c>
      <c r="AE420" s="82">
        <v>159.50805860433672</v>
      </c>
      <c r="AF420" s="83">
        <v>162.83533372219736</v>
      </c>
      <c r="AG420" s="82"/>
      <c r="AH420" s="82"/>
      <c r="AI420" s="85"/>
      <c r="AJ420" s="82"/>
      <c r="AK420" s="82"/>
      <c r="AL420" s="85"/>
      <c r="AM420" s="82"/>
      <c r="AN420" s="82"/>
      <c r="AO420" s="82"/>
      <c r="AP420" s="85"/>
      <c r="AQ420" s="82"/>
      <c r="AR420" s="82"/>
      <c r="AS420" s="82"/>
      <c r="AT420" s="85"/>
      <c r="AU420" s="82"/>
      <c r="AV420" s="82"/>
      <c r="AW420" s="82"/>
      <c r="AX420" s="82"/>
      <c r="AY420" s="85"/>
      <c r="AZ420" s="82"/>
      <c r="BA420" s="82"/>
      <c r="BB420" s="85"/>
      <c r="BC420" s="82"/>
    </row>
    <row r="421" spans="4:55" x14ac:dyDescent="0.25">
      <c r="D421" s="83">
        <v>82006</v>
      </c>
      <c r="E421" s="82">
        <v>122.985870548756</v>
      </c>
      <c r="F421" s="83">
        <v>135.61089968407501</v>
      </c>
      <c r="G421" s="84">
        <v>139.44980801721641</v>
      </c>
      <c r="H421" s="82">
        <v>139.02119413914755</v>
      </c>
      <c r="I421" s="82">
        <v>136.67952691152033</v>
      </c>
      <c r="J421" s="82">
        <v>170.99227506948409</v>
      </c>
      <c r="K421" s="82">
        <v>171.10657869422133</v>
      </c>
      <c r="L421" s="82">
        <v>170.77555282482425</v>
      </c>
      <c r="M421" s="82">
        <v>174.66481696232151</v>
      </c>
      <c r="N421" s="82">
        <v>185.18837796713152</v>
      </c>
      <c r="O421" s="82">
        <v>194.5198299219428</v>
      </c>
      <c r="P421" s="83">
        <v>199.54882460728558</v>
      </c>
      <c r="Q421" s="82"/>
      <c r="R421" s="82"/>
      <c r="S421" s="85"/>
      <c r="T421" s="83">
        <v>82006</v>
      </c>
      <c r="U421" s="84">
        <v>117</v>
      </c>
      <c r="V421" s="83">
        <v>84.357792001297</v>
      </c>
      <c r="W421" s="84">
        <v>81.447884493918295</v>
      </c>
      <c r="X421" s="82">
        <v>82.100836341410371</v>
      </c>
      <c r="Y421" s="82">
        <v>80.762708877352509</v>
      </c>
      <c r="Z421" s="82">
        <v>80.711433425122792</v>
      </c>
      <c r="AA421" s="82">
        <v>80.830478996092339</v>
      </c>
      <c r="AB421" s="82">
        <v>81.191755064706058</v>
      </c>
      <c r="AC421" s="82">
        <v>82.267174955890013</v>
      </c>
      <c r="AD421" s="82">
        <v>85.663900848104717</v>
      </c>
      <c r="AE421" s="82">
        <v>88.437713423046048</v>
      </c>
      <c r="AF421" s="83">
        <v>90.282489203829002</v>
      </c>
      <c r="AG421" s="82"/>
      <c r="AH421" s="82"/>
      <c r="AI421" s="85"/>
      <c r="AJ421" s="82"/>
      <c r="AK421" s="82"/>
      <c r="AL421" s="85"/>
      <c r="AM421" s="82"/>
      <c r="AN421" s="82"/>
      <c r="AO421" s="82"/>
      <c r="AP421" s="85"/>
      <c r="AQ421" s="82"/>
      <c r="AR421" s="82"/>
      <c r="AS421" s="82"/>
      <c r="AT421" s="85"/>
      <c r="AU421" s="82"/>
      <c r="AV421" s="82"/>
      <c r="AW421" s="82"/>
      <c r="AX421" s="82"/>
      <c r="AY421" s="85"/>
      <c r="AZ421" s="82"/>
      <c r="BA421" s="82"/>
      <c r="BB421" s="85"/>
      <c r="BC421" s="82"/>
    </row>
    <row r="422" spans="4:55" x14ac:dyDescent="0.25">
      <c r="D422" s="83">
        <v>82007</v>
      </c>
      <c r="E422" s="82">
        <v>42.5</v>
      </c>
      <c r="F422" s="83">
        <v>86.859957102013595</v>
      </c>
      <c r="G422" s="84">
        <v>89.318811175779331</v>
      </c>
      <c r="H422" s="82">
        <v>89.044280270453001</v>
      </c>
      <c r="I422" s="82">
        <v>87.544422107040347</v>
      </c>
      <c r="J422" s="82">
        <v>122.45441878366569</v>
      </c>
      <c r="K422" s="82">
        <v>122.53627618878166</v>
      </c>
      <c r="L422" s="82">
        <v>122.29921530154039</v>
      </c>
      <c r="M422" s="82">
        <v>125.08447316924143</v>
      </c>
      <c r="N422" s="82">
        <v>132.62081681900457</v>
      </c>
      <c r="O422" s="82">
        <v>139.30344341760255</v>
      </c>
      <c r="P422" s="83">
        <v>142.90490799259314</v>
      </c>
      <c r="Q422" s="82"/>
      <c r="R422" s="82"/>
      <c r="S422" s="85"/>
      <c r="T422" s="83">
        <v>82007</v>
      </c>
      <c r="U422" s="84">
        <v>68.758639906718997</v>
      </c>
      <c r="V422" s="83">
        <v>35.4418548685696</v>
      </c>
      <c r="W422" s="84">
        <v>34.219294188509465</v>
      </c>
      <c r="X422" s="82">
        <v>34.49362361399541</v>
      </c>
      <c r="Y422" s="82">
        <v>33.931426355726053</v>
      </c>
      <c r="Z422" s="82">
        <v>33.909883625728831</v>
      </c>
      <c r="AA422" s="82">
        <v>33.959899110356304</v>
      </c>
      <c r="AB422" s="82">
        <v>34.11168466196365</v>
      </c>
      <c r="AC422" s="82">
        <v>34.563508670177718</v>
      </c>
      <c r="AD422" s="82">
        <v>35.990599911474497</v>
      </c>
      <c r="AE422" s="82">
        <v>37.155982034232906</v>
      </c>
      <c r="AF422" s="83">
        <v>37.93104114775921</v>
      </c>
      <c r="AG422" s="82"/>
      <c r="AH422" s="82"/>
      <c r="AI422" s="85"/>
      <c r="AJ422" s="82"/>
      <c r="AK422" s="82"/>
      <c r="AL422" s="85"/>
      <c r="AM422" s="82"/>
      <c r="AN422" s="82"/>
      <c r="AO422" s="82"/>
      <c r="AP422" s="85"/>
      <c r="AQ422" s="82"/>
      <c r="AR422" s="82"/>
      <c r="AS422" s="82"/>
      <c r="AT422" s="85"/>
      <c r="AU422" s="82"/>
      <c r="AV422" s="82"/>
      <c r="AW422" s="82"/>
      <c r="AX422" s="82"/>
      <c r="AY422" s="85"/>
      <c r="AZ422" s="82"/>
      <c r="BA422" s="82"/>
      <c r="BB422" s="85"/>
      <c r="BC422" s="82"/>
    </row>
    <row r="423" spans="4:55" x14ac:dyDescent="0.25">
      <c r="D423" s="83">
        <v>82008</v>
      </c>
      <c r="E423" s="82">
        <v>113.203109060987</v>
      </c>
      <c r="F423" s="83">
        <v>96.200484356655295</v>
      </c>
      <c r="G423" s="84">
        <v>98.923752485613605</v>
      </c>
      <c r="H423" s="82">
        <v>98.619699767371443</v>
      </c>
      <c r="I423" s="82">
        <v>96.958553635130997</v>
      </c>
      <c r="J423" s="82">
        <v>95.780000078349531</v>
      </c>
      <c r="K423" s="82">
        <v>95.844026369489526</v>
      </c>
      <c r="L423" s="82">
        <v>95.658604789573687</v>
      </c>
      <c r="M423" s="82">
        <v>97.837146008718435</v>
      </c>
      <c r="N423" s="82">
        <v>103.73183729495129</v>
      </c>
      <c r="O423" s="82">
        <v>108.95877791902188</v>
      </c>
      <c r="P423" s="83">
        <v>111.77573038754957</v>
      </c>
      <c r="Q423" s="82"/>
      <c r="R423" s="82"/>
      <c r="S423" s="85"/>
      <c r="T423" s="83">
        <v>82008</v>
      </c>
      <c r="U423" s="84">
        <v>182.22661373193699</v>
      </c>
      <c r="V423" s="83">
        <v>169.324048503634</v>
      </c>
      <c r="W423" s="84">
        <v>163.48324461070015</v>
      </c>
      <c r="X423" s="82">
        <v>164.79385798348241</v>
      </c>
      <c r="Y423" s="82">
        <v>162.10795127287656</v>
      </c>
      <c r="Z423" s="82">
        <v>162.00503052359642</v>
      </c>
      <c r="AA423" s="82">
        <v>162.24398032959277</v>
      </c>
      <c r="AB423" s="82">
        <v>162.96913831575972</v>
      </c>
      <c r="AC423" s="82">
        <v>165.12773499659517</v>
      </c>
      <c r="AD423" s="82">
        <v>171.94568703258574</v>
      </c>
      <c r="AE423" s="82">
        <v>177.51331942121124</v>
      </c>
      <c r="AF423" s="83">
        <v>181.21617717001078</v>
      </c>
      <c r="AG423" s="82"/>
      <c r="AH423" s="82"/>
      <c r="AI423" s="85"/>
      <c r="AJ423" s="82"/>
      <c r="AK423" s="82"/>
      <c r="AL423" s="85"/>
      <c r="AM423" s="82"/>
      <c r="AN423" s="82"/>
      <c r="AO423" s="82"/>
      <c r="AP423" s="85"/>
      <c r="AQ423" s="82"/>
      <c r="AR423" s="82"/>
      <c r="AS423" s="82"/>
      <c r="AT423" s="85"/>
      <c r="AU423" s="82"/>
      <c r="AV423" s="82"/>
      <c r="AW423" s="82"/>
      <c r="AX423" s="82"/>
      <c r="AY423" s="85"/>
      <c r="AZ423" s="82"/>
      <c r="BA423" s="82"/>
      <c r="BB423" s="85"/>
      <c r="BC423" s="82"/>
    </row>
    <row r="424" spans="4:55" x14ac:dyDescent="0.25">
      <c r="D424" s="83">
        <v>84121</v>
      </c>
      <c r="E424" s="82">
        <v>39.600002289999999</v>
      </c>
      <c r="F424" s="83">
        <v>36.064346126334101</v>
      </c>
      <c r="G424" s="84">
        <v>37.085264940354314</v>
      </c>
      <c r="H424" s="82">
        <v>36.971279417883508</v>
      </c>
      <c r="I424" s="82">
        <v>36.348536720898366</v>
      </c>
      <c r="J424" s="82">
        <v>35.906711883066883</v>
      </c>
      <c r="K424" s="82">
        <v>35.930714530665803</v>
      </c>
      <c r="L424" s="82">
        <v>35.861202323091206</v>
      </c>
      <c r="M424" s="82">
        <v>36.677909901053489</v>
      </c>
      <c r="N424" s="82">
        <v>38.887755186929951</v>
      </c>
      <c r="O424" s="82">
        <v>40.847269186354403</v>
      </c>
      <c r="P424" s="83">
        <v>41.9033090756108</v>
      </c>
      <c r="Q424" s="82"/>
      <c r="R424" s="82"/>
      <c r="S424" s="85"/>
      <c r="T424" s="83">
        <v>84121</v>
      </c>
      <c r="U424" s="84">
        <v>51.394195852150801</v>
      </c>
      <c r="V424" s="83">
        <v>50.106325830036099</v>
      </c>
      <c r="W424" s="84">
        <v>48.377916749607067</v>
      </c>
      <c r="X424" s="82">
        <v>48.765753098159891</v>
      </c>
      <c r="Y424" s="82">
        <v>47.97094032360112</v>
      </c>
      <c r="Z424" s="82">
        <v>47.940484043801078</v>
      </c>
      <c r="AA424" s="82">
        <v>48.011194004625217</v>
      </c>
      <c r="AB424" s="82">
        <v>48.225782556306079</v>
      </c>
      <c r="AC424" s="82">
        <v>48.864553891987043</v>
      </c>
      <c r="AD424" s="82">
        <v>50.882120381968356</v>
      </c>
      <c r="AE424" s="82">
        <v>52.529692626027611</v>
      </c>
      <c r="AF424" s="83">
        <v>53.625441271912621</v>
      </c>
      <c r="AG424" s="82"/>
      <c r="AH424" s="82"/>
      <c r="AI424" s="85"/>
      <c r="AJ424" s="82"/>
      <c r="AK424" s="82"/>
      <c r="AL424" s="85"/>
      <c r="AM424" s="82"/>
      <c r="AN424" s="82"/>
      <c r="AO424" s="82"/>
      <c r="AP424" s="85"/>
      <c r="AQ424" s="82"/>
      <c r="AR424" s="82"/>
      <c r="AS424" s="82"/>
      <c r="AT424" s="85"/>
      <c r="AU424" s="82"/>
      <c r="AV424" s="82"/>
      <c r="AW424" s="82"/>
      <c r="AX424" s="82"/>
      <c r="AY424" s="85"/>
      <c r="AZ424" s="82"/>
      <c r="BA424" s="82"/>
      <c r="BB424" s="85"/>
      <c r="BC424" s="82"/>
    </row>
    <row r="425" spans="4:55" x14ac:dyDescent="0.25">
      <c r="D425" s="83">
        <v>84122</v>
      </c>
      <c r="E425" s="82">
        <v>27.951464562480702</v>
      </c>
      <c r="F425" s="83">
        <v>5.4045278720000001</v>
      </c>
      <c r="G425" s="84">
        <v>5.5575206412600666</v>
      </c>
      <c r="H425" s="82">
        <v>5.540439008030396</v>
      </c>
      <c r="I425" s="82">
        <v>5.4471160831907</v>
      </c>
      <c r="J425" s="82">
        <v>5.3809051322909554</v>
      </c>
      <c r="K425" s="82">
        <v>5.3845021191182143</v>
      </c>
      <c r="L425" s="82">
        <v>5.3740851643239935</v>
      </c>
      <c r="M425" s="82">
        <v>5.4964752626473832</v>
      </c>
      <c r="N425" s="82">
        <v>5.8276380792000522</v>
      </c>
      <c r="O425" s="82">
        <v>6.1212867700252174</v>
      </c>
      <c r="P425" s="83">
        <v>6.2795427105443347</v>
      </c>
      <c r="Q425" s="82"/>
      <c r="R425" s="82"/>
      <c r="S425" s="85"/>
      <c r="T425" s="83">
        <v>84122</v>
      </c>
      <c r="U425" s="84">
        <v>28.273354294750298</v>
      </c>
      <c r="V425" s="83">
        <v>8.6788891069999998</v>
      </c>
      <c r="W425" s="84">
        <v>8.3795123218918945</v>
      </c>
      <c r="X425" s="82">
        <v>8.4466892422705993</v>
      </c>
      <c r="Y425" s="82">
        <v>8.309020159236626</v>
      </c>
      <c r="Z425" s="82">
        <v>8.3037448437825869</v>
      </c>
      <c r="AA425" s="82">
        <v>8.3159924771619469</v>
      </c>
      <c r="AB425" s="82">
        <v>8.3531612420398034</v>
      </c>
      <c r="AC425" s="82">
        <v>8.4638024733667709</v>
      </c>
      <c r="AD425" s="82">
        <v>8.8132640541648293</v>
      </c>
      <c r="AE425" s="82">
        <v>9.0986391353564713</v>
      </c>
      <c r="AF425" s="83">
        <v>9.2884331549586978</v>
      </c>
      <c r="AG425" s="82"/>
      <c r="AH425" s="82"/>
      <c r="AI425" s="85"/>
      <c r="AJ425" s="82"/>
      <c r="AK425" s="82"/>
      <c r="AL425" s="85"/>
      <c r="AM425" s="82"/>
      <c r="AN425" s="82"/>
      <c r="AO425" s="82"/>
      <c r="AP425" s="85"/>
      <c r="AQ425" s="82"/>
      <c r="AR425" s="82"/>
      <c r="AS425" s="82"/>
      <c r="AT425" s="85"/>
      <c r="AU425" s="82"/>
      <c r="AV425" s="82"/>
      <c r="AW425" s="82"/>
      <c r="AX425" s="82"/>
      <c r="AY425" s="85"/>
      <c r="AZ425" s="82"/>
      <c r="BA425" s="82"/>
      <c r="BB425" s="85"/>
      <c r="BC425" s="82"/>
    </row>
    <row r="426" spans="4:55" x14ac:dyDescent="0.25">
      <c r="D426" s="83">
        <v>85001</v>
      </c>
      <c r="E426" s="82">
        <v>153.35344472542499</v>
      </c>
      <c r="F426" s="83">
        <v>118.24255717539199</v>
      </c>
      <c r="G426" s="84">
        <v>121.58979798811455</v>
      </c>
      <c r="H426" s="82">
        <v>121.21607875830493</v>
      </c>
      <c r="I426" s="82">
        <v>119.17432015561519</v>
      </c>
      <c r="J426" s="82">
        <v>117.72572883870095</v>
      </c>
      <c r="K426" s="82">
        <v>117.80442524487268</v>
      </c>
      <c r="L426" s="82">
        <v>117.57651868170544</v>
      </c>
      <c r="M426" s="82">
        <v>120.25422125655584</v>
      </c>
      <c r="N426" s="82">
        <v>127.49954206865893</v>
      </c>
      <c r="O426" s="82">
        <v>133.92411289828897</v>
      </c>
      <c r="P426" s="83">
        <v>137.38650360814617</v>
      </c>
      <c r="Q426" s="82"/>
      <c r="R426" s="82"/>
      <c r="S426" s="85"/>
      <c r="T426" s="83">
        <v>85001</v>
      </c>
      <c r="U426" s="84">
        <v>179.866135833214</v>
      </c>
      <c r="V426" s="83">
        <v>144.43388274950399</v>
      </c>
      <c r="W426" s="84">
        <v>139.45166083779043</v>
      </c>
      <c r="X426" s="82">
        <v>140.56961767786862</v>
      </c>
      <c r="Y426" s="82">
        <v>138.27853180823547</v>
      </c>
      <c r="Z426" s="82">
        <v>138.19074012379733</v>
      </c>
      <c r="AA426" s="82">
        <v>138.39456497069469</v>
      </c>
      <c r="AB426" s="82">
        <v>139.01312674307434</v>
      </c>
      <c r="AC426" s="82">
        <v>140.85441569557986</v>
      </c>
      <c r="AD426" s="82">
        <v>146.67014768203111</v>
      </c>
      <c r="AE426" s="82">
        <v>151.41935354332267</v>
      </c>
      <c r="AF426" s="83">
        <v>154.57790146758123</v>
      </c>
      <c r="AG426" s="82"/>
      <c r="AH426" s="82"/>
      <c r="AI426" s="85"/>
      <c r="AJ426" s="82"/>
      <c r="AK426" s="82"/>
      <c r="AL426" s="85"/>
      <c r="AM426" s="82"/>
      <c r="AN426" s="82"/>
      <c r="AO426" s="82"/>
      <c r="AP426" s="85"/>
      <c r="AQ426" s="82"/>
      <c r="AR426" s="82"/>
      <c r="AS426" s="82"/>
      <c r="AT426" s="85"/>
      <c r="AU426" s="82"/>
      <c r="AV426" s="82"/>
      <c r="AW426" s="82"/>
      <c r="AX426" s="82"/>
      <c r="AY426" s="85"/>
      <c r="AZ426" s="82"/>
      <c r="BA426" s="82"/>
      <c r="BB426" s="85"/>
      <c r="BC426" s="82"/>
    </row>
    <row r="427" spans="4:55" x14ac:dyDescent="0.25">
      <c r="D427" s="83">
        <v>85002</v>
      </c>
      <c r="E427" s="82">
        <v>170.9000092</v>
      </c>
      <c r="F427" s="83">
        <v>214.31344709999999</v>
      </c>
      <c r="G427" s="84">
        <v>220.38028744906572</v>
      </c>
      <c r="H427" s="82">
        <v>219.70292509915259</v>
      </c>
      <c r="I427" s="82">
        <v>216.00225814182818</v>
      </c>
      <c r="J427" s="82">
        <v>213.37670093143635</v>
      </c>
      <c r="K427" s="82">
        <v>213.51933737709464</v>
      </c>
      <c r="L427" s="82">
        <v>213.10625902074079</v>
      </c>
      <c r="M427" s="82">
        <v>217.95956803936681</v>
      </c>
      <c r="N427" s="82">
        <v>231.09163922997823</v>
      </c>
      <c r="O427" s="82">
        <v>242.73610932202612</v>
      </c>
      <c r="P427" s="83">
        <v>249.01165770293466</v>
      </c>
      <c r="Q427" s="82"/>
      <c r="R427" s="82"/>
      <c r="S427" s="85"/>
      <c r="T427" s="83">
        <v>85002</v>
      </c>
      <c r="U427" s="84">
        <v>176.24663573359001</v>
      </c>
      <c r="V427" s="83">
        <v>222.51813233645501</v>
      </c>
      <c r="W427" s="84">
        <v>214.84240768254537</v>
      </c>
      <c r="X427" s="82">
        <v>216.56475747576116</v>
      </c>
      <c r="Y427" s="82">
        <v>213.03505835649432</v>
      </c>
      <c r="Z427" s="82">
        <v>212.89980448611459</v>
      </c>
      <c r="AA427" s="82">
        <v>213.21382169171738</v>
      </c>
      <c r="AB427" s="82">
        <v>214.16679205922708</v>
      </c>
      <c r="AC427" s="82">
        <v>217.00352379421665</v>
      </c>
      <c r="AD427" s="82">
        <v>225.96337307029626</v>
      </c>
      <c r="AE427" s="82">
        <v>233.2801078849987</v>
      </c>
      <c r="AF427" s="83">
        <v>238.14623882063341</v>
      </c>
      <c r="AG427" s="82"/>
      <c r="AH427" s="82"/>
      <c r="AI427" s="85"/>
      <c r="AJ427" s="82"/>
      <c r="AK427" s="82"/>
      <c r="AL427" s="85"/>
      <c r="AM427" s="82"/>
      <c r="AN427" s="82"/>
      <c r="AO427" s="82"/>
      <c r="AP427" s="85"/>
      <c r="AQ427" s="82"/>
      <c r="AR427" s="82"/>
      <c r="AS427" s="82"/>
      <c r="AT427" s="85"/>
      <c r="AU427" s="82"/>
      <c r="AV427" s="82"/>
      <c r="AW427" s="82"/>
      <c r="AX427" s="82"/>
      <c r="AY427" s="85"/>
      <c r="AZ427" s="82"/>
      <c r="BA427" s="82"/>
      <c r="BB427" s="85"/>
      <c r="BC427" s="82"/>
    </row>
    <row r="428" spans="4:55" x14ac:dyDescent="0.25">
      <c r="D428" s="83">
        <v>85003</v>
      </c>
      <c r="E428" s="82">
        <v>86.800003050000001</v>
      </c>
      <c r="F428" s="83">
        <v>82.673779229999994</v>
      </c>
      <c r="G428" s="84">
        <v>85.014129900615075</v>
      </c>
      <c r="H428" s="82">
        <v>84.752829892924467</v>
      </c>
      <c r="I428" s="82">
        <v>83.325256741666081</v>
      </c>
      <c r="J428" s="82">
        <v>82.312419049468517</v>
      </c>
      <c r="K428" s="82">
        <v>82.367442633746933</v>
      </c>
      <c r="L428" s="82">
        <v>82.20809309548882</v>
      </c>
      <c r="M428" s="82">
        <v>84.080310652391049</v>
      </c>
      <c r="N428" s="82">
        <v>89.146152152941724</v>
      </c>
      <c r="O428" s="82">
        <v>93.638135099728572</v>
      </c>
      <c r="P428" s="83">
        <v>96.058997198728491</v>
      </c>
      <c r="Q428" s="82"/>
      <c r="R428" s="82"/>
      <c r="S428" s="85"/>
      <c r="T428" s="83">
        <v>85003</v>
      </c>
      <c r="U428" s="84">
        <v>106.743157070558</v>
      </c>
      <c r="V428" s="83">
        <v>43.8027761516379</v>
      </c>
      <c r="W428" s="84">
        <v>42.291806931797247</v>
      </c>
      <c r="X428" s="82">
        <v>42.63085212175497</v>
      </c>
      <c r="Y428" s="82">
        <v>41.936029552553727</v>
      </c>
      <c r="Z428" s="82">
        <v>41.909404778448</v>
      </c>
      <c r="AA428" s="82">
        <v>41.971219180808632</v>
      </c>
      <c r="AB428" s="82">
        <v>42.158811747979989</v>
      </c>
      <c r="AC428" s="82">
        <v>42.71722343284042</v>
      </c>
      <c r="AD428" s="82">
        <v>44.480973056619874</v>
      </c>
      <c r="AE428" s="82">
        <v>45.921274994642211</v>
      </c>
      <c r="AF428" s="83">
        <v>46.879174658189079</v>
      </c>
      <c r="AG428" s="82"/>
      <c r="AH428" s="82"/>
      <c r="AI428" s="85"/>
      <c r="AJ428" s="82"/>
      <c r="AK428" s="82"/>
      <c r="AL428" s="85"/>
      <c r="AM428" s="82"/>
      <c r="AN428" s="82"/>
      <c r="AO428" s="82"/>
      <c r="AP428" s="85"/>
      <c r="AQ428" s="82"/>
      <c r="AR428" s="82"/>
      <c r="AS428" s="82"/>
      <c r="AT428" s="85"/>
      <c r="AU428" s="82"/>
      <c r="AV428" s="82"/>
      <c r="AW428" s="82"/>
      <c r="AX428" s="82"/>
      <c r="AY428" s="85"/>
      <c r="AZ428" s="82"/>
      <c r="BA428" s="82"/>
      <c r="BB428" s="85"/>
      <c r="BC428" s="82"/>
    </row>
    <row r="429" spans="4:55" x14ac:dyDescent="0.25">
      <c r="D429" s="83">
        <v>85004</v>
      </c>
      <c r="E429" s="82">
        <v>106.3000031</v>
      </c>
      <c r="F429" s="83">
        <v>115.44969570000001</v>
      </c>
      <c r="G429" s="84">
        <v>118.71787546957509</v>
      </c>
      <c r="H429" s="82">
        <v>118.35298340034522</v>
      </c>
      <c r="I429" s="82">
        <v>116.35945065710676</v>
      </c>
      <c r="J429" s="82">
        <v>114.94507472743756</v>
      </c>
      <c r="K429" s="82">
        <v>115.02191234294796</v>
      </c>
      <c r="L429" s="82">
        <v>114.799388879364</v>
      </c>
      <c r="M429" s="82">
        <v>117.41384474725454</v>
      </c>
      <c r="N429" s="82">
        <v>124.48803278063259</v>
      </c>
      <c r="O429" s="82">
        <v>130.7608567536771</v>
      </c>
      <c r="P429" s="83">
        <v>134.14146660681644</v>
      </c>
      <c r="Q429" s="82"/>
      <c r="R429" s="82"/>
      <c r="S429" s="85"/>
      <c r="T429" s="83">
        <v>85004</v>
      </c>
      <c r="U429" s="84">
        <v>67.900001529999997</v>
      </c>
      <c r="V429" s="83">
        <v>100.9144177</v>
      </c>
      <c r="W429" s="84">
        <v>97.433392240449507</v>
      </c>
      <c r="X429" s="82">
        <v>98.214496794191135</v>
      </c>
      <c r="Y429" s="82">
        <v>96.613739464723565</v>
      </c>
      <c r="Z429" s="82">
        <v>96.552400348545817</v>
      </c>
      <c r="AA429" s="82">
        <v>96.694810601222542</v>
      </c>
      <c r="AB429" s="82">
        <v>97.126993132654107</v>
      </c>
      <c r="AC429" s="82">
        <v>98.413482140097059</v>
      </c>
      <c r="AD429" s="82">
        <v>102.47687222377883</v>
      </c>
      <c r="AE429" s="82">
        <v>105.79509184722319</v>
      </c>
      <c r="AF429" s="83">
        <v>108.00193568806142</v>
      </c>
      <c r="AG429" s="82"/>
      <c r="AH429" s="82"/>
      <c r="AI429" s="85"/>
      <c r="AJ429" s="82"/>
      <c r="AK429" s="82"/>
      <c r="AL429" s="85"/>
      <c r="AM429" s="82"/>
      <c r="AN429" s="82"/>
      <c r="AO429" s="82"/>
      <c r="AP429" s="85"/>
      <c r="AQ429" s="82"/>
      <c r="AR429" s="82"/>
      <c r="AS429" s="82"/>
      <c r="AT429" s="85"/>
      <c r="AU429" s="82"/>
      <c r="AV429" s="82"/>
      <c r="AW429" s="82"/>
      <c r="AX429" s="82"/>
      <c r="AY429" s="85"/>
      <c r="AZ429" s="82"/>
      <c r="BA429" s="82"/>
      <c r="BB429" s="85"/>
      <c r="BC429" s="82"/>
    </row>
    <row r="430" spans="4:55" x14ac:dyDescent="0.25">
      <c r="D430" s="83">
        <v>85005</v>
      </c>
      <c r="E430" s="82">
        <v>317.663080970088</v>
      </c>
      <c r="F430" s="83">
        <v>292.17974646277202</v>
      </c>
      <c r="G430" s="84">
        <v>300.4508461021382</v>
      </c>
      <c r="H430" s="82">
        <v>299.52737833873329</v>
      </c>
      <c r="I430" s="82">
        <v>294.48215160207553</v>
      </c>
      <c r="J430" s="82">
        <v>290.90265320644829</v>
      </c>
      <c r="K430" s="82">
        <v>291.0971136152221</v>
      </c>
      <c r="L430" s="82">
        <v>290.53395189549855</v>
      </c>
      <c r="M430" s="82">
        <v>297.15060902903798</v>
      </c>
      <c r="N430" s="82">
        <v>315.05394306114641</v>
      </c>
      <c r="O430" s="82">
        <v>330.92918731308725</v>
      </c>
      <c r="P430" s="83">
        <v>339.48482467350516</v>
      </c>
      <c r="Q430" s="82"/>
      <c r="R430" s="82"/>
      <c r="S430" s="85"/>
      <c r="T430" s="83">
        <v>85005</v>
      </c>
      <c r="U430" s="84">
        <v>338.24955202928402</v>
      </c>
      <c r="V430" s="83">
        <v>286.55770150487001</v>
      </c>
      <c r="W430" s="84">
        <v>276.67294294109223</v>
      </c>
      <c r="X430" s="82">
        <v>278.89097610876701</v>
      </c>
      <c r="Y430" s="82">
        <v>274.3454478140593</v>
      </c>
      <c r="Z430" s="82">
        <v>274.17126857837775</v>
      </c>
      <c r="AA430" s="82">
        <v>274.57565831383744</v>
      </c>
      <c r="AB430" s="82">
        <v>275.80288863097365</v>
      </c>
      <c r="AC430" s="82">
        <v>279.45601710742255</v>
      </c>
      <c r="AD430" s="82">
        <v>290.9944647270587</v>
      </c>
      <c r="AE430" s="82">
        <v>300.41691803010707</v>
      </c>
      <c r="AF430" s="83">
        <v>306.68349631519175</v>
      </c>
      <c r="AG430" s="82"/>
      <c r="AH430" s="82"/>
      <c r="AI430" s="85"/>
      <c r="AJ430" s="82"/>
      <c r="AK430" s="82"/>
      <c r="AL430" s="85"/>
      <c r="AM430" s="82"/>
      <c r="AN430" s="82"/>
      <c r="AO430" s="82"/>
      <c r="AP430" s="85"/>
      <c r="AQ430" s="82"/>
      <c r="AR430" s="82"/>
      <c r="AS430" s="82"/>
      <c r="AT430" s="85"/>
      <c r="AU430" s="82"/>
      <c r="AV430" s="82"/>
      <c r="AW430" s="82"/>
      <c r="AX430" s="82"/>
      <c r="AY430" s="85"/>
      <c r="AZ430" s="82"/>
      <c r="BA430" s="82"/>
      <c r="BB430" s="85"/>
      <c r="BC430" s="82"/>
    </row>
    <row r="431" spans="4:55" x14ac:dyDescent="0.25">
      <c r="D431" s="83">
        <v>85006</v>
      </c>
      <c r="E431" s="82">
        <v>247.6000061</v>
      </c>
      <c r="F431" s="83">
        <v>229.52922609999999</v>
      </c>
      <c r="G431" s="84">
        <v>236.02679864636266</v>
      </c>
      <c r="H431" s="82">
        <v>235.30134507324979</v>
      </c>
      <c r="I431" s="82">
        <v>231.33793897688767</v>
      </c>
      <c r="J431" s="82">
        <v>228.52597303290602</v>
      </c>
      <c r="K431" s="82">
        <v>228.67873634957428</v>
      </c>
      <c r="L431" s="82">
        <v>228.23633034689206</v>
      </c>
      <c r="M431" s="82">
        <v>233.43421353221359</v>
      </c>
      <c r="N431" s="82">
        <v>247.498632626106</v>
      </c>
      <c r="O431" s="82">
        <v>259.96983424569095</v>
      </c>
      <c r="P431" s="83">
        <v>266.69093263085637</v>
      </c>
      <c r="Q431" s="82"/>
      <c r="R431" s="82"/>
      <c r="S431" s="85"/>
      <c r="T431" s="83">
        <v>85006</v>
      </c>
      <c r="U431" s="84">
        <v>185.341256112861</v>
      </c>
      <c r="V431" s="83">
        <v>188.60069856703899</v>
      </c>
      <c r="W431" s="84">
        <v>182.09494994990288</v>
      </c>
      <c r="X431" s="82">
        <v>183.55476974421126</v>
      </c>
      <c r="Y431" s="82">
        <v>180.56308671759564</v>
      </c>
      <c r="Z431" s="82">
        <v>180.44844898371898</v>
      </c>
      <c r="AA431" s="82">
        <v>180.71460196512731</v>
      </c>
      <c r="AB431" s="82">
        <v>181.52231536420553</v>
      </c>
      <c r="AC431" s="82">
        <v>183.92665689470772</v>
      </c>
      <c r="AD431" s="82">
        <v>191.52079681841022</v>
      </c>
      <c r="AE431" s="82">
        <v>197.72227479592684</v>
      </c>
      <c r="AF431" s="83">
        <v>201.84668337397346</v>
      </c>
      <c r="AG431" s="82"/>
      <c r="AH431" s="82"/>
      <c r="AI431" s="85"/>
      <c r="AJ431" s="82"/>
      <c r="AK431" s="82"/>
      <c r="AL431" s="85"/>
      <c r="AM431" s="82"/>
      <c r="AN431" s="82"/>
      <c r="AO431" s="82"/>
      <c r="AP431" s="85"/>
      <c r="AQ431" s="82"/>
      <c r="AR431" s="82"/>
      <c r="AS431" s="82"/>
      <c r="AT431" s="85"/>
      <c r="AU431" s="82"/>
      <c r="AV431" s="82"/>
      <c r="AW431" s="82"/>
      <c r="AX431" s="82"/>
      <c r="AY431" s="85"/>
      <c r="AZ431" s="82"/>
      <c r="BA431" s="82"/>
      <c r="BB431" s="85"/>
      <c r="BC431" s="82"/>
    </row>
    <row r="432" spans="4:55" x14ac:dyDescent="0.25">
      <c r="D432" s="83">
        <v>85007</v>
      </c>
      <c r="E432" s="82">
        <v>516.98181797872701</v>
      </c>
      <c r="F432" s="83">
        <v>382.53708970000002</v>
      </c>
      <c r="G432" s="84">
        <v>393.36604832210287</v>
      </c>
      <c r="H432" s="82">
        <v>392.15699576140565</v>
      </c>
      <c r="I432" s="82">
        <v>385.55151959105922</v>
      </c>
      <c r="J432" s="82">
        <v>380.86505204693219</v>
      </c>
      <c r="K432" s="82">
        <v>381.11964984070391</v>
      </c>
      <c r="L432" s="82">
        <v>380.38232890076341</v>
      </c>
      <c r="M432" s="82">
        <v>389.04520438768367</v>
      </c>
      <c r="N432" s="82">
        <v>412.48519083261118</v>
      </c>
      <c r="O432" s="82">
        <v>433.26989548080917</v>
      </c>
      <c r="P432" s="83">
        <v>444.47138585105245</v>
      </c>
      <c r="Q432" s="82"/>
      <c r="R432" s="82"/>
      <c r="S432" s="85"/>
      <c r="T432" s="83">
        <v>85007</v>
      </c>
      <c r="U432" s="84">
        <v>534.76119049669899</v>
      </c>
      <c r="V432" s="83">
        <v>317.31583970000003</v>
      </c>
      <c r="W432" s="84">
        <v>306.37008445620455</v>
      </c>
      <c r="X432" s="82">
        <v>308.82619383099029</v>
      </c>
      <c r="Y432" s="82">
        <v>303.79276384414777</v>
      </c>
      <c r="Z432" s="82">
        <v>303.59988879616145</v>
      </c>
      <c r="AA432" s="82">
        <v>304.04768436333546</v>
      </c>
      <c r="AB432" s="82">
        <v>305.40664144786791</v>
      </c>
      <c r="AC432" s="82">
        <v>309.45188442667745</v>
      </c>
      <c r="AD432" s="82">
        <v>322.22883013789601</v>
      </c>
      <c r="AE432" s="82">
        <v>332.66265783189721</v>
      </c>
      <c r="AF432" s="83">
        <v>339.60186951643692</v>
      </c>
      <c r="AG432" s="82"/>
      <c r="AH432" s="82"/>
      <c r="AI432" s="85"/>
      <c r="AJ432" s="82"/>
      <c r="AK432" s="82"/>
      <c r="AL432" s="85"/>
      <c r="AM432" s="82"/>
      <c r="AN432" s="82"/>
      <c r="AO432" s="82"/>
      <c r="AP432" s="85"/>
      <c r="AQ432" s="82"/>
      <c r="AR432" s="82"/>
      <c r="AS432" s="82"/>
      <c r="AT432" s="85"/>
      <c r="AU432" s="82"/>
      <c r="AV432" s="82"/>
      <c r="AW432" s="82"/>
      <c r="AX432" s="82"/>
      <c r="AY432" s="85"/>
      <c r="AZ432" s="82"/>
      <c r="BA432" s="82"/>
      <c r="BB432" s="85"/>
      <c r="BC432" s="82"/>
    </row>
    <row r="433" spans="1:61" x14ac:dyDescent="0.25">
      <c r="D433" s="83">
        <v>85008</v>
      </c>
      <c r="E433" s="82">
        <v>110.73926360571301</v>
      </c>
      <c r="F433" s="83">
        <v>99.753208791034396</v>
      </c>
      <c r="G433" s="84">
        <v>102.57704835981255</v>
      </c>
      <c r="H433" s="82">
        <v>102.26176684653197</v>
      </c>
      <c r="I433" s="82">
        <v>100.53927388747925</v>
      </c>
      <c r="J433" s="82">
        <v>99.317195851102866</v>
      </c>
      <c r="K433" s="82">
        <v>99.383586660160802</v>
      </c>
      <c r="L433" s="82">
        <v>99.191317383146199</v>
      </c>
      <c r="M433" s="82">
        <v>101.45031304773703</v>
      </c>
      <c r="N433" s="82">
        <v>107.56269776769604</v>
      </c>
      <c r="O433" s="82">
        <v>112.98267151209208</v>
      </c>
      <c r="P433" s="83">
        <v>115.90365522258649</v>
      </c>
      <c r="Q433" s="82"/>
      <c r="R433" s="82"/>
      <c r="S433" s="85"/>
      <c r="T433" s="83">
        <v>85008</v>
      </c>
      <c r="U433" s="84">
        <v>178.435131016952</v>
      </c>
      <c r="V433" s="83">
        <v>162.440918077101</v>
      </c>
      <c r="W433" s="84">
        <v>156.83754658284974</v>
      </c>
      <c r="X433" s="82">
        <v>158.09488268720298</v>
      </c>
      <c r="Y433" s="82">
        <v>155.51815979523352</v>
      </c>
      <c r="Z433" s="82">
        <v>155.41942283996937</v>
      </c>
      <c r="AA433" s="82">
        <v>155.64865918414736</v>
      </c>
      <c r="AB433" s="82">
        <v>156.34433903627053</v>
      </c>
      <c r="AC433" s="82">
        <v>158.41518738706202</v>
      </c>
      <c r="AD433" s="82">
        <v>164.95598532993768</v>
      </c>
      <c r="AE433" s="82">
        <v>170.29728991553361</v>
      </c>
      <c r="AF433" s="83">
        <v>173.84962413822379</v>
      </c>
      <c r="AG433" s="82"/>
      <c r="AH433" s="82"/>
      <c r="AI433" s="85"/>
      <c r="AJ433" s="82"/>
      <c r="AK433" s="82"/>
      <c r="AL433" s="85"/>
      <c r="AM433" s="82"/>
      <c r="AN433" s="82"/>
      <c r="AO433" s="82"/>
      <c r="AP433" s="85"/>
      <c r="AQ433" s="82"/>
      <c r="AR433" s="82"/>
      <c r="AS433" s="82"/>
      <c r="AT433" s="85"/>
      <c r="AU433" s="82"/>
      <c r="AV433" s="82"/>
      <c r="AW433" s="82"/>
      <c r="AX433" s="82"/>
      <c r="AY433" s="85"/>
      <c r="AZ433" s="82"/>
      <c r="BA433" s="82"/>
      <c r="BB433" s="85"/>
      <c r="BC433" s="82"/>
    </row>
    <row r="434" spans="1:61" s="2" customFormat="1" x14ac:dyDescent="0.25">
      <c r="A434" s="68"/>
      <c r="B434" s="68"/>
      <c r="C434" s="68"/>
      <c r="D434" s="83">
        <v>90019</v>
      </c>
      <c r="E434" s="82">
        <v>408.13947310650798</v>
      </c>
      <c r="F434" s="83">
        <v>0</v>
      </c>
      <c r="G434" s="84">
        <v>0</v>
      </c>
      <c r="H434" s="82">
        <v>0</v>
      </c>
      <c r="I434" s="82">
        <v>0</v>
      </c>
      <c r="J434" s="82">
        <v>0</v>
      </c>
      <c r="K434" s="82">
        <v>0</v>
      </c>
      <c r="L434" s="82">
        <v>0</v>
      </c>
      <c r="M434" s="82">
        <v>0</v>
      </c>
      <c r="N434" s="82">
        <v>0</v>
      </c>
      <c r="O434" s="82">
        <v>0</v>
      </c>
      <c r="P434" s="83">
        <v>0</v>
      </c>
      <c r="Q434" s="82"/>
      <c r="R434" s="82"/>
      <c r="S434" s="85"/>
      <c r="T434" s="83">
        <v>90019</v>
      </c>
      <c r="U434" s="84">
        <v>401.75028263534199</v>
      </c>
      <c r="V434" s="83">
        <v>0.24000001000000001</v>
      </c>
      <c r="W434" s="84">
        <v>0.23172125098673393</v>
      </c>
      <c r="X434" s="82">
        <v>0.23357891518360155</v>
      </c>
      <c r="Y434" s="82">
        <v>0.22977190936782318</v>
      </c>
      <c r="Z434" s="82">
        <v>0.22962602943479105</v>
      </c>
      <c r="AA434" s="82">
        <v>0.22996471703608232</v>
      </c>
      <c r="AB434" s="82">
        <v>0.23099255640957753</v>
      </c>
      <c r="AC434" s="82">
        <v>0.23405215266636886</v>
      </c>
      <c r="AD434" s="82">
        <v>0.24371592205576034</v>
      </c>
      <c r="AE434" s="82">
        <v>0.25160748761159907</v>
      </c>
      <c r="AF434" s="83">
        <v>0.25685592045143518</v>
      </c>
      <c r="AG434" s="82"/>
      <c r="AH434" s="82"/>
      <c r="AI434" s="85"/>
      <c r="AJ434" s="82"/>
      <c r="AK434" s="82"/>
      <c r="AL434" s="85"/>
      <c r="AM434" s="82"/>
      <c r="AN434" s="82"/>
      <c r="AO434" s="82"/>
      <c r="AP434" s="85"/>
      <c r="AQ434" s="82"/>
      <c r="AR434" s="82"/>
      <c r="AS434" s="82"/>
      <c r="AT434" s="85"/>
      <c r="AU434" s="82"/>
      <c r="AV434" s="82"/>
      <c r="AW434" s="82"/>
      <c r="AX434" s="82"/>
      <c r="AY434" s="85"/>
      <c r="AZ434" s="82"/>
      <c r="BA434" s="82"/>
      <c r="BB434" s="85"/>
      <c r="BC434" s="82"/>
      <c r="BI434" s="68"/>
    </row>
    <row r="435" spans="1:61" x14ac:dyDescent="0.25">
      <c r="D435" s="83">
        <v>90020</v>
      </c>
      <c r="E435" s="82">
        <v>98.486189683105493</v>
      </c>
      <c r="F435" s="83">
        <v>71.473334949999995</v>
      </c>
      <c r="G435" s="84">
        <v>73.496620554447489</v>
      </c>
      <c r="H435" s="82">
        <v>73.270720841793107</v>
      </c>
      <c r="I435" s="82">
        <v>72.036551859126192</v>
      </c>
      <c r="J435" s="82">
        <v>71.1609309754718</v>
      </c>
      <c r="K435" s="82">
        <v>71.208500097216429</v>
      </c>
      <c r="L435" s="82">
        <v>71.070738850202858</v>
      </c>
      <c r="M435" s="82">
        <v>72.689312886493994</v>
      </c>
      <c r="N435" s="82">
        <v>77.068846394514424</v>
      </c>
      <c r="O435" s="82">
        <v>80.952266322037019</v>
      </c>
      <c r="P435" s="83">
        <v>83.045155860668316</v>
      </c>
      <c r="Q435" s="82"/>
      <c r="R435" s="82"/>
      <c r="S435" s="85"/>
      <c r="T435" s="83">
        <v>90020</v>
      </c>
      <c r="U435" s="84">
        <v>122.697946294186</v>
      </c>
      <c r="V435" s="83">
        <v>96.671018458797207</v>
      </c>
      <c r="W435" s="84">
        <v>93.336368325293549</v>
      </c>
      <c r="X435" s="82">
        <v>94.084627835222889</v>
      </c>
      <c r="Y435" s="82">
        <v>92.551181526242075</v>
      </c>
      <c r="Z435" s="82">
        <v>92.492421688278242</v>
      </c>
      <c r="AA435" s="82">
        <v>92.628843663244794</v>
      </c>
      <c r="AB435" s="82">
        <v>93.042853142027042</v>
      </c>
      <c r="AC435" s="82">
        <v>94.275245949913767</v>
      </c>
      <c r="AD435" s="82">
        <v>98.167772575322758</v>
      </c>
      <c r="AE435" s="82">
        <v>101.3464627741994</v>
      </c>
      <c r="AF435" s="83">
        <v>103.46050996919556</v>
      </c>
      <c r="AG435" s="82"/>
      <c r="AH435" s="82"/>
      <c r="AI435" s="85"/>
      <c r="AJ435" s="82"/>
      <c r="AK435" s="82"/>
      <c r="AL435" s="85"/>
      <c r="AM435" s="82"/>
      <c r="AN435" s="82"/>
      <c r="AO435" s="82"/>
      <c r="AP435" s="85"/>
      <c r="AQ435" s="82"/>
      <c r="AR435" s="82"/>
      <c r="AS435" s="82"/>
      <c r="AT435" s="85"/>
      <c r="AU435" s="82"/>
      <c r="AV435" s="82"/>
      <c r="AW435" s="82"/>
      <c r="AX435" s="82"/>
      <c r="AY435" s="85"/>
      <c r="AZ435" s="82"/>
      <c r="BA435" s="82"/>
      <c r="BB435" s="85"/>
      <c r="BC435" s="82"/>
    </row>
    <row r="436" spans="1:61" x14ac:dyDescent="0.25">
      <c r="D436" s="83">
        <v>90021</v>
      </c>
      <c r="E436" s="82">
        <v>67.548066697361904</v>
      </c>
      <c r="F436" s="83">
        <v>0.57499999999999996</v>
      </c>
      <c r="G436" s="84">
        <v>0.59127724833843509</v>
      </c>
      <c r="H436" s="82">
        <v>0.58945989456772985</v>
      </c>
      <c r="I436" s="82">
        <v>0.57953105655380588</v>
      </c>
      <c r="J436" s="82">
        <v>0.5724867230488212</v>
      </c>
      <c r="K436" s="82">
        <v>0.57286941465013375</v>
      </c>
      <c r="L436" s="82">
        <v>0.57176113116107841</v>
      </c>
      <c r="M436" s="82">
        <v>0.58478249180583464</v>
      </c>
      <c r="N436" s="82">
        <v>0.62001565629820654</v>
      </c>
      <c r="O436" s="82">
        <v>0.65125760771809738</v>
      </c>
      <c r="P436" s="83">
        <v>0.66809481680530269</v>
      </c>
      <c r="Q436" s="82"/>
      <c r="R436" s="82"/>
      <c r="S436" s="85"/>
      <c r="T436" s="83">
        <v>90021</v>
      </c>
      <c r="U436" s="84">
        <v>88.361650232082596</v>
      </c>
      <c r="V436" s="83">
        <v>78.873335010000005</v>
      </c>
      <c r="W436" s="84">
        <v>76.152612902028451</v>
      </c>
      <c r="X436" s="82">
        <v>76.763113587156028</v>
      </c>
      <c r="Y436" s="82">
        <v>75.511983451399331</v>
      </c>
      <c r="Z436" s="82">
        <v>75.464041633274917</v>
      </c>
      <c r="AA436" s="82">
        <v>75.575347547972072</v>
      </c>
      <c r="AB436" s="82">
        <v>75.913135530739893</v>
      </c>
      <c r="AC436" s="82">
        <v>76.918637824499157</v>
      </c>
      <c r="AD436" s="82">
        <v>80.094528194290632</v>
      </c>
      <c r="AE436" s="82">
        <v>82.68800347722518</v>
      </c>
      <c r="AF436" s="83">
        <v>84.412842578914706</v>
      </c>
      <c r="AG436" s="82"/>
      <c r="AH436" s="82"/>
      <c r="AI436" s="85"/>
      <c r="AJ436" s="82"/>
      <c r="AK436" s="82"/>
      <c r="AL436" s="85"/>
      <c r="AM436" s="82"/>
      <c r="AN436" s="82"/>
      <c r="AO436" s="82"/>
      <c r="AP436" s="85"/>
      <c r="AQ436" s="82"/>
      <c r="AR436" s="82"/>
      <c r="AS436" s="82"/>
      <c r="AT436" s="85"/>
      <c r="AU436" s="82"/>
      <c r="AV436" s="82"/>
      <c r="AW436" s="82"/>
      <c r="AX436" s="82"/>
      <c r="AY436" s="85"/>
      <c r="AZ436" s="82"/>
      <c r="BA436" s="82"/>
      <c r="BB436" s="85"/>
      <c r="BC436" s="82"/>
    </row>
    <row r="437" spans="1:61" x14ac:dyDescent="0.25">
      <c r="D437" s="83">
        <v>90023</v>
      </c>
      <c r="E437" s="82">
        <v>86.318538130263207</v>
      </c>
      <c r="F437" s="83">
        <v>65.725001340000006</v>
      </c>
      <c r="G437" s="84">
        <v>67.585561633661158</v>
      </c>
      <c r="H437" s="82">
        <v>67.377830191896194</v>
      </c>
      <c r="I437" s="82">
        <v>66.242920814905247</v>
      </c>
      <c r="J437" s="82">
        <v>65.437722851332154</v>
      </c>
      <c r="K437" s="82">
        <v>65.481466166130545</v>
      </c>
      <c r="L437" s="82">
        <v>65.354784542124875</v>
      </c>
      <c r="M437" s="82">
        <v>66.843182708777434</v>
      </c>
      <c r="N437" s="82">
        <v>70.870486680035853</v>
      </c>
      <c r="O437" s="82">
        <v>74.441577634708096</v>
      </c>
      <c r="P437" s="83">
        <v>76.36614387787057</v>
      </c>
      <c r="Q437" s="82"/>
      <c r="R437" s="82"/>
      <c r="S437" s="85"/>
      <c r="T437" s="83">
        <v>90023</v>
      </c>
      <c r="U437" s="84">
        <v>136.560965317393</v>
      </c>
      <c r="V437" s="83">
        <v>121.38341592495</v>
      </c>
      <c r="W437" s="84">
        <v>117.1963158967054</v>
      </c>
      <c r="X437" s="82">
        <v>118.13585596529653</v>
      </c>
      <c r="Y437" s="82">
        <v>116.21040866900128</v>
      </c>
      <c r="Z437" s="82">
        <v>116.13662781963239</v>
      </c>
      <c r="AA437" s="82">
        <v>116.30792388739572</v>
      </c>
      <c r="AB437" s="82">
        <v>116.82776825813976</v>
      </c>
      <c r="AC437" s="82">
        <v>118.37520254783216</v>
      </c>
      <c r="AD437" s="82">
        <v>123.26279125749642</v>
      </c>
      <c r="AE437" s="82">
        <v>127.2540626918742</v>
      </c>
      <c r="AF437" s="83">
        <v>129.90853219107126</v>
      </c>
      <c r="AG437" s="82"/>
      <c r="AH437" s="82"/>
      <c r="AI437" s="85"/>
      <c r="AJ437" s="82"/>
      <c r="AK437" s="82"/>
      <c r="AL437" s="85"/>
      <c r="AM437" s="82"/>
      <c r="AN437" s="82"/>
      <c r="AO437" s="82"/>
      <c r="AP437" s="85"/>
      <c r="AQ437" s="82"/>
      <c r="AR437" s="82"/>
      <c r="AS437" s="82"/>
      <c r="AT437" s="85"/>
      <c r="AU437" s="82"/>
      <c r="AV437" s="82"/>
      <c r="AW437" s="82"/>
      <c r="AX437" s="82"/>
      <c r="AY437" s="85"/>
      <c r="AZ437" s="82"/>
      <c r="BA437" s="82"/>
      <c r="BB437" s="85"/>
      <c r="BC437" s="82"/>
    </row>
    <row r="438" spans="1:61" x14ac:dyDescent="0.25">
      <c r="D438" s="83">
        <v>90024</v>
      </c>
      <c r="E438" s="82">
        <v>78.918854650869704</v>
      </c>
      <c r="F438" s="83">
        <v>44.135000859999998</v>
      </c>
      <c r="G438" s="84">
        <v>45.384385850287423</v>
      </c>
      <c r="H438" s="82">
        <v>45.244892093360463</v>
      </c>
      <c r="I438" s="82">
        <v>44.482789007650318</v>
      </c>
      <c r="J438" s="82">
        <v>43.942090459301404</v>
      </c>
      <c r="K438" s="82">
        <v>43.971464536089307</v>
      </c>
      <c r="L438" s="82">
        <v>43.886396548710906</v>
      </c>
      <c r="M438" s="82">
        <v>44.885870919588619</v>
      </c>
      <c r="N438" s="82">
        <v>47.59024612858228</v>
      </c>
      <c r="O438" s="82">
        <v>49.988269698643087</v>
      </c>
      <c r="P438" s="83">
        <v>51.280635329154045</v>
      </c>
      <c r="Q438" s="82"/>
      <c r="R438" s="82"/>
      <c r="S438" s="85"/>
      <c r="T438" s="83">
        <v>90024</v>
      </c>
      <c r="U438" s="84">
        <v>122.879006388891</v>
      </c>
      <c r="V438" s="83">
        <v>121.022864953008</v>
      </c>
      <c r="W438" s="84">
        <v>116.84820206844812</v>
      </c>
      <c r="X438" s="82">
        <v>117.78495137619002</v>
      </c>
      <c r="Y438" s="82">
        <v>115.86522332818593</v>
      </c>
      <c r="Z438" s="82">
        <v>115.79166163360641</v>
      </c>
      <c r="AA438" s="82">
        <v>115.96244889245831</v>
      </c>
      <c r="AB438" s="82">
        <v>116.48074914457871</v>
      </c>
      <c r="AC438" s="82">
        <v>118.02358701611207</v>
      </c>
      <c r="AD438" s="82">
        <v>122.89665788702303</v>
      </c>
      <c r="AE438" s="82">
        <v>126.87607385676436</v>
      </c>
      <c r="AF438" s="83">
        <v>129.52265865811671</v>
      </c>
      <c r="AG438" s="82"/>
      <c r="AH438" s="82"/>
      <c r="AI438" s="85"/>
      <c r="AJ438" s="82"/>
      <c r="AK438" s="82"/>
      <c r="AL438" s="85"/>
      <c r="AM438" s="82"/>
      <c r="AN438" s="82"/>
      <c r="AO438" s="82"/>
      <c r="AP438" s="85"/>
      <c r="AQ438" s="82"/>
      <c r="AR438" s="82"/>
      <c r="AS438" s="82"/>
      <c r="AT438" s="85"/>
      <c r="AU438" s="82"/>
      <c r="AV438" s="82"/>
      <c r="AW438" s="82"/>
      <c r="AX438" s="82"/>
      <c r="AY438" s="85"/>
      <c r="AZ438" s="82"/>
      <c r="BA438" s="82"/>
      <c r="BB438" s="85"/>
      <c r="BC438" s="82"/>
    </row>
    <row r="439" spans="1:61" x14ac:dyDescent="0.25">
      <c r="D439" s="83">
        <v>91001</v>
      </c>
      <c r="E439" s="82">
        <v>163.41821458717899</v>
      </c>
      <c r="F439" s="83">
        <v>145.075369377323</v>
      </c>
      <c r="G439" s="84">
        <v>149.18220036018369</v>
      </c>
      <c r="H439" s="82">
        <v>148.72367293483703</v>
      </c>
      <c r="I439" s="82">
        <v>146.21857755682376</v>
      </c>
      <c r="J439" s="82">
        <v>144.44125706073208</v>
      </c>
      <c r="K439" s="82">
        <v>144.53781206145908</v>
      </c>
      <c r="L439" s="82">
        <v>144.25818660659041</v>
      </c>
      <c r="M439" s="82">
        <v>147.54354087673534</v>
      </c>
      <c r="N439" s="82">
        <v>156.43304409945333</v>
      </c>
      <c r="O439" s="82">
        <v>164.31554434694732</v>
      </c>
      <c r="P439" s="83">
        <v>168.56365622105085</v>
      </c>
      <c r="Q439" s="82"/>
      <c r="R439" s="82"/>
      <c r="S439" s="85"/>
      <c r="T439" s="83">
        <v>91001</v>
      </c>
      <c r="U439" s="84">
        <v>150</v>
      </c>
      <c r="V439" s="83">
        <v>162.27960525087801</v>
      </c>
      <c r="W439" s="84">
        <v>156.68179821478677</v>
      </c>
      <c r="X439" s="82">
        <v>157.93788571476799</v>
      </c>
      <c r="Y439" s="82">
        <v>155.36372165130686</v>
      </c>
      <c r="Z439" s="82">
        <v>155.26508274730648</v>
      </c>
      <c r="AA439" s="82">
        <v>155.4940914471016</v>
      </c>
      <c r="AB439" s="82">
        <v>156.18908045061085</v>
      </c>
      <c r="AC439" s="82">
        <v>158.25787233432436</v>
      </c>
      <c r="AD439" s="82">
        <v>164.79217490266996</v>
      </c>
      <c r="AE439" s="82">
        <v>170.12817527705718</v>
      </c>
      <c r="AF439" s="83">
        <v>173.67698183516666</v>
      </c>
      <c r="AG439" s="82"/>
      <c r="AH439" s="82"/>
      <c r="AI439" s="85"/>
      <c r="AJ439" s="82"/>
      <c r="AK439" s="82"/>
      <c r="AL439" s="85"/>
      <c r="AM439" s="82"/>
      <c r="AN439" s="82"/>
      <c r="AO439" s="82"/>
      <c r="AP439" s="85"/>
      <c r="AQ439" s="82"/>
      <c r="AR439" s="82"/>
      <c r="AS439" s="82"/>
      <c r="AT439" s="85"/>
      <c r="AU439" s="82"/>
      <c r="AV439" s="82"/>
      <c r="AW439" s="82"/>
      <c r="AX439" s="82"/>
      <c r="AY439" s="85"/>
      <c r="AZ439" s="82"/>
      <c r="BA439" s="82"/>
      <c r="BB439" s="85"/>
      <c r="BC439" s="82"/>
    </row>
    <row r="440" spans="1:61" x14ac:dyDescent="0.25">
      <c r="D440" s="83">
        <v>91002</v>
      </c>
      <c r="E440" s="82">
        <v>79</v>
      </c>
      <c r="F440" s="83">
        <v>78.150000379999994</v>
      </c>
      <c r="G440" s="84">
        <v>80.362290751885325</v>
      </c>
      <c r="H440" s="82">
        <v>80.115288668631038</v>
      </c>
      <c r="I440" s="82">
        <v>78.765830069394326</v>
      </c>
      <c r="J440" s="82">
        <v>77.80841325880057</v>
      </c>
      <c r="K440" s="82">
        <v>77.860426039301444</v>
      </c>
      <c r="L440" s="82">
        <v>77.709795856534797</v>
      </c>
      <c r="M440" s="82">
        <v>79.479568620597078</v>
      </c>
      <c r="N440" s="82">
        <v>84.268215261410077</v>
      </c>
      <c r="O440" s="82">
        <v>88.514403983734269</v>
      </c>
      <c r="P440" s="83">
        <v>90.802800325583362</v>
      </c>
      <c r="Q440" s="82"/>
      <c r="R440" s="82"/>
      <c r="S440" s="85"/>
      <c r="T440" s="83">
        <v>91002</v>
      </c>
      <c r="U440" s="84">
        <v>81.063571294442298</v>
      </c>
      <c r="V440" s="83">
        <v>57.0314243801757</v>
      </c>
      <c r="W440" s="84">
        <v>55.064135217867822</v>
      </c>
      <c r="X440" s="82">
        <v>55.505573679338788</v>
      </c>
      <c r="Y440" s="82">
        <v>54.600911365793657</v>
      </c>
      <c r="Z440" s="82">
        <v>54.566245782365947</v>
      </c>
      <c r="AA440" s="82">
        <v>54.646728430352276</v>
      </c>
      <c r="AB440" s="82">
        <v>54.890974851443922</v>
      </c>
      <c r="AC440" s="82">
        <v>55.618029540121071</v>
      </c>
      <c r="AD440" s="82">
        <v>57.914439999264545</v>
      </c>
      <c r="AE440" s="82">
        <v>59.789720022123774</v>
      </c>
      <c r="AF440" s="83">
        <v>61.036909972738954</v>
      </c>
      <c r="AG440" s="82"/>
      <c r="AH440" s="82"/>
      <c r="AI440" s="85"/>
      <c r="AJ440" s="82"/>
      <c r="AK440" s="82"/>
      <c r="AL440" s="85"/>
      <c r="AM440" s="82"/>
      <c r="AN440" s="82"/>
      <c r="AO440" s="82"/>
      <c r="AP440" s="85"/>
      <c r="AQ440" s="82"/>
      <c r="AR440" s="82"/>
      <c r="AS440" s="82"/>
      <c r="AT440" s="85"/>
      <c r="AU440" s="82"/>
      <c r="AV440" s="82"/>
      <c r="AW440" s="82"/>
      <c r="AX440" s="82"/>
      <c r="AY440" s="85"/>
      <c r="AZ440" s="82"/>
      <c r="BA440" s="82"/>
      <c r="BB440" s="85"/>
      <c r="BC440" s="82"/>
    </row>
    <row r="441" spans="1:61" x14ac:dyDescent="0.25">
      <c r="D441" s="83">
        <v>91003</v>
      </c>
      <c r="E441" s="82">
        <v>154.55337336329899</v>
      </c>
      <c r="F441" s="83">
        <v>158.71243138198301</v>
      </c>
      <c r="G441" s="84">
        <v>163.20530383415934</v>
      </c>
      <c r="H441" s="82">
        <v>162.70367490262916</v>
      </c>
      <c r="I441" s="82">
        <v>159.96310095134615</v>
      </c>
      <c r="J441" s="82">
        <v>158.01871260692582</v>
      </c>
      <c r="K441" s="82">
        <v>158.12434376260197</v>
      </c>
      <c r="L441" s="82">
        <v>157.81843355876114</v>
      </c>
      <c r="M441" s="82">
        <v>161.4126106158584</v>
      </c>
      <c r="N441" s="82">
        <v>171.13772574953788</v>
      </c>
      <c r="O441" s="82">
        <v>179.76117978600513</v>
      </c>
      <c r="P441" s="83">
        <v>184.40861351107847</v>
      </c>
      <c r="Q441" s="82"/>
      <c r="R441" s="82"/>
      <c r="S441" s="85"/>
      <c r="T441" s="83">
        <v>91003</v>
      </c>
      <c r="U441" s="84">
        <v>235.09985816536201</v>
      </c>
      <c r="V441" s="83">
        <v>211.436724909562</v>
      </c>
      <c r="W441" s="84">
        <v>204.14325149645467</v>
      </c>
      <c r="X441" s="82">
        <v>205.77982823562832</v>
      </c>
      <c r="Y441" s="82">
        <v>202.42590820287566</v>
      </c>
      <c r="Z441" s="82">
        <v>202.29738997793751</v>
      </c>
      <c r="AA441" s="82">
        <v>202.59576912044045</v>
      </c>
      <c r="AB441" s="82">
        <v>203.50128154464795</v>
      </c>
      <c r="AC441" s="82">
        <v>206.19674398267665</v>
      </c>
      <c r="AD441" s="82">
        <v>214.71039258616719</v>
      </c>
      <c r="AE441" s="82">
        <v>221.66275386121734</v>
      </c>
      <c r="AF441" s="83">
        <v>226.28655137923715</v>
      </c>
      <c r="AG441" s="82"/>
      <c r="AH441" s="82"/>
      <c r="AI441" s="85"/>
      <c r="AJ441" s="82"/>
      <c r="AK441" s="82"/>
      <c r="AL441" s="85"/>
      <c r="AM441" s="82"/>
      <c r="AN441" s="82"/>
      <c r="AO441" s="82"/>
      <c r="AP441" s="85"/>
      <c r="AQ441" s="82"/>
      <c r="AR441" s="82"/>
      <c r="AS441" s="82"/>
      <c r="AT441" s="85"/>
      <c r="AU441" s="82"/>
      <c r="AV441" s="82"/>
      <c r="AW441" s="82"/>
      <c r="AX441" s="82"/>
      <c r="AY441" s="85"/>
      <c r="AZ441" s="82"/>
      <c r="BA441" s="82"/>
      <c r="BB441" s="85"/>
      <c r="BC441" s="82"/>
    </row>
    <row r="442" spans="1:61" x14ac:dyDescent="0.25">
      <c r="D442" s="83">
        <v>91004</v>
      </c>
      <c r="E442" s="82">
        <v>152.66667179999999</v>
      </c>
      <c r="F442" s="83">
        <v>166.2</v>
      </c>
      <c r="G442" s="84">
        <v>170.90483247625724</v>
      </c>
      <c r="H442" s="82">
        <v>170.37953822114207</v>
      </c>
      <c r="I442" s="82">
        <v>167.50967234650878</v>
      </c>
      <c r="J442" s="82">
        <v>165.47355368819839</v>
      </c>
      <c r="K442" s="82">
        <v>165.584168199743</v>
      </c>
      <c r="L442" s="82">
        <v>165.26382608516738</v>
      </c>
      <c r="M442" s="82">
        <v>169.0275654576169</v>
      </c>
      <c r="N442" s="82">
        <v>179.21148187262943</v>
      </c>
      <c r="O442" s="82">
        <v>188.24176417869182</v>
      </c>
      <c r="P442" s="83">
        <v>193.10844965746313</v>
      </c>
      <c r="Q442" s="82"/>
      <c r="R442" s="82"/>
      <c r="S442" s="85"/>
      <c r="T442" s="83">
        <v>91004</v>
      </c>
      <c r="U442" s="84">
        <v>162</v>
      </c>
      <c r="V442" s="83">
        <v>159.8944443</v>
      </c>
      <c r="W442" s="84">
        <v>154.37891298014799</v>
      </c>
      <c r="X442" s="82">
        <v>155.61653869713922</v>
      </c>
      <c r="Y442" s="82">
        <v>153.08020930548315</v>
      </c>
      <c r="Z442" s="82">
        <v>152.98302018108814</v>
      </c>
      <c r="AA442" s="82">
        <v>153.20866294585207</v>
      </c>
      <c r="AB442" s="82">
        <v>153.89343710671429</v>
      </c>
      <c r="AC442" s="82">
        <v>155.93182220203997</v>
      </c>
      <c r="AD442" s="82">
        <v>162.37008458527944</v>
      </c>
      <c r="AE442" s="82">
        <v>167.6276572379133</v>
      </c>
      <c r="AF442" s="83">
        <v>171.12430397710079</v>
      </c>
      <c r="AG442" s="82"/>
      <c r="AH442" s="82"/>
      <c r="AI442" s="85"/>
      <c r="AJ442" s="82"/>
      <c r="AK442" s="82"/>
      <c r="AL442" s="85"/>
      <c r="AM442" s="82"/>
      <c r="AN442" s="82"/>
      <c r="AO442" s="82"/>
      <c r="AP442" s="85"/>
      <c r="AQ442" s="82"/>
      <c r="AR442" s="82"/>
      <c r="AS442" s="82"/>
      <c r="AT442" s="85"/>
      <c r="AU442" s="82"/>
      <c r="AV442" s="82"/>
      <c r="AW442" s="82"/>
      <c r="AX442" s="82"/>
      <c r="AY442" s="85"/>
      <c r="AZ442" s="82"/>
      <c r="BA442" s="82"/>
      <c r="BB442" s="85"/>
      <c r="BC442" s="82"/>
    </row>
    <row r="443" spans="1:61" x14ac:dyDescent="0.25">
      <c r="D443" s="83">
        <v>91005</v>
      </c>
      <c r="E443" s="82">
        <v>98.175428972086294</v>
      </c>
      <c r="F443" s="83">
        <v>50.661110880000003</v>
      </c>
      <c r="G443" s="84">
        <v>52.095238676338717</v>
      </c>
      <c r="H443" s="82">
        <v>51.93511839653717</v>
      </c>
      <c r="I443" s="82">
        <v>51.060325416479856</v>
      </c>
      <c r="J443" s="82">
        <v>50.439675397746413</v>
      </c>
      <c r="K443" s="82">
        <v>50.473392931045439</v>
      </c>
      <c r="L443" s="82">
        <v>50.375746195870647</v>
      </c>
      <c r="M443" s="82">
        <v>51.523009840101011</v>
      </c>
      <c r="N443" s="82">
        <v>54.627272888798984</v>
      </c>
      <c r="O443" s="82">
        <v>57.379885001826231</v>
      </c>
      <c r="P443" s="83">
        <v>58.863348856568223</v>
      </c>
      <c r="Q443" s="82"/>
      <c r="R443" s="82"/>
      <c r="S443" s="85"/>
      <c r="T443" s="83">
        <v>91005</v>
      </c>
      <c r="U443" s="84">
        <v>108.54056684267</v>
      </c>
      <c r="V443" s="83">
        <v>151.56245758215701</v>
      </c>
      <c r="W443" s="84">
        <v>146.33433670924106</v>
      </c>
      <c r="X443" s="82">
        <v>147.50747062302563</v>
      </c>
      <c r="Y443" s="82">
        <v>145.10330756707853</v>
      </c>
      <c r="Z443" s="82">
        <v>145.0111828994076</v>
      </c>
      <c r="AA443" s="82">
        <v>145.22506757884702</v>
      </c>
      <c r="AB443" s="82">
        <v>145.87415864116258</v>
      </c>
      <c r="AC443" s="82">
        <v>147.80632492685757</v>
      </c>
      <c r="AD443" s="82">
        <v>153.90909399825634</v>
      </c>
      <c r="AE443" s="82">
        <v>158.8926982481629</v>
      </c>
      <c r="AF443" s="83">
        <v>162.20713719197985</v>
      </c>
      <c r="AG443" s="82"/>
      <c r="AH443" s="82"/>
      <c r="AI443" s="85"/>
      <c r="AJ443" s="82"/>
      <c r="AK443" s="82"/>
      <c r="AL443" s="85"/>
      <c r="AM443" s="82"/>
      <c r="AN443" s="82"/>
      <c r="AO443" s="82"/>
      <c r="AP443" s="85"/>
      <c r="AQ443" s="82"/>
      <c r="AR443" s="82"/>
      <c r="AS443" s="82"/>
      <c r="AT443" s="85"/>
      <c r="AU443" s="82"/>
      <c r="AV443" s="82"/>
      <c r="AW443" s="82"/>
      <c r="AX443" s="82"/>
      <c r="AY443" s="85"/>
      <c r="AZ443" s="82"/>
      <c r="BA443" s="82"/>
      <c r="BB443" s="85"/>
      <c r="BC443" s="82"/>
    </row>
    <row r="444" spans="1:61" x14ac:dyDescent="0.25">
      <c r="D444" s="83">
        <v>91006</v>
      </c>
      <c r="E444" s="82">
        <v>166.910952743362</v>
      </c>
      <c r="F444" s="83">
        <v>150.61247914686999</v>
      </c>
      <c r="G444" s="84">
        <v>154.87605606154997</v>
      </c>
      <c r="H444" s="82">
        <v>154.40002796260592</v>
      </c>
      <c r="I444" s="82">
        <v>151.79932029595415</v>
      </c>
      <c r="J444" s="82">
        <v>149.95416458617481</v>
      </c>
      <c r="K444" s="82">
        <v>150.054404813692</v>
      </c>
      <c r="L444" s="82">
        <v>149.76410685911083</v>
      </c>
      <c r="M444" s="82">
        <v>153.17485365662773</v>
      </c>
      <c r="N444" s="82">
        <v>162.40364366077662</v>
      </c>
      <c r="O444" s="82">
        <v>170.58699628118677</v>
      </c>
      <c r="P444" s="83">
        <v>174.99724637255753</v>
      </c>
      <c r="Q444" s="82"/>
      <c r="R444" s="82"/>
      <c r="S444" s="85"/>
      <c r="T444" s="83">
        <v>91006</v>
      </c>
      <c r="U444" s="84">
        <v>249.97215005804699</v>
      </c>
      <c r="V444" s="83">
        <v>248.03850709026</v>
      </c>
      <c r="W444" s="84">
        <v>239.48246150421792</v>
      </c>
      <c r="X444" s="82">
        <v>241.40234581616471</v>
      </c>
      <c r="Y444" s="82">
        <v>237.46782915081289</v>
      </c>
      <c r="Z444" s="82">
        <v>237.31706315374598</v>
      </c>
      <c r="AA444" s="82">
        <v>237.66709466830412</v>
      </c>
      <c r="AB444" s="82">
        <v>238.72936022291947</v>
      </c>
      <c r="AC444" s="82">
        <v>241.89143379047252</v>
      </c>
      <c r="AD444" s="82">
        <v>251.87887892520072</v>
      </c>
      <c r="AE444" s="82">
        <v>260.03476249818539</v>
      </c>
      <c r="AF444" s="83">
        <v>265.45898496449462</v>
      </c>
      <c r="AG444" s="82"/>
      <c r="AH444" s="82"/>
      <c r="AI444" s="85"/>
      <c r="AJ444" s="82"/>
      <c r="AK444" s="82"/>
      <c r="AL444" s="85"/>
      <c r="AM444" s="82"/>
      <c r="AN444" s="82"/>
      <c r="AO444" s="82"/>
      <c r="AP444" s="85"/>
      <c r="AQ444" s="82"/>
      <c r="AR444" s="82"/>
      <c r="AS444" s="82"/>
      <c r="AT444" s="85"/>
      <c r="AU444" s="82"/>
      <c r="AV444" s="82"/>
      <c r="AW444" s="82"/>
      <c r="AX444" s="82"/>
      <c r="AY444" s="85"/>
      <c r="AZ444" s="82"/>
      <c r="BA444" s="82"/>
      <c r="BB444" s="85"/>
      <c r="BC444" s="82"/>
    </row>
    <row r="445" spans="1:61" x14ac:dyDescent="0.25">
      <c r="D445" s="83">
        <v>91007</v>
      </c>
      <c r="E445" s="82">
        <v>57.853940127504998</v>
      </c>
      <c r="F445" s="83">
        <v>87.886866854212499</v>
      </c>
      <c r="G445" s="84">
        <v>90.374790954165547</v>
      </c>
      <c r="H445" s="82">
        <v>90.097014382212549</v>
      </c>
      <c r="I445" s="82">
        <v>88.579424009087717</v>
      </c>
      <c r="J445" s="82">
        <v>87.502720703297697</v>
      </c>
      <c r="K445" s="82">
        <v>87.561213861229504</v>
      </c>
      <c r="L445" s="82">
        <v>87.391816359595879</v>
      </c>
      <c r="M445" s="82">
        <v>89.382088688720003</v>
      </c>
      <c r="N445" s="82">
        <v>94.767362491491582</v>
      </c>
      <c r="O445" s="82">
        <v>99.542592447501548</v>
      </c>
      <c r="P445" s="83">
        <v>102.11610471401239</v>
      </c>
      <c r="Q445" s="82"/>
      <c r="R445" s="82"/>
      <c r="S445" s="85"/>
      <c r="T445" s="83">
        <v>91007</v>
      </c>
      <c r="U445" s="84">
        <v>109.224270717263</v>
      </c>
      <c r="V445" s="83">
        <v>219.58183587901701</v>
      </c>
      <c r="W445" s="84">
        <v>212.00739826573138</v>
      </c>
      <c r="X445" s="82">
        <v>213.70702033989261</v>
      </c>
      <c r="Y445" s="82">
        <v>210.22389829239472</v>
      </c>
      <c r="Z445" s="82">
        <v>210.09042919998467</v>
      </c>
      <c r="AA445" s="82">
        <v>210.40030270907744</v>
      </c>
      <c r="AB445" s="82">
        <v>211.34069790581438</v>
      </c>
      <c r="AC445" s="82">
        <v>214.13999680215528</v>
      </c>
      <c r="AD445" s="82">
        <v>222.98161403389636</v>
      </c>
      <c r="AE445" s="82">
        <v>230.20179895268316</v>
      </c>
      <c r="AF445" s="83">
        <v>235.00371757951544</v>
      </c>
      <c r="AG445" s="82"/>
      <c r="AH445" s="82"/>
      <c r="AI445" s="85"/>
      <c r="AJ445" s="82"/>
      <c r="AK445" s="82"/>
      <c r="AL445" s="85"/>
      <c r="AM445" s="82"/>
      <c r="AN445" s="82"/>
      <c r="AO445" s="82"/>
      <c r="AP445" s="85"/>
      <c r="AQ445" s="82"/>
      <c r="AR445" s="82"/>
      <c r="AS445" s="82"/>
      <c r="AT445" s="85"/>
      <c r="AU445" s="82"/>
      <c r="AV445" s="82"/>
      <c r="AW445" s="82"/>
      <c r="AX445" s="82"/>
      <c r="AY445" s="85"/>
      <c r="AZ445" s="82"/>
      <c r="BA445" s="82"/>
      <c r="BB445" s="85"/>
      <c r="BC445" s="82"/>
    </row>
    <row r="446" spans="1:61" x14ac:dyDescent="0.25">
      <c r="D446" s="83">
        <v>91008</v>
      </c>
      <c r="E446" s="82">
        <v>130.668306230859</v>
      </c>
      <c r="F446" s="83">
        <v>70.594443889999994</v>
      </c>
      <c r="G446" s="84">
        <v>72.592849619584783</v>
      </c>
      <c r="H446" s="82">
        <v>72.369727743420725</v>
      </c>
      <c r="I446" s="82">
        <v>71.150735051130553</v>
      </c>
      <c r="J446" s="82">
        <v>70.285881474852133</v>
      </c>
      <c r="K446" s="82">
        <v>70.332865650114798</v>
      </c>
      <c r="L446" s="82">
        <v>70.196798421275972</v>
      </c>
      <c r="M446" s="82">
        <v>71.795469227202389</v>
      </c>
      <c r="N446" s="82">
        <v>76.121148625156991</v>
      </c>
      <c r="O446" s="82">
        <v>79.956815036505844</v>
      </c>
      <c r="P446" s="83">
        <v>82.023968796803075</v>
      </c>
      <c r="Q446" s="82"/>
      <c r="R446" s="82"/>
      <c r="S446" s="85"/>
      <c r="T446" s="83">
        <v>91008</v>
      </c>
      <c r="U446" s="84">
        <v>245.70373199310501</v>
      </c>
      <c r="V446" s="83">
        <v>238.94755828628601</v>
      </c>
      <c r="W446" s="84">
        <v>230.70510341363615</v>
      </c>
      <c r="X446" s="82">
        <v>232.55462135306198</v>
      </c>
      <c r="Y446" s="82">
        <v>228.76431007740021</v>
      </c>
      <c r="Z446" s="82">
        <v>228.6190698592811</v>
      </c>
      <c r="AA446" s="82">
        <v>228.95627224252425</v>
      </c>
      <c r="AB446" s="82">
        <v>229.97960431908203</v>
      </c>
      <c r="AC446" s="82">
        <v>233.02578358758353</v>
      </c>
      <c r="AD446" s="82">
        <v>242.64717526767907</v>
      </c>
      <c r="AE446" s="82">
        <v>250.50413460957168</v>
      </c>
      <c r="AF446" s="83">
        <v>255.72955194146425</v>
      </c>
      <c r="AG446" s="82"/>
      <c r="AH446" s="82"/>
      <c r="AI446" s="85"/>
      <c r="AJ446" s="82"/>
      <c r="AK446" s="82"/>
      <c r="AL446" s="85"/>
      <c r="AM446" s="82"/>
      <c r="AN446" s="82"/>
      <c r="AO446" s="82"/>
      <c r="AP446" s="85"/>
      <c r="AQ446" s="82"/>
      <c r="AR446" s="82"/>
      <c r="AS446" s="82"/>
      <c r="AT446" s="85"/>
      <c r="AU446" s="82"/>
      <c r="AV446" s="82"/>
      <c r="AW446" s="82"/>
      <c r="AX446" s="82"/>
      <c r="AY446" s="85"/>
      <c r="AZ446" s="82"/>
      <c r="BA446" s="82"/>
      <c r="BB446" s="85"/>
      <c r="BC446" s="82"/>
    </row>
    <row r="447" spans="1:61" x14ac:dyDescent="0.25">
      <c r="D447" s="83">
        <v>91009</v>
      </c>
      <c r="E447" s="82">
        <v>96.374739886268699</v>
      </c>
      <c r="F447" s="83">
        <v>115.8833336</v>
      </c>
      <c r="G447" s="84">
        <v>119.16378890311813</v>
      </c>
      <c r="H447" s="82">
        <v>118.79752627132707</v>
      </c>
      <c r="I447" s="82">
        <v>116.79650566640898</v>
      </c>
      <c r="J447" s="82">
        <v>115.3768172324128</v>
      </c>
      <c r="K447" s="82">
        <v>115.4539434558925</v>
      </c>
      <c r="L447" s="82">
        <v>115.23058417713499</v>
      </c>
      <c r="M447" s="82">
        <v>117.8548601415214</v>
      </c>
      <c r="N447" s="82">
        <v>124.95561936700524</v>
      </c>
      <c r="O447" s="82">
        <v>131.25200454736387</v>
      </c>
      <c r="P447" s="83">
        <v>134.64531223005179</v>
      </c>
      <c r="Q447" s="82"/>
      <c r="R447" s="82"/>
      <c r="S447" s="85"/>
      <c r="T447" s="83">
        <v>91009</v>
      </c>
      <c r="U447" s="84">
        <v>183.322210062285</v>
      </c>
      <c r="V447" s="83">
        <v>178.07388040975599</v>
      </c>
      <c r="W447" s="84">
        <v>171.93125257207575</v>
      </c>
      <c r="X447" s="82">
        <v>173.30959198145533</v>
      </c>
      <c r="Y447" s="82">
        <v>170.48489085599218</v>
      </c>
      <c r="Z447" s="82">
        <v>170.37665166988154</v>
      </c>
      <c r="AA447" s="82">
        <v>170.62794922361334</v>
      </c>
      <c r="AB447" s="82">
        <v>171.39057979882134</v>
      </c>
      <c r="AC447" s="82">
        <v>173.66072211229039</v>
      </c>
      <c r="AD447" s="82">
        <v>180.83099229083732</v>
      </c>
      <c r="AE447" s="82">
        <v>186.68633246784887</v>
      </c>
      <c r="AF447" s="83">
        <v>190.5805356466721</v>
      </c>
      <c r="AG447" s="82"/>
      <c r="AH447" s="82"/>
      <c r="AI447" s="85"/>
      <c r="AJ447" s="82"/>
      <c r="AK447" s="82"/>
      <c r="AL447" s="85"/>
      <c r="AM447" s="82"/>
      <c r="AN447" s="82"/>
      <c r="AO447" s="82"/>
      <c r="AP447" s="85"/>
      <c r="AQ447" s="82"/>
      <c r="AR447" s="82"/>
      <c r="AS447" s="82"/>
      <c r="AT447" s="85"/>
      <c r="AU447" s="82"/>
      <c r="AV447" s="82"/>
      <c r="AW447" s="82"/>
      <c r="AX447" s="82"/>
      <c r="AY447" s="85"/>
      <c r="AZ447" s="82"/>
      <c r="BA447" s="82"/>
      <c r="BB447" s="85"/>
      <c r="BC447" s="82"/>
    </row>
    <row r="448" spans="1:61" x14ac:dyDescent="0.25">
      <c r="D448" s="83">
        <v>91010</v>
      </c>
      <c r="E448" s="82">
        <v>126.752996915618</v>
      </c>
      <c r="F448" s="83">
        <v>78.920242535401002</v>
      </c>
      <c r="G448" s="84">
        <v>81.154337120928403</v>
      </c>
      <c r="H448" s="82">
        <v>80.904900598568943</v>
      </c>
      <c r="I448" s="82">
        <v>79.542141808736631</v>
      </c>
      <c r="J448" s="82">
        <v>78.575288750104207</v>
      </c>
      <c r="K448" s="82">
        <v>78.627814165742194</v>
      </c>
      <c r="L448" s="82">
        <v>78.475699380082673</v>
      </c>
      <c r="M448" s="82">
        <v>80.262914928300205</v>
      </c>
      <c r="N448" s="82">
        <v>85.098758210087468</v>
      </c>
      <c r="O448" s="82">
        <v>89.386797137630083</v>
      </c>
      <c r="P448" s="83">
        <v>91.697747789423985</v>
      </c>
      <c r="Q448" s="82"/>
      <c r="R448" s="82"/>
      <c r="S448" s="85"/>
      <c r="T448" s="83">
        <v>91010</v>
      </c>
      <c r="U448" s="84">
        <v>217.33956389417301</v>
      </c>
      <c r="V448" s="83">
        <v>219.19583749200299</v>
      </c>
      <c r="W448" s="84">
        <v>211.63471482660259</v>
      </c>
      <c r="X448" s="82">
        <v>213.33134917012327</v>
      </c>
      <c r="Y448" s="82">
        <v>209.85435003113795</v>
      </c>
      <c r="Z448" s="82">
        <v>209.72111556129664</v>
      </c>
      <c r="AA448" s="82">
        <v>210.03044435012961</v>
      </c>
      <c r="AB448" s="82">
        <v>210.96918644551761</v>
      </c>
      <c r="AC448" s="82">
        <v>213.76356451198006</v>
      </c>
      <c r="AD448" s="82">
        <v>222.58963924688214</v>
      </c>
      <c r="AE448" s="82">
        <v>229.7971319512996</v>
      </c>
      <c r="AF448" s="83">
        <v>234.59060938427305</v>
      </c>
      <c r="AG448" s="82"/>
      <c r="AH448" s="82"/>
      <c r="AI448" s="85"/>
      <c r="AJ448" s="82"/>
      <c r="AK448" s="82"/>
      <c r="AL448" s="85"/>
      <c r="AM448" s="82"/>
      <c r="AN448" s="82"/>
      <c r="AO448" s="82"/>
      <c r="AP448" s="85"/>
      <c r="AQ448" s="82"/>
      <c r="AR448" s="82"/>
      <c r="AS448" s="82"/>
      <c r="AT448" s="85"/>
      <c r="AU448" s="82"/>
      <c r="AV448" s="82"/>
      <c r="AW448" s="82"/>
      <c r="AX448" s="82"/>
      <c r="AY448" s="85"/>
      <c r="AZ448" s="82"/>
      <c r="BA448" s="82"/>
      <c r="BB448" s="85"/>
      <c r="BC448" s="82"/>
    </row>
    <row r="449" spans="4:55" x14ac:dyDescent="0.25">
      <c r="D449" s="83">
        <v>91011</v>
      </c>
      <c r="E449" s="82">
        <v>96</v>
      </c>
      <c r="F449" s="83">
        <v>189.45979821632099</v>
      </c>
      <c r="G449" s="84">
        <v>194.82307506104598</v>
      </c>
      <c r="H449" s="82">
        <v>194.22426553289731</v>
      </c>
      <c r="I449" s="82">
        <v>190.95276006047894</v>
      </c>
      <c r="J449" s="82">
        <v>188.63168527017828</v>
      </c>
      <c r="K449" s="82">
        <v>188.75778035463699</v>
      </c>
      <c r="L449" s="82">
        <v>188.392606152545</v>
      </c>
      <c r="M449" s="82">
        <v>192.68308330081882</v>
      </c>
      <c r="N449" s="82">
        <v>204.29224544907487</v>
      </c>
      <c r="O449" s="82">
        <v>214.58632164367771</v>
      </c>
      <c r="P449" s="83">
        <v>220.13410292400451</v>
      </c>
      <c r="Q449" s="82"/>
      <c r="R449" s="82"/>
      <c r="S449" s="85"/>
      <c r="T449" s="83">
        <v>91011</v>
      </c>
      <c r="U449" s="84">
        <v>81</v>
      </c>
      <c r="V449" s="83">
        <v>107.90827061006399</v>
      </c>
      <c r="W449" s="84">
        <v>104.18599339882962</v>
      </c>
      <c r="X449" s="82">
        <v>105.02123224260392</v>
      </c>
      <c r="Y449" s="82">
        <v>103.30953475649505</v>
      </c>
      <c r="Z449" s="82">
        <v>103.24394454551877</v>
      </c>
      <c r="AA449" s="82">
        <v>103.39622451139215</v>
      </c>
      <c r="AB449" s="82">
        <v>103.8583593640482</v>
      </c>
      <c r="AC449" s="82">
        <v>105.23400822687691</v>
      </c>
      <c r="AD449" s="82">
        <v>109.57901072243392</v>
      </c>
      <c r="AE449" s="82">
        <v>113.12719887266152</v>
      </c>
      <c r="AF449" s="83">
        <v>115.48698757083608</v>
      </c>
      <c r="AG449" s="82"/>
      <c r="AH449" s="82"/>
      <c r="AI449" s="85"/>
      <c r="AJ449" s="82"/>
      <c r="AK449" s="82"/>
      <c r="AL449" s="85"/>
      <c r="AM449" s="82"/>
      <c r="AN449" s="82"/>
      <c r="AO449" s="82"/>
      <c r="AP449" s="85"/>
      <c r="AQ449" s="82"/>
      <c r="AR449" s="82"/>
      <c r="AS449" s="82"/>
      <c r="AT449" s="85"/>
      <c r="AU449" s="82"/>
      <c r="AV449" s="82"/>
      <c r="AW449" s="82"/>
      <c r="AX449" s="82"/>
      <c r="AY449" s="85"/>
      <c r="AZ449" s="82"/>
      <c r="BA449" s="82"/>
      <c r="BB449" s="85"/>
      <c r="BC449" s="82"/>
    </row>
    <row r="450" spans="4:55" x14ac:dyDescent="0.25">
      <c r="D450" s="83">
        <v>91012</v>
      </c>
      <c r="E450" s="82">
        <v>97.666664119999993</v>
      </c>
      <c r="F450" s="83">
        <v>82.144444269999994</v>
      </c>
      <c r="G450" s="84">
        <v>84.469810390009627</v>
      </c>
      <c r="H450" s="82">
        <v>84.210183406467749</v>
      </c>
      <c r="I450" s="82">
        <v>82.791750570118836</v>
      </c>
      <c r="J450" s="82">
        <v>81.785397768345774</v>
      </c>
      <c r="K450" s="82">
        <v>81.840069053418148</v>
      </c>
      <c r="L450" s="82">
        <v>81.681739781588462</v>
      </c>
      <c r="M450" s="82">
        <v>83.541970101245411</v>
      </c>
      <c r="N450" s="82">
        <v>88.575376565766092</v>
      </c>
      <c r="O450" s="82">
        <v>93.038598717587433</v>
      </c>
      <c r="P450" s="83">
        <v>95.443960775893984</v>
      </c>
      <c r="Q450" s="82"/>
      <c r="R450" s="82"/>
      <c r="S450" s="85"/>
      <c r="T450" s="83">
        <v>91012</v>
      </c>
      <c r="U450" s="84">
        <v>69.002159544410901</v>
      </c>
      <c r="V450" s="83">
        <v>74.702798533356997</v>
      </c>
      <c r="W450" s="84">
        <v>72.125938362916884</v>
      </c>
      <c r="X450" s="82">
        <v>72.704157981496195</v>
      </c>
      <c r="Y450" s="82">
        <v>71.51918307890594</v>
      </c>
      <c r="Z450" s="82">
        <v>71.473776250600565</v>
      </c>
      <c r="AA450" s="82">
        <v>71.579196711395582</v>
      </c>
      <c r="AB450" s="82">
        <v>71.89912368824389</v>
      </c>
      <c r="AC450" s="82">
        <v>72.851458660082002</v>
      </c>
      <c r="AD450" s="82">
        <v>75.85941944211919</v>
      </c>
      <c r="AE450" s="82">
        <v>78.315761139065785</v>
      </c>
      <c r="AF450" s="83">
        <v>79.949396992039837</v>
      </c>
      <c r="AG450" s="82"/>
      <c r="AH450" s="82"/>
      <c r="AI450" s="85"/>
      <c r="AJ450" s="82"/>
      <c r="AK450" s="82"/>
      <c r="AL450" s="85"/>
      <c r="AM450" s="82"/>
      <c r="AN450" s="82"/>
      <c r="AO450" s="82"/>
      <c r="AP450" s="85"/>
      <c r="AQ450" s="82"/>
      <c r="AR450" s="82"/>
      <c r="AS450" s="82"/>
      <c r="AT450" s="85"/>
      <c r="AU450" s="82"/>
      <c r="AV450" s="82"/>
      <c r="AW450" s="82"/>
      <c r="AX450" s="82"/>
      <c r="AY450" s="85"/>
      <c r="AZ450" s="82"/>
      <c r="BA450" s="82"/>
      <c r="BB450" s="85"/>
      <c r="BC450" s="82"/>
    </row>
    <row r="451" spans="4:55" x14ac:dyDescent="0.25">
      <c r="D451" s="83">
        <v>93001</v>
      </c>
      <c r="E451" s="82">
        <v>134.45599369999999</v>
      </c>
      <c r="F451" s="83">
        <v>134.05104030000001</v>
      </c>
      <c r="G451" s="84">
        <v>137.84579173128466</v>
      </c>
      <c r="H451" s="82">
        <v>137.42210796857827</v>
      </c>
      <c r="I451" s="82">
        <v>135.10737568207969</v>
      </c>
      <c r="J451" s="82">
        <v>133.46511440457823</v>
      </c>
      <c r="K451" s="82">
        <v>133.55433215635219</v>
      </c>
      <c r="L451" s="82">
        <v>133.29595553956057</v>
      </c>
      <c r="M451" s="82">
        <v>136.33165456660586</v>
      </c>
      <c r="N451" s="82">
        <v>144.54564126793366</v>
      </c>
      <c r="O451" s="82">
        <v>151.82914750939179</v>
      </c>
      <c r="P451" s="83">
        <v>155.75444384658914</v>
      </c>
      <c r="Q451" s="82"/>
      <c r="R451" s="82"/>
      <c r="S451" s="85"/>
      <c r="T451" s="83">
        <v>93001</v>
      </c>
      <c r="U451" s="84">
        <v>127.875833119761</v>
      </c>
      <c r="V451" s="83">
        <v>143.13797563009899</v>
      </c>
      <c r="W451" s="84">
        <v>138.20045581129423</v>
      </c>
      <c r="X451" s="82">
        <v>139.30838198404791</v>
      </c>
      <c r="Y451" s="82">
        <v>137.03785247164276</v>
      </c>
      <c r="Z451" s="82">
        <v>136.95084848235427</v>
      </c>
      <c r="AA451" s="82">
        <v>137.15284454735379</v>
      </c>
      <c r="AB451" s="82">
        <v>137.76585638512421</v>
      </c>
      <c r="AC451" s="82">
        <v>139.59062470260278</v>
      </c>
      <c r="AD451" s="82">
        <v>145.35417607642819</v>
      </c>
      <c r="AE451" s="82">
        <v>150.06077053954914</v>
      </c>
      <c r="AF451" s="83">
        <v>153.19097895880992</v>
      </c>
      <c r="AG451" s="82"/>
      <c r="AH451" s="82"/>
      <c r="AI451" s="85"/>
      <c r="AJ451" s="82"/>
      <c r="AK451" s="82"/>
      <c r="AL451" s="85"/>
      <c r="AM451" s="82"/>
      <c r="AN451" s="82"/>
      <c r="AO451" s="82"/>
      <c r="AP451" s="85"/>
      <c r="AQ451" s="82"/>
      <c r="AR451" s="82"/>
      <c r="AS451" s="82"/>
      <c r="AT451" s="85"/>
      <c r="AU451" s="82"/>
      <c r="AV451" s="82"/>
      <c r="AW451" s="82"/>
      <c r="AX451" s="82"/>
      <c r="AY451" s="85"/>
      <c r="AZ451" s="82"/>
      <c r="BA451" s="82"/>
      <c r="BB451" s="85"/>
      <c r="BC451" s="82"/>
    </row>
    <row r="452" spans="4:55" x14ac:dyDescent="0.25">
      <c r="D452" s="83">
        <v>93002</v>
      </c>
      <c r="E452" s="82">
        <v>183.20703130000001</v>
      </c>
      <c r="F452" s="83">
        <v>189.50925699999999</v>
      </c>
      <c r="G452" s="84">
        <v>194.87393393673275</v>
      </c>
      <c r="H452" s="82">
        <v>194.27496808839794</v>
      </c>
      <c r="I452" s="82">
        <v>191.00260858423781</v>
      </c>
      <c r="J452" s="82">
        <v>188.68092787364677</v>
      </c>
      <c r="K452" s="82">
        <v>188.80705587542917</v>
      </c>
      <c r="L452" s="82">
        <v>188.44178634402701</v>
      </c>
      <c r="M452" s="82">
        <v>192.73338352823009</v>
      </c>
      <c r="N452" s="82">
        <v>204.34557626685304</v>
      </c>
      <c r="O452" s="82">
        <v>214.6423397465289</v>
      </c>
      <c r="P452" s="83">
        <v>220.19156928404178</v>
      </c>
      <c r="Q452" s="82"/>
      <c r="R452" s="82"/>
      <c r="S452" s="85"/>
      <c r="T452" s="83">
        <v>93002</v>
      </c>
      <c r="U452" s="84">
        <v>120.37918293334</v>
      </c>
      <c r="V452" s="83">
        <v>120.30892256435</v>
      </c>
      <c r="W452" s="84">
        <v>116.15888699953506</v>
      </c>
      <c r="X452" s="82">
        <v>117.09011020244871</v>
      </c>
      <c r="Y452" s="82">
        <v>115.18170708241338</v>
      </c>
      <c r="Z452" s="82">
        <v>115.10857934559849</v>
      </c>
      <c r="AA452" s="82">
        <v>115.27835909017955</v>
      </c>
      <c r="AB452" s="82">
        <v>115.79360176702122</v>
      </c>
      <c r="AC452" s="82">
        <v>117.32733807451756</v>
      </c>
      <c r="AD452" s="82">
        <v>122.17166155245422</v>
      </c>
      <c r="AE452" s="82">
        <v>126.12760200999377</v>
      </c>
      <c r="AF452" s="83">
        <v>128.75857398417006</v>
      </c>
      <c r="AG452" s="82"/>
      <c r="AH452" s="82"/>
      <c r="AI452" s="85"/>
      <c r="AJ452" s="82"/>
      <c r="AK452" s="82"/>
      <c r="AL452" s="85"/>
      <c r="AM452" s="82"/>
      <c r="AN452" s="82"/>
      <c r="AO452" s="82"/>
      <c r="AP452" s="85"/>
      <c r="AQ452" s="82"/>
      <c r="AR452" s="82"/>
      <c r="AS452" s="82"/>
      <c r="AT452" s="85"/>
      <c r="AU452" s="82"/>
      <c r="AV452" s="82"/>
      <c r="AW452" s="82"/>
      <c r="AX452" s="82"/>
      <c r="AY452" s="85"/>
      <c r="AZ452" s="82"/>
      <c r="BA452" s="82"/>
      <c r="BB452" s="85"/>
      <c r="BC452" s="82"/>
    </row>
    <row r="453" spans="4:55" x14ac:dyDescent="0.25">
      <c r="D453" s="83">
        <v>93003</v>
      </c>
      <c r="E453" s="82">
        <v>142.11241150000001</v>
      </c>
      <c r="F453" s="83">
        <v>131.233866478864</v>
      </c>
      <c r="G453" s="84">
        <v>134.94886862684575</v>
      </c>
      <c r="H453" s="82">
        <v>134.53408886668993</v>
      </c>
      <c r="I453" s="82">
        <v>132.26800225415158</v>
      </c>
      <c r="J453" s="82">
        <v>130.66025421480245</v>
      </c>
      <c r="K453" s="82">
        <v>130.74759699481851</v>
      </c>
      <c r="L453" s="82">
        <v>130.49465033842995</v>
      </c>
      <c r="M453" s="82">
        <v>133.4665520849118</v>
      </c>
      <c r="N453" s="82">
        <v>141.50791626685927</v>
      </c>
      <c r="O453" s="82">
        <v>148.63835466890643</v>
      </c>
      <c r="P453" s="83">
        <v>152.48115823277948</v>
      </c>
      <c r="Q453" s="82"/>
      <c r="R453" s="82"/>
      <c r="S453" s="85"/>
      <c r="T453" s="83">
        <v>93003</v>
      </c>
      <c r="U453" s="84">
        <v>132.42469790000001</v>
      </c>
      <c r="V453" s="83">
        <v>116.51960833625699</v>
      </c>
      <c r="W453" s="84">
        <v>112.50028451316207</v>
      </c>
      <c r="X453" s="82">
        <v>113.4021774115803</v>
      </c>
      <c r="Y453" s="82">
        <v>111.5538823778078</v>
      </c>
      <c r="Z453" s="82">
        <v>111.48305791133788</v>
      </c>
      <c r="AA453" s="82">
        <v>111.64749018219823</v>
      </c>
      <c r="AB453" s="82">
        <v>112.14650449987366</v>
      </c>
      <c r="AC453" s="82">
        <v>113.63193342759914</v>
      </c>
      <c r="AD453" s="82">
        <v>118.32367750004232</v>
      </c>
      <c r="AE453" s="82">
        <v>122.15501953926234</v>
      </c>
      <c r="AF453" s="83">
        <v>124.70312501174482</v>
      </c>
      <c r="AG453" s="82"/>
      <c r="AH453" s="82"/>
      <c r="AI453" s="85"/>
      <c r="AJ453" s="82"/>
      <c r="AK453" s="82"/>
      <c r="AL453" s="85"/>
      <c r="AM453" s="82"/>
      <c r="AN453" s="82"/>
      <c r="AO453" s="82"/>
      <c r="AP453" s="85"/>
      <c r="AQ453" s="82"/>
      <c r="AR453" s="82"/>
      <c r="AS453" s="82"/>
      <c r="AT453" s="85"/>
      <c r="AU453" s="82"/>
      <c r="AV453" s="82"/>
      <c r="AW453" s="82"/>
      <c r="AX453" s="82"/>
      <c r="AY453" s="85"/>
      <c r="AZ453" s="82"/>
      <c r="BA453" s="82"/>
      <c r="BB453" s="85"/>
      <c r="BC453" s="82"/>
    </row>
    <row r="454" spans="4:55" x14ac:dyDescent="0.25">
      <c r="D454" s="83">
        <v>93004</v>
      </c>
      <c r="E454" s="82">
        <v>104.377354709703</v>
      </c>
      <c r="F454" s="83">
        <v>98.438526436640998</v>
      </c>
      <c r="G454" s="84">
        <v>101.22514963816938</v>
      </c>
      <c r="H454" s="82">
        <v>100.91402332999147</v>
      </c>
      <c r="I454" s="82">
        <v>99.214231706828372</v>
      </c>
      <c r="J454" s="82">
        <v>98.0082598634215</v>
      </c>
      <c r="K454" s="82">
        <v>98.073775684835226</v>
      </c>
      <c r="L454" s="82">
        <v>97.884040391727979</v>
      </c>
      <c r="M454" s="82">
        <v>100.1132639640234</v>
      </c>
      <c r="N454" s="82">
        <v>106.14509143242144</v>
      </c>
      <c r="O454" s="82">
        <v>111.49363345116785</v>
      </c>
      <c r="P454" s="83">
        <v>114.37612049786368</v>
      </c>
      <c r="Q454" s="82"/>
      <c r="R454" s="82"/>
      <c r="S454" s="85"/>
      <c r="T454" s="83">
        <v>93004</v>
      </c>
      <c r="U454" s="84">
        <v>120.63858594125701</v>
      </c>
      <c r="V454" s="83">
        <v>115.656806170023</v>
      </c>
      <c r="W454" s="84">
        <v>111.66724455906454</v>
      </c>
      <c r="X454" s="82">
        <v>112.56245913820607</v>
      </c>
      <c r="Y454" s="82">
        <v>110.72785032413297</v>
      </c>
      <c r="Z454" s="82">
        <v>110.65755029731717</v>
      </c>
      <c r="AA454" s="82">
        <v>110.82076498324462</v>
      </c>
      <c r="AB454" s="82">
        <v>111.31608420924904</v>
      </c>
      <c r="AC454" s="82">
        <v>112.79051386127382</v>
      </c>
      <c r="AD454" s="82">
        <v>117.44751659698476</v>
      </c>
      <c r="AE454" s="82">
        <v>121.25048838798455</v>
      </c>
      <c r="AF454" s="83">
        <v>123.77972569782177</v>
      </c>
      <c r="AG454" s="82"/>
      <c r="AH454" s="82"/>
      <c r="AI454" s="85"/>
      <c r="AJ454" s="82"/>
      <c r="AK454" s="82"/>
      <c r="AL454" s="85"/>
      <c r="AM454" s="82"/>
      <c r="AN454" s="82"/>
      <c r="AO454" s="82"/>
      <c r="AP454" s="85"/>
      <c r="AQ454" s="82"/>
      <c r="AR454" s="82"/>
      <c r="AS454" s="82"/>
      <c r="AT454" s="85"/>
      <c r="AU454" s="82"/>
      <c r="AV454" s="82"/>
      <c r="AW454" s="82"/>
      <c r="AX454" s="82"/>
      <c r="AY454" s="85"/>
      <c r="AZ454" s="82"/>
      <c r="BA454" s="82"/>
      <c r="BB454" s="85"/>
      <c r="BC454" s="82"/>
    </row>
    <row r="455" spans="4:55" x14ac:dyDescent="0.25">
      <c r="D455" s="83">
        <v>93005</v>
      </c>
      <c r="E455" s="82">
        <v>101.650965659745</v>
      </c>
      <c r="F455" s="83">
        <v>94.9672967760972</v>
      </c>
      <c r="G455" s="84">
        <v>97.655655512887478</v>
      </c>
      <c r="H455" s="82">
        <v>97.355500426122731</v>
      </c>
      <c r="I455" s="82">
        <v>95.715648415148621</v>
      </c>
      <c r="J455" s="82">
        <v>94.552202657656991</v>
      </c>
      <c r="K455" s="82">
        <v>94.615408200049288</v>
      </c>
      <c r="L455" s="82">
        <v>94.432363526975962</v>
      </c>
      <c r="M455" s="82">
        <v>96.582978171809273</v>
      </c>
      <c r="N455" s="82">
        <v>102.40210580434515</v>
      </c>
      <c r="O455" s="82">
        <v>107.56204262583591</v>
      </c>
      <c r="P455" s="83">
        <v>110.34288476890691</v>
      </c>
      <c r="Q455" s="82"/>
      <c r="R455" s="82"/>
      <c r="S455" s="85"/>
      <c r="T455" s="83">
        <v>93005</v>
      </c>
      <c r="U455" s="84">
        <v>131.291111752501</v>
      </c>
      <c r="V455" s="83">
        <v>128.15376230157099</v>
      </c>
      <c r="W455" s="84">
        <v>123.73312034102237</v>
      </c>
      <c r="X455" s="82">
        <v>124.72506469936432</v>
      </c>
      <c r="Y455" s="82">
        <v>122.6922226240829</v>
      </c>
      <c r="Z455" s="82">
        <v>122.6143265345687</v>
      </c>
      <c r="AA455" s="82">
        <v>122.79517690349314</v>
      </c>
      <c r="AB455" s="82">
        <v>123.34401639210442</v>
      </c>
      <c r="AC455" s="82">
        <v>124.97776120499678</v>
      </c>
      <c r="AD455" s="82">
        <v>130.13796267859368</v>
      </c>
      <c r="AE455" s="82">
        <v>134.35185340480751</v>
      </c>
      <c r="AF455" s="83">
        <v>137.15438001558601</v>
      </c>
      <c r="AG455" s="82"/>
      <c r="AH455" s="82"/>
      <c r="AI455" s="85"/>
      <c r="AJ455" s="82"/>
      <c r="AK455" s="82"/>
      <c r="AL455" s="85"/>
      <c r="AM455" s="82"/>
      <c r="AN455" s="82"/>
      <c r="AO455" s="82"/>
      <c r="AP455" s="85"/>
      <c r="AQ455" s="82"/>
      <c r="AR455" s="82"/>
      <c r="AS455" s="82"/>
      <c r="AT455" s="85"/>
      <c r="AU455" s="82"/>
      <c r="AV455" s="82"/>
      <c r="AW455" s="82"/>
      <c r="AX455" s="82"/>
      <c r="AY455" s="85"/>
      <c r="AZ455" s="82"/>
      <c r="BA455" s="82"/>
      <c r="BB455" s="85"/>
      <c r="BC455" s="82"/>
    </row>
    <row r="456" spans="4:55" x14ac:dyDescent="0.25">
      <c r="D456" s="83">
        <v>93006</v>
      </c>
      <c r="E456" s="82">
        <v>69.220230099999995</v>
      </c>
      <c r="F456" s="83">
        <v>83.313228524068293</v>
      </c>
      <c r="G456" s="84">
        <v>85.671680890264923</v>
      </c>
      <c r="H456" s="82">
        <v>85.408359829381709</v>
      </c>
      <c r="I456" s="82">
        <v>83.969744959064315</v>
      </c>
      <c r="J456" s="82">
        <v>82.949073364106852</v>
      </c>
      <c r="K456" s="82">
        <v>83.004522534253624</v>
      </c>
      <c r="L456" s="82">
        <v>82.843940489743858</v>
      </c>
      <c r="M456" s="82">
        <v>84.730638915988862</v>
      </c>
      <c r="N456" s="82">
        <v>89.835662715952466</v>
      </c>
      <c r="O456" s="82">
        <v>94.362389391053696</v>
      </c>
      <c r="P456" s="83">
        <v>96.801975909992564</v>
      </c>
      <c r="Q456" s="82"/>
      <c r="R456" s="82"/>
      <c r="S456" s="85"/>
      <c r="T456" s="83">
        <v>93006</v>
      </c>
      <c r="U456" s="84">
        <v>63.2044754</v>
      </c>
      <c r="V456" s="83">
        <v>63.613337139999999</v>
      </c>
      <c r="W456" s="84">
        <v>61.419006030548339</v>
      </c>
      <c r="X456" s="82">
        <v>61.911390255233364</v>
      </c>
      <c r="Y456" s="82">
        <v>60.902322195390155</v>
      </c>
      <c r="Z456" s="82">
        <v>60.863655907993191</v>
      </c>
      <c r="AA456" s="82">
        <v>60.953426939944727</v>
      </c>
      <c r="AB456" s="82">
        <v>61.225861481059617</v>
      </c>
      <c r="AC456" s="82">
        <v>62.036824481417611</v>
      </c>
      <c r="AD456" s="82">
        <v>64.598260292235167</v>
      </c>
      <c r="AE456" s="82">
        <v>66.689963622855785</v>
      </c>
      <c r="AF456" s="83">
        <v>68.08108993029694</v>
      </c>
      <c r="AG456" s="82"/>
      <c r="AH456" s="82"/>
      <c r="AI456" s="85"/>
      <c r="AJ456" s="82"/>
      <c r="AK456" s="82"/>
      <c r="AL456" s="85"/>
      <c r="AM456" s="82"/>
      <c r="AN456" s="82"/>
      <c r="AO456" s="82"/>
      <c r="AP456" s="85"/>
      <c r="AQ456" s="82"/>
      <c r="AR456" s="82"/>
      <c r="AS456" s="82"/>
      <c r="AT456" s="85"/>
      <c r="AU456" s="82"/>
      <c r="AV456" s="82"/>
      <c r="AW456" s="82"/>
      <c r="AX456" s="82"/>
      <c r="AY456" s="85"/>
      <c r="AZ456" s="82"/>
      <c r="BA456" s="82"/>
      <c r="BB456" s="85"/>
      <c r="BC456" s="82"/>
    </row>
    <row r="457" spans="4:55" x14ac:dyDescent="0.25">
      <c r="D457" s="83">
        <v>94001</v>
      </c>
      <c r="E457" s="82">
        <v>114.8000031</v>
      </c>
      <c r="F457" s="83">
        <v>108.5933362</v>
      </c>
      <c r="G457" s="84">
        <v>111.66742437604623</v>
      </c>
      <c r="H457" s="82">
        <v>111.32420262123486</v>
      </c>
      <c r="I457" s="82">
        <v>109.44906236989333</v>
      </c>
      <c r="J457" s="82">
        <v>108.11868380187292</v>
      </c>
      <c r="K457" s="82">
        <v>108.19095816312901</v>
      </c>
      <c r="L457" s="82">
        <v>107.98164998655182</v>
      </c>
      <c r="M457" s="82">
        <v>110.44083780268652</v>
      </c>
      <c r="N457" s="82">
        <v>117.09490193679095</v>
      </c>
      <c r="O457" s="82">
        <v>122.99519364824187</v>
      </c>
      <c r="P457" s="83">
        <v>126.17503487794025</v>
      </c>
      <c r="Q457" s="82"/>
      <c r="R457" s="82"/>
      <c r="S457" s="85"/>
      <c r="T457" s="83">
        <v>94001</v>
      </c>
      <c r="U457" s="84">
        <v>66.970921712355903</v>
      </c>
      <c r="V457" s="83">
        <v>59.838607745956601</v>
      </c>
      <c r="W457" s="84">
        <v>57.774485276886153</v>
      </c>
      <c r="X457" s="82">
        <v>58.237652087587826</v>
      </c>
      <c r="Y457" s="82">
        <v>57.28846076173356</v>
      </c>
      <c r="Z457" s="82">
        <v>57.252088879537737</v>
      </c>
      <c r="AA457" s="82">
        <v>57.336533019861257</v>
      </c>
      <c r="AB457" s="82">
        <v>57.592801663751857</v>
      </c>
      <c r="AC457" s="82">
        <v>58.355643216429847</v>
      </c>
      <c r="AD457" s="82">
        <v>60.765086890366277</v>
      </c>
      <c r="AE457" s="82">
        <v>62.732671374205822</v>
      </c>
      <c r="AF457" s="83">
        <v>64.04125012794816</v>
      </c>
      <c r="AG457" s="82"/>
      <c r="AH457" s="82"/>
      <c r="AI457" s="85"/>
      <c r="AJ457" s="82"/>
      <c r="AK457" s="82"/>
      <c r="AL457" s="85"/>
      <c r="AM457" s="82"/>
      <c r="AN457" s="82"/>
      <c r="AO457" s="82"/>
      <c r="AP457" s="85"/>
      <c r="AQ457" s="82"/>
      <c r="AR457" s="82"/>
      <c r="AS457" s="82"/>
      <c r="AT457" s="85"/>
      <c r="AU457" s="82"/>
      <c r="AV457" s="82"/>
      <c r="AW457" s="82"/>
      <c r="AX457" s="82"/>
      <c r="AY457" s="85"/>
      <c r="AZ457" s="82"/>
      <c r="BA457" s="82"/>
      <c r="BB457" s="85"/>
      <c r="BC457" s="82"/>
    </row>
    <row r="458" spans="4:55" x14ac:dyDescent="0.25">
      <c r="D458" s="83">
        <v>94002</v>
      </c>
      <c r="E458" s="82">
        <v>190</v>
      </c>
      <c r="F458" s="83">
        <v>197.29655698690999</v>
      </c>
      <c r="G458" s="84">
        <v>202.88167882063897</v>
      </c>
      <c r="H458" s="82">
        <v>202.25810031318272</v>
      </c>
      <c r="I458" s="82">
        <v>198.85127326096023</v>
      </c>
      <c r="J458" s="82">
        <v>196.43419022304542</v>
      </c>
      <c r="K458" s="82">
        <v>196.56550106709199</v>
      </c>
      <c r="L458" s="82">
        <v>196.18522190786408</v>
      </c>
      <c r="M458" s="82">
        <v>200.65316907742101</v>
      </c>
      <c r="N458" s="82">
        <v>212.7425291575922</v>
      </c>
      <c r="O458" s="82">
        <v>223.46240645967356</v>
      </c>
      <c r="P458" s="83">
        <v>229.23966451562887</v>
      </c>
      <c r="Q458" s="82"/>
      <c r="R458" s="82"/>
      <c r="S458" s="85"/>
      <c r="T458" s="83">
        <v>94002</v>
      </c>
      <c r="U458" s="84">
        <v>130.81716787263301</v>
      </c>
      <c r="V458" s="83">
        <v>176.61740293938701</v>
      </c>
      <c r="W458" s="84">
        <v>170.52501604121937</v>
      </c>
      <c r="X458" s="82">
        <v>171.89208192585932</v>
      </c>
      <c r="Y458" s="82">
        <v>169.09048420860123</v>
      </c>
      <c r="Z458" s="82">
        <v>168.98313031760301</v>
      </c>
      <c r="AA458" s="82">
        <v>169.23237249283392</v>
      </c>
      <c r="AB458" s="82">
        <v>169.98876546459076</v>
      </c>
      <c r="AC458" s="82">
        <v>172.24034014126494</v>
      </c>
      <c r="AD458" s="82">
        <v>179.35196422894506</v>
      </c>
      <c r="AE458" s="82">
        <v>185.15941321029368</v>
      </c>
      <c r="AF458" s="83">
        <v>189.02176545633583</v>
      </c>
      <c r="AG458" s="82"/>
      <c r="AH458" s="82"/>
      <c r="AI458" s="85"/>
      <c r="AJ458" s="82"/>
      <c r="AK458" s="82"/>
      <c r="AL458" s="85"/>
      <c r="AM458" s="82"/>
      <c r="AN458" s="82"/>
      <c r="AO458" s="82"/>
      <c r="AP458" s="85"/>
      <c r="AQ458" s="82"/>
      <c r="AR458" s="82"/>
      <c r="AS458" s="82"/>
      <c r="AT458" s="85"/>
      <c r="AU458" s="82"/>
      <c r="AV458" s="82"/>
      <c r="AW458" s="82"/>
      <c r="AX458" s="82"/>
      <c r="AY458" s="85"/>
      <c r="AZ458" s="82"/>
      <c r="BA458" s="82"/>
      <c r="BB458" s="85"/>
      <c r="BC458" s="82"/>
    </row>
    <row r="459" spans="4:55" x14ac:dyDescent="0.25">
      <c r="D459" s="83">
        <v>95001</v>
      </c>
      <c r="E459" s="82">
        <v>25.0935413702117</v>
      </c>
      <c r="F459" s="83">
        <v>22.396781380003802</v>
      </c>
      <c r="G459" s="84">
        <v>23.030795245228084</v>
      </c>
      <c r="H459" s="82">
        <v>22.960007636371369</v>
      </c>
      <c r="I459" s="82">
        <v>22.573270220101236</v>
      </c>
      <c r="J459" s="82">
        <v>22.298886920137797</v>
      </c>
      <c r="K459" s="82">
        <v>22.313793111669206</v>
      </c>
      <c r="L459" s="82">
        <v>22.270624445562355</v>
      </c>
      <c r="M459" s="82">
        <v>22.777818476224599</v>
      </c>
      <c r="N459" s="82">
        <v>24.150182793548712</v>
      </c>
      <c r="O459" s="82">
        <v>25.367085673263489</v>
      </c>
      <c r="P459" s="83">
        <v>26.022910527134009</v>
      </c>
      <c r="Q459" s="82"/>
      <c r="R459" s="82"/>
      <c r="S459" s="85"/>
      <c r="T459" s="83">
        <v>95001</v>
      </c>
      <c r="U459" s="84">
        <v>33.2275320118043</v>
      </c>
      <c r="V459" s="83">
        <v>32.283421617621997</v>
      </c>
      <c r="W459" s="84">
        <v>31.169810548622635</v>
      </c>
      <c r="X459" s="82">
        <v>31.419692856925202</v>
      </c>
      <c r="Y459" s="82">
        <v>30.907596320547924</v>
      </c>
      <c r="Z459" s="82">
        <v>30.887973390600433</v>
      </c>
      <c r="AA459" s="82">
        <v>30.93353169965695</v>
      </c>
      <c r="AB459" s="82">
        <v>31.071790743270068</v>
      </c>
      <c r="AC459" s="82">
        <v>31.483350042528816</v>
      </c>
      <c r="AD459" s="82">
        <v>32.783264745087344</v>
      </c>
      <c r="AE459" s="82">
        <v>33.844792776116364</v>
      </c>
      <c r="AF459" s="83">
        <v>34.550781789200997</v>
      </c>
      <c r="AG459" s="82"/>
      <c r="AH459" s="82"/>
      <c r="AI459" s="85"/>
      <c r="AJ459" s="82"/>
      <c r="AK459" s="82"/>
      <c r="AL459" s="85"/>
      <c r="AM459" s="82"/>
      <c r="AN459" s="82"/>
      <c r="AO459" s="82"/>
      <c r="AP459" s="85"/>
      <c r="AQ459" s="82"/>
      <c r="AR459" s="82"/>
      <c r="AS459" s="82"/>
      <c r="AT459" s="85"/>
      <c r="AU459" s="82"/>
      <c r="AV459" s="82"/>
      <c r="AW459" s="82"/>
      <c r="AX459" s="82"/>
      <c r="AY459" s="85"/>
      <c r="AZ459" s="82"/>
      <c r="BA459" s="82"/>
      <c r="BB459" s="85"/>
      <c r="BC459" s="82"/>
    </row>
    <row r="460" spans="4:55" x14ac:dyDescent="0.25">
      <c r="D460" s="83">
        <v>96202</v>
      </c>
      <c r="E460" s="82">
        <v>110.484482883754</v>
      </c>
      <c r="F460" s="83">
        <v>95.3894889078272</v>
      </c>
      <c r="G460" s="84">
        <v>98.089799168399566</v>
      </c>
      <c r="H460" s="82">
        <v>97.788309694743404</v>
      </c>
      <c r="I460" s="82">
        <v>96.141167462401128</v>
      </c>
      <c r="J460" s="82">
        <v>94.972549422858918</v>
      </c>
      <c r="K460" s="82">
        <v>95.036035955482433</v>
      </c>
      <c r="L460" s="82">
        <v>94.852177528376401</v>
      </c>
      <c r="M460" s="82">
        <v>97.01235307061603</v>
      </c>
      <c r="N460" s="82">
        <v>102.85735055502083</v>
      </c>
      <c r="O460" s="82">
        <v>108.04022669141484</v>
      </c>
      <c r="P460" s="83">
        <v>110.83343150787177</v>
      </c>
      <c r="Q460" s="82"/>
      <c r="R460" s="82"/>
      <c r="S460" s="85"/>
      <c r="T460" s="83">
        <v>96202</v>
      </c>
      <c r="U460" s="84">
        <v>115.83333589999999</v>
      </c>
      <c r="V460" s="83">
        <v>103.7322234</v>
      </c>
      <c r="W460" s="84">
        <v>100.15399821809737</v>
      </c>
      <c r="X460" s="82">
        <v>100.95691334077448</v>
      </c>
      <c r="Y460" s="82">
        <v>99.311458501970833</v>
      </c>
      <c r="Z460" s="82">
        <v>99.248406630419382</v>
      </c>
      <c r="AA460" s="82">
        <v>99.394793365653086</v>
      </c>
      <c r="AB460" s="82">
        <v>99.839043611770663</v>
      </c>
      <c r="AC460" s="82">
        <v>101.16145490010054</v>
      </c>
      <c r="AD460" s="82">
        <v>105.3383059143419</v>
      </c>
      <c r="AE460" s="82">
        <v>108.74917927728055</v>
      </c>
      <c r="AF460" s="83">
        <v>111.01764421543523</v>
      </c>
      <c r="AG460" s="82"/>
      <c r="AH460" s="82"/>
      <c r="AI460" s="85"/>
      <c r="AJ460" s="82"/>
      <c r="AK460" s="82"/>
      <c r="AL460" s="85"/>
      <c r="AM460" s="82"/>
      <c r="AN460" s="82"/>
      <c r="AO460" s="82"/>
      <c r="AP460" s="85"/>
      <c r="AQ460" s="82"/>
      <c r="AR460" s="82"/>
      <c r="AS460" s="82"/>
      <c r="AT460" s="85"/>
      <c r="AU460" s="82"/>
      <c r="AV460" s="82"/>
      <c r="AW460" s="82"/>
      <c r="AX460" s="82"/>
      <c r="AY460" s="85"/>
      <c r="AZ460" s="82"/>
      <c r="BA460" s="82"/>
      <c r="BB460" s="85"/>
      <c r="BC460" s="82"/>
    </row>
    <row r="461" spans="4:55" x14ac:dyDescent="0.25">
      <c r="D461" s="83">
        <v>97001</v>
      </c>
      <c r="E461" s="82">
        <v>28.0568322695039</v>
      </c>
      <c r="F461" s="83">
        <v>17.7701300298523</v>
      </c>
      <c r="G461" s="84">
        <v>18.273171455073498</v>
      </c>
      <c r="H461" s="82">
        <v>18.217006911046237</v>
      </c>
      <c r="I461" s="82">
        <v>17.910160402258814</v>
      </c>
      <c r="J461" s="82">
        <v>17.692458276420165</v>
      </c>
      <c r="K461" s="82">
        <v>17.704285197318701</v>
      </c>
      <c r="L461" s="82">
        <v>17.670034168257043</v>
      </c>
      <c r="M461" s="82">
        <v>18.072453771427337</v>
      </c>
      <c r="N461" s="82">
        <v>19.161319709501466</v>
      </c>
      <c r="O461" s="82">
        <v>20.126838907967187</v>
      </c>
      <c r="P461" s="83">
        <v>20.647185681566228</v>
      </c>
      <c r="Q461" s="82"/>
      <c r="R461" s="82"/>
      <c r="S461" s="85"/>
      <c r="T461" s="83">
        <v>97001</v>
      </c>
      <c r="U461" s="84">
        <v>35.222252394020003</v>
      </c>
      <c r="V461" s="83">
        <v>33.262657609327398</v>
      </c>
      <c r="W461" s="84">
        <v>32.115267963433624</v>
      </c>
      <c r="X461" s="82">
        <v>32.37272981992902</v>
      </c>
      <c r="Y461" s="82">
        <v>31.84510012955128</v>
      </c>
      <c r="Z461" s="82">
        <v>31.824881987624874</v>
      </c>
      <c r="AA461" s="82">
        <v>31.87182219282851</v>
      </c>
      <c r="AB461" s="82">
        <v>32.014274975051137</v>
      </c>
      <c r="AC461" s="82">
        <v>32.43831788535114</v>
      </c>
      <c r="AD461" s="82">
        <v>33.777662214606906</v>
      </c>
      <c r="AE461" s="82">
        <v>34.871389015224224</v>
      </c>
      <c r="AF461" s="83">
        <v>35.59879242048666</v>
      </c>
      <c r="AG461" s="82"/>
      <c r="AH461" s="82"/>
      <c r="AI461" s="85"/>
      <c r="AJ461" s="82"/>
      <c r="AK461" s="82"/>
      <c r="AL461" s="85"/>
      <c r="AM461" s="82"/>
      <c r="AN461" s="82"/>
      <c r="AO461" s="82"/>
      <c r="AP461" s="85"/>
      <c r="AQ461" s="82"/>
      <c r="AR461" s="82"/>
      <c r="AS461" s="82"/>
      <c r="AT461" s="85"/>
      <c r="AU461" s="82"/>
      <c r="AV461" s="82"/>
      <c r="AW461" s="82"/>
      <c r="AX461" s="82"/>
      <c r="AY461" s="85"/>
      <c r="AZ461" s="82"/>
      <c r="BA461" s="82"/>
      <c r="BB461" s="85"/>
      <c r="BC461" s="82"/>
    </row>
    <row r="462" spans="4:55" x14ac:dyDescent="0.25">
      <c r="D462" s="83">
        <v>97002</v>
      </c>
      <c r="E462" s="82">
        <v>29.352158382244401</v>
      </c>
      <c r="F462" s="83">
        <v>22.2817796679027</v>
      </c>
      <c r="G462" s="84">
        <v>22.912538034992696</v>
      </c>
      <c r="H462" s="82">
        <v>22.842113902301413</v>
      </c>
      <c r="I462" s="82">
        <v>22.457362283197849</v>
      </c>
      <c r="J462" s="82">
        <v>22.184387870910381</v>
      </c>
      <c r="K462" s="82">
        <v>22.199217522982039</v>
      </c>
      <c r="L462" s="82">
        <v>22.156270516872986</v>
      </c>
      <c r="M462" s="82">
        <v>22.660860236634303</v>
      </c>
      <c r="N462" s="82">
        <v>24.026177816150831</v>
      </c>
      <c r="O462" s="82">
        <v>25.236832212556621</v>
      </c>
      <c r="P462" s="83">
        <v>25.889289574475779</v>
      </c>
      <c r="Q462" s="82"/>
      <c r="R462" s="82"/>
      <c r="S462" s="85"/>
      <c r="T462" s="83">
        <v>97002</v>
      </c>
      <c r="U462" s="84">
        <v>38.592945013952999</v>
      </c>
      <c r="V462" s="83">
        <v>36.0322273506399</v>
      </c>
      <c r="W462" s="84">
        <v>34.789301873481953</v>
      </c>
      <c r="X462" s="82">
        <v>35.068200939705648</v>
      </c>
      <c r="Y462" s="82">
        <v>34.496638884023504</v>
      </c>
      <c r="Z462" s="82">
        <v>34.474737306132283</v>
      </c>
      <c r="AA462" s="82">
        <v>34.525585923390963</v>
      </c>
      <c r="AB462" s="82">
        <v>34.679899841901708</v>
      </c>
      <c r="AC462" s="82">
        <v>35.13925010578658</v>
      </c>
      <c r="AD462" s="82">
        <v>36.590113110761912</v>
      </c>
      <c r="AE462" s="82">
        <v>37.774907579147389</v>
      </c>
      <c r="AF462" s="83">
        <v>38.562877235146729</v>
      </c>
      <c r="AG462" s="82"/>
      <c r="AH462" s="82"/>
      <c r="AI462" s="85"/>
      <c r="AJ462" s="82"/>
      <c r="AK462" s="82"/>
      <c r="AL462" s="85"/>
      <c r="AM462" s="82"/>
      <c r="AN462" s="82"/>
      <c r="AO462" s="82"/>
      <c r="AP462" s="85"/>
      <c r="AQ462" s="82"/>
      <c r="AR462" s="82"/>
      <c r="AS462" s="82"/>
      <c r="AT462" s="85"/>
      <c r="AU462" s="82"/>
      <c r="AV462" s="82"/>
      <c r="AW462" s="82"/>
      <c r="AX462" s="82"/>
      <c r="AY462" s="85"/>
      <c r="AZ462" s="82"/>
      <c r="BA462" s="82"/>
      <c r="BB462" s="85"/>
      <c r="BC462" s="82"/>
    </row>
    <row r="463" spans="4:55" x14ac:dyDescent="0.25">
      <c r="D463" s="83">
        <v>97013</v>
      </c>
      <c r="E463" s="82">
        <v>0</v>
      </c>
      <c r="F463" s="83">
        <v>50.849797620832398</v>
      </c>
      <c r="G463" s="84">
        <v>52.289266810107975</v>
      </c>
      <c r="H463" s="82">
        <v>52.128550164115246</v>
      </c>
      <c r="I463" s="82">
        <v>51.250499027388187</v>
      </c>
      <c r="J463" s="82">
        <v>50.627537404601888</v>
      </c>
      <c r="K463" s="82">
        <v>50.661380518476562</v>
      </c>
      <c r="L463" s="82">
        <v>50.563370099128782</v>
      </c>
      <c r="M463" s="82">
        <v>51.714906713970038</v>
      </c>
      <c r="N463" s="82">
        <v>54.830731555671974</v>
      </c>
      <c r="O463" s="82">
        <v>57.593595741726453</v>
      </c>
      <c r="P463" s="83">
        <v>59.082584741003025</v>
      </c>
      <c r="Q463" s="82"/>
      <c r="R463" s="82"/>
      <c r="S463" s="85"/>
      <c r="T463" s="83">
        <v>97013</v>
      </c>
      <c r="U463" s="84">
        <v>0</v>
      </c>
      <c r="V463" s="83">
        <v>123.72364890786901</v>
      </c>
      <c r="W463" s="84">
        <v>119.45582294590264</v>
      </c>
      <c r="X463" s="82">
        <v>120.41347704300858</v>
      </c>
      <c r="Y463" s="82">
        <v>118.45090774585906</v>
      </c>
      <c r="Z463" s="82">
        <v>118.37570442558766</v>
      </c>
      <c r="AA463" s="82">
        <v>118.55030302611108</v>
      </c>
      <c r="AB463" s="82">
        <v>119.08016982811665</v>
      </c>
      <c r="AC463" s="82">
        <v>120.65743815020997</v>
      </c>
      <c r="AD463" s="82">
        <v>125.63925798871617</v>
      </c>
      <c r="AE463" s="82">
        <v>129.70747984489034</v>
      </c>
      <c r="AF463" s="83">
        <v>132.41312665712343</v>
      </c>
      <c r="AG463" s="82"/>
      <c r="AH463" s="82"/>
      <c r="AI463" s="85"/>
      <c r="AJ463" s="82"/>
      <c r="AK463" s="82"/>
      <c r="AL463" s="85"/>
      <c r="AM463" s="82"/>
      <c r="AN463" s="82"/>
      <c r="AO463" s="82"/>
      <c r="AP463" s="85"/>
      <c r="AQ463" s="82"/>
      <c r="AR463" s="82"/>
      <c r="AS463" s="82"/>
      <c r="AT463" s="85"/>
      <c r="AU463" s="82"/>
      <c r="AV463" s="82"/>
      <c r="AW463" s="82"/>
      <c r="AX463" s="82"/>
      <c r="AY463" s="85"/>
      <c r="AZ463" s="82"/>
      <c r="BA463" s="82"/>
      <c r="BB463" s="85"/>
      <c r="BC463" s="82"/>
    </row>
    <row r="464" spans="4:55" x14ac:dyDescent="0.25">
      <c r="D464" s="83">
        <v>97014</v>
      </c>
      <c r="E464" s="82">
        <v>0</v>
      </c>
      <c r="F464" s="83">
        <v>33.694165489448899</v>
      </c>
      <c r="G464" s="84">
        <v>34.647988618541234</v>
      </c>
      <c r="H464" s="82">
        <v>34.541494325144676</v>
      </c>
      <c r="I464" s="82">
        <v>33.959678827476708</v>
      </c>
      <c r="J464" s="82">
        <v>33.54689110768571</v>
      </c>
      <c r="K464" s="82">
        <v>33.569316280113618</v>
      </c>
      <c r="L464" s="82">
        <v>33.504372476131962</v>
      </c>
      <c r="M464" s="82">
        <v>34.267405311718413</v>
      </c>
      <c r="N464" s="82">
        <v>36.332017616280076</v>
      </c>
      <c r="O464" s="82">
        <v>38.162750627332471</v>
      </c>
      <c r="P464" s="83">
        <v>39.149386643618982</v>
      </c>
      <c r="Q464" s="82"/>
      <c r="R464" s="82"/>
      <c r="S464" s="85"/>
      <c r="T464" s="83">
        <v>97014</v>
      </c>
      <c r="U464" s="84">
        <v>0</v>
      </c>
      <c r="V464" s="83">
        <v>243.02853193917699</v>
      </c>
      <c r="W464" s="84">
        <v>234.64530458317694</v>
      </c>
      <c r="X464" s="82">
        <v>236.52641034896715</v>
      </c>
      <c r="Y464" s="82">
        <v>232.67136453254187</v>
      </c>
      <c r="Z464" s="82">
        <v>232.52364376384614</v>
      </c>
      <c r="AA464" s="82">
        <v>232.86660521008864</v>
      </c>
      <c r="AB464" s="82">
        <v>233.90741472509586</v>
      </c>
      <c r="AC464" s="82">
        <v>237.00561954023146</v>
      </c>
      <c r="AD464" s="82">
        <v>246.79133449792073</v>
      </c>
      <c r="AE464" s="82">
        <v>254.78248246386147</v>
      </c>
      <c r="AF464" s="83">
        <v>260.09714444261192</v>
      </c>
      <c r="AG464" s="82"/>
      <c r="AH464" s="82"/>
      <c r="AI464" s="85"/>
      <c r="AJ464" s="82"/>
      <c r="AK464" s="82"/>
      <c r="AL464" s="85"/>
      <c r="AM464" s="82"/>
      <c r="AN464" s="82"/>
      <c r="AO464" s="82"/>
      <c r="AP464" s="85"/>
      <c r="AQ464" s="82"/>
      <c r="AR464" s="82"/>
      <c r="AS464" s="82"/>
      <c r="AT464" s="85"/>
      <c r="AU464" s="82"/>
      <c r="AV464" s="82"/>
      <c r="AW464" s="82"/>
      <c r="AX464" s="82"/>
      <c r="AY464" s="85"/>
      <c r="AZ464" s="82"/>
      <c r="BA464" s="82"/>
      <c r="BB464" s="85"/>
      <c r="BC464" s="82"/>
    </row>
    <row r="465" spans="1:61" x14ac:dyDescent="0.25">
      <c r="D465" s="83">
        <v>98001</v>
      </c>
      <c r="E465" s="82">
        <v>52.264400033474601</v>
      </c>
      <c r="F465" s="83">
        <v>41.585595054702601</v>
      </c>
      <c r="G465" s="84">
        <v>42.762810807758243</v>
      </c>
      <c r="H465" s="82">
        <v>42.631374741706615</v>
      </c>
      <c r="I465" s="82">
        <v>41.913293633861784</v>
      </c>
      <c r="J465" s="82">
        <v>41.403827893742537</v>
      </c>
      <c r="K465" s="82">
        <v>41.43150521193909</v>
      </c>
      <c r="L465" s="82">
        <v>41.35135107562315</v>
      </c>
      <c r="M465" s="82">
        <v>42.293091998812841</v>
      </c>
      <c r="N465" s="82">
        <v>44.841252191987628</v>
      </c>
      <c r="O465" s="82">
        <v>47.100756784102892</v>
      </c>
      <c r="P465" s="83">
        <v>48.318470451845279</v>
      </c>
      <c r="Q465" s="82"/>
      <c r="R465" s="82"/>
      <c r="S465" s="85"/>
      <c r="T465" s="83">
        <v>98001</v>
      </c>
      <c r="U465" s="84">
        <v>59.129157308088999</v>
      </c>
      <c r="V465" s="83">
        <v>58.8447523893485</v>
      </c>
      <c r="W465" s="84">
        <v>56.81491278964711</v>
      </c>
      <c r="X465" s="82">
        <v>57.270386894365828</v>
      </c>
      <c r="Y465" s="82">
        <v>56.336960622532388</v>
      </c>
      <c r="Z465" s="82">
        <v>56.301192838448337</v>
      </c>
      <c r="AA465" s="82">
        <v>56.384234451802129</v>
      </c>
      <c r="AB465" s="82">
        <v>56.636246747257239</v>
      </c>
      <c r="AC465" s="82">
        <v>57.386418316592852</v>
      </c>
      <c r="AD465" s="82">
        <v>59.75584370481058</v>
      </c>
      <c r="AE465" s="82">
        <v>61.690748712096372</v>
      </c>
      <c r="AF465" s="83">
        <v>62.977593370529014</v>
      </c>
      <c r="AG465" s="82"/>
      <c r="AH465" s="82"/>
      <c r="AI465" s="85"/>
      <c r="AJ465" s="82"/>
      <c r="AK465" s="82"/>
      <c r="AL465" s="85"/>
      <c r="AM465" s="82"/>
      <c r="AN465" s="82"/>
      <c r="AO465" s="82"/>
      <c r="AP465" s="85"/>
      <c r="AQ465" s="82"/>
      <c r="AR465" s="82"/>
      <c r="AS465" s="82"/>
      <c r="AT465" s="85"/>
      <c r="AU465" s="82"/>
      <c r="AV465" s="82"/>
      <c r="AW465" s="82"/>
      <c r="AX465" s="82"/>
      <c r="AY465" s="85"/>
      <c r="AZ465" s="82"/>
      <c r="BA465" s="82"/>
      <c r="BB465" s="85"/>
      <c r="BC465" s="82"/>
    </row>
    <row r="466" spans="1:61" x14ac:dyDescent="0.25">
      <c r="D466" s="83">
        <v>98002</v>
      </c>
      <c r="E466" s="82">
        <v>49.1612544332189</v>
      </c>
      <c r="F466" s="83">
        <v>39.103156993738402</v>
      </c>
      <c r="G466" s="84">
        <v>40.210099249745177</v>
      </c>
      <c r="H466" s="82">
        <v>40.086509215294654</v>
      </c>
      <c r="I466" s="82">
        <v>39.411293716818371</v>
      </c>
      <c r="J466" s="82">
        <v>38.932240362102426</v>
      </c>
      <c r="K466" s="82">
        <v>38.958265492130792</v>
      </c>
      <c r="L466" s="82">
        <v>38.882896129928881</v>
      </c>
      <c r="M466" s="82">
        <v>39.768420146561901</v>
      </c>
      <c r="N466" s="82">
        <v>42.164468777051347</v>
      </c>
      <c r="O466" s="82">
        <v>44.28909300516046</v>
      </c>
      <c r="P466" s="83">
        <v>45.434115666505477</v>
      </c>
      <c r="Q466" s="82"/>
      <c r="R466" s="82"/>
      <c r="S466" s="85"/>
      <c r="T466" s="83">
        <v>98002</v>
      </c>
      <c r="U466" s="84">
        <v>67.571667588683795</v>
      </c>
      <c r="V466" s="83">
        <v>65.136845864014802</v>
      </c>
      <c r="W466" s="84">
        <v>62.889961583499833</v>
      </c>
      <c r="X466" s="82">
        <v>63.394138172736078</v>
      </c>
      <c r="Y466" s="82">
        <v>62.360903419846842</v>
      </c>
      <c r="Z466" s="82">
        <v>62.321311093527498</v>
      </c>
      <c r="AA466" s="82">
        <v>62.413232098369797</v>
      </c>
      <c r="AB466" s="82">
        <v>62.692191315264509</v>
      </c>
      <c r="AC466" s="82">
        <v>63.522576488101514</v>
      </c>
      <c r="AD466" s="82">
        <v>66.145357450411382</v>
      </c>
      <c r="AE466" s="82">
        <v>68.287156066321586</v>
      </c>
      <c r="AF466" s="83">
        <v>69.71159917745328</v>
      </c>
      <c r="AG466" s="82"/>
      <c r="AH466" s="82"/>
      <c r="AI466" s="85"/>
      <c r="AJ466" s="82"/>
      <c r="AK466" s="82"/>
      <c r="AL466" s="85"/>
      <c r="AM466" s="82"/>
      <c r="AN466" s="82"/>
      <c r="AO466" s="82"/>
      <c r="AP466" s="85"/>
      <c r="AQ466" s="82"/>
      <c r="AR466" s="82"/>
      <c r="AS466" s="82"/>
      <c r="AT466" s="85"/>
      <c r="AU466" s="82"/>
      <c r="AV466" s="82"/>
      <c r="AW466" s="82"/>
      <c r="AX466" s="82"/>
      <c r="AY466" s="85"/>
      <c r="AZ466" s="82"/>
      <c r="BA466" s="82"/>
      <c r="BB466" s="85"/>
      <c r="BC466" s="82"/>
    </row>
    <row r="467" spans="1:61" x14ac:dyDescent="0.25">
      <c r="D467" s="83">
        <v>98003</v>
      </c>
      <c r="E467" s="82">
        <v>30.048707237594598</v>
      </c>
      <c r="F467" s="83">
        <v>22.735866294339701</v>
      </c>
      <c r="G467" s="84">
        <v>23.37947906279609</v>
      </c>
      <c r="H467" s="82">
        <v>23.307619736986926</v>
      </c>
      <c r="I467" s="82">
        <v>22.915027156912611</v>
      </c>
      <c r="J467" s="82">
        <v>22.636489722648143</v>
      </c>
      <c r="K467" s="82">
        <v>22.651621592351464</v>
      </c>
      <c r="L467" s="82">
        <v>22.607799357180358</v>
      </c>
      <c r="M467" s="82">
        <v>23.122672252118711</v>
      </c>
      <c r="N467" s="82">
        <v>24.51581402085792</v>
      </c>
      <c r="O467" s="82">
        <v>25.75114068217426</v>
      </c>
      <c r="P467" s="83">
        <v>26.416894655350852</v>
      </c>
      <c r="Q467" s="82"/>
      <c r="R467" s="82"/>
      <c r="S467" s="85"/>
      <c r="T467" s="83">
        <v>98003</v>
      </c>
      <c r="U467" s="84">
        <v>46.509303888941602</v>
      </c>
      <c r="V467" s="83">
        <v>40.4536140981971</v>
      </c>
      <c r="W467" s="84">
        <v>39.058173646612801</v>
      </c>
      <c r="X467" s="82">
        <v>39.371295427499895</v>
      </c>
      <c r="Y467" s="82">
        <v>38.72959902031603</v>
      </c>
      <c r="Z467" s="82">
        <v>38.705009977525769</v>
      </c>
      <c r="AA467" s="82">
        <v>38.762098048157441</v>
      </c>
      <c r="AB467" s="82">
        <v>38.93534727998167</v>
      </c>
      <c r="AC467" s="82">
        <v>39.451062784612382</v>
      </c>
      <c r="AD467" s="82">
        <v>41.079956040126881</v>
      </c>
      <c r="AE467" s="82">
        <v>42.410132433146714</v>
      </c>
      <c r="AF467" s="83">
        <v>43.294791049298581</v>
      </c>
      <c r="AG467" s="82"/>
      <c r="AH467" s="82"/>
      <c r="AI467" s="85"/>
      <c r="AJ467" s="82"/>
      <c r="AK467" s="82"/>
      <c r="AL467" s="85"/>
      <c r="AM467" s="82"/>
      <c r="AN467" s="82"/>
      <c r="AO467" s="82"/>
      <c r="AP467" s="85"/>
      <c r="AQ467" s="82"/>
      <c r="AR467" s="82"/>
      <c r="AS467" s="82"/>
      <c r="AT467" s="85"/>
      <c r="AU467" s="82"/>
      <c r="AV467" s="82"/>
      <c r="AW467" s="82"/>
      <c r="AX467" s="82"/>
      <c r="AY467" s="85"/>
      <c r="AZ467" s="82"/>
      <c r="BA467" s="82"/>
      <c r="BB467" s="85"/>
      <c r="BC467" s="82"/>
    </row>
    <row r="468" spans="1:61" x14ac:dyDescent="0.25">
      <c r="D468" s="83">
        <v>99981</v>
      </c>
      <c r="E468" s="82">
        <v>35.9056226444769</v>
      </c>
      <c r="F468" s="83">
        <v>26.909182753646402</v>
      </c>
      <c r="G468" s="84">
        <v>27.670934841064557</v>
      </c>
      <c r="H468" s="82">
        <v>27.58588526759684</v>
      </c>
      <c r="I468" s="82">
        <v>27.121229760382874</v>
      </c>
      <c r="J468" s="82">
        <v>26.791564964446756</v>
      </c>
      <c r="K468" s="82">
        <v>26.809474387469376</v>
      </c>
      <c r="L468" s="82">
        <v>26.757608295382699</v>
      </c>
      <c r="M468" s="82">
        <v>27.366989466323364</v>
      </c>
      <c r="N468" s="82">
        <v>29.015851487739923</v>
      </c>
      <c r="O468" s="82">
        <v>30.47793041006755</v>
      </c>
      <c r="P468" s="83">
        <v>31.265887864657049</v>
      </c>
      <c r="Q468" s="82"/>
      <c r="R468" s="82"/>
      <c r="S468" s="85"/>
      <c r="T468" s="83">
        <v>99981</v>
      </c>
      <c r="U468" s="84">
        <v>52.741784176089503</v>
      </c>
      <c r="V468" s="83">
        <v>48.529525416713497</v>
      </c>
      <c r="W468" s="84">
        <v>46.855507794992803</v>
      </c>
      <c r="X468" s="82">
        <v>47.231139287081518</v>
      </c>
      <c r="Y468" s="82">
        <v>46.46133854624658</v>
      </c>
      <c r="Z468" s="82">
        <v>46.431840697817861</v>
      </c>
      <c r="AA468" s="82">
        <v>46.500325480610954</v>
      </c>
      <c r="AB468" s="82">
        <v>46.708161126119194</v>
      </c>
      <c r="AC468" s="82">
        <v>47.326830909961437</v>
      </c>
      <c r="AD468" s="82">
        <v>49.280906421057175</v>
      </c>
      <c r="AE468" s="82">
        <v>50.876631067984221</v>
      </c>
      <c r="AF468" s="83">
        <v>51.937897502509529</v>
      </c>
      <c r="AG468" s="82"/>
      <c r="AH468" s="82"/>
      <c r="AI468" s="85"/>
      <c r="AJ468" s="82"/>
      <c r="AK468" s="82"/>
      <c r="AL468" s="85"/>
      <c r="AM468" s="82"/>
      <c r="AN468" s="82"/>
      <c r="AO468" s="82"/>
      <c r="AP468" s="85"/>
      <c r="AQ468" s="82"/>
      <c r="AR468" s="82"/>
      <c r="AS468" s="82"/>
      <c r="AT468" s="85"/>
      <c r="AU468" s="82"/>
      <c r="AV468" s="82"/>
      <c r="AW468" s="82"/>
      <c r="AX468" s="82"/>
      <c r="AY468" s="85"/>
      <c r="AZ468" s="82"/>
      <c r="BA468" s="82"/>
      <c r="BB468" s="85"/>
      <c r="BC468" s="82"/>
    </row>
    <row r="469" spans="1:61" x14ac:dyDescent="0.25">
      <c r="D469" s="83">
        <v>99982</v>
      </c>
      <c r="E469" s="82">
        <v>202.86436881204</v>
      </c>
      <c r="F469" s="83">
        <v>198.47222160000001</v>
      </c>
      <c r="G469" s="84">
        <v>204.09062445089415</v>
      </c>
      <c r="H469" s="82">
        <v>203.46333011992891</v>
      </c>
      <c r="I469" s="82">
        <v>200.03620222683324</v>
      </c>
      <c r="J469" s="82">
        <v>197.60471610435388</v>
      </c>
      <c r="K469" s="82">
        <v>197.736809412702</v>
      </c>
      <c r="L469" s="82">
        <v>197.3542642192491</v>
      </c>
      <c r="M469" s="82">
        <v>201.84883530693531</v>
      </c>
      <c r="N469" s="82">
        <v>214.01023431702106</v>
      </c>
      <c r="O469" s="82">
        <v>224.79398997862978</v>
      </c>
      <c r="P469" s="83">
        <v>230.60567396659729</v>
      </c>
      <c r="Q469" s="82"/>
      <c r="R469" s="82"/>
      <c r="S469" s="85"/>
      <c r="T469" s="83">
        <v>99982</v>
      </c>
      <c r="U469" s="84">
        <v>60.333332059999996</v>
      </c>
      <c r="V469" s="83">
        <v>207.77777789999999</v>
      </c>
      <c r="W469" s="84">
        <v>200.61051923386069</v>
      </c>
      <c r="X469" s="82">
        <v>202.21877474563979</v>
      </c>
      <c r="Y469" s="82">
        <v>198.92289484607309</v>
      </c>
      <c r="Z469" s="82">
        <v>198.79660064997861</v>
      </c>
      <c r="AA469" s="82">
        <v>199.08981629275536</v>
      </c>
      <c r="AB469" s="82">
        <v>199.97965867677428</v>
      </c>
      <c r="AC469" s="82">
        <v>202.62847569768718</v>
      </c>
      <c r="AD469" s="82">
        <v>210.99479422353141</v>
      </c>
      <c r="AE469" s="82">
        <v>217.82684375279746</v>
      </c>
      <c r="AF469" s="83">
        <v>222.37062570063375</v>
      </c>
      <c r="AG469" s="82"/>
      <c r="AH469" s="82"/>
      <c r="AI469" s="85"/>
      <c r="AJ469" s="82"/>
      <c r="AK469" s="82"/>
      <c r="AL469" s="85"/>
      <c r="AM469" s="82"/>
      <c r="AN469" s="82"/>
      <c r="AO469" s="82"/>
      <c r="AP469" s="85"/>
      <c r="AQ469" s="82"/>
      <c r="AR469" s="82"/>
      <c r="AS469" s="82"/>
      <c r="AT469" s="85"/>
      <c r="AU469" s="82"/>
      <c r="AV469" s="82"/>
      <c r="AW469" s="82"/>
      <c r="AX469" s="82"/>
      <c r="AY469" s="85"/>
      <c r="AZ469" s="82"/>
      <c r="BA469" s="82"/>
      <c r="BB469" s="85"/>
      <c r="BC469" s="82"/>
    </row>
    <row r="470" spans="1:61" s="2" customFormat="1" x14ac:dyDescent="0.25">
      <c r="A470" s="68"/>
      <c r="B470" s="68"/>
      <c r="C470" s="68"/>
      <c r="D470" s="83">
        <v>99983</v>
      </c>
      <c r="E470" s="82">
        <v>0</v>
      </c>
      <c r="F470" s="83">
        <v>0</v>
      </c>
      <c r="G470" s="84">
        <v>0</v>
      </c>
      <c r="H470" s="82">
        <v>0</v>
      </c>
      <c r="I470" s="82">
        <v>0</v>
      </c>
      <c r="J470" s="82">
        <v>0</v>
      </c>
      <c r="K470" s="82">
        <v>0</v>
      </c>
      <c r="L470" s="82">
        <v>0</v>
      </c>
      <c r="M470" s="82">
        <v>0</v>
      </c>
      <c r="N470" s="82">
        <v>0</v>
      </c>
      <c r="O470" s="82">
        <v>0</v>
      </c>
      <c r="P470" s="83">
        <v>0</v>
      </c>
      <c r="Q470" s="82"/>
      <c r="R470" s="82"/>
      <c r="S470" s="85"/>
      <c r="T470" s="83">
        <v>99983</v>
      </c>
      <c r="U470" s="84">
        <v>0</v>
      </c>
      <c r="V470" s="83">
        <v>0</v>
      </c>
      <c r="W470" s="84">
        <v>0</v>
      </c>
      <c r="X470" s="82">
        <v>0</v>
      </c>
      <c r="Y470" s="82">
        <v>0</v>
      </c>
      <c r="Z470" s="82">
        <v>0</v>
      </c>
      <c r="AA470" s="82">
        <v>0</v>
      </c>
      <c r="AB470" s="82">
        <v>0</v>
      </c>
      <c r="AC470" s="82">
        <v>0</v>
      </c>
      <c r="AD470" s="82">
        <v>0</v>
      </c>
      <c r="AE470" s="82">
        <v>0</v>
      </c>
      <c r="AF470" s="83">
        <v>0</v>
      </c>
      <c r="AG470" s="82"/>
      <c r="AH470" s="82"/>
      <c r="AI470" s="85"/>
      <c r="AJ470" s="82"/>
      <c r="AK470" s="82"/>
      <c r="AL470" s="85"/>
      <c r="AM470" s="82"/>
      <c r="AN470" s="82"/>
      <c r="AO470" s="82"/>
      <c r="AP470" s="85"/>
      <c r="AQ470" s="82"/>
      <c r="AR470" s="82"/>
      <c r="AS470" s="82"/>
      <c r="AT470" s="85"/>
      <c r="AU470" s="82"/>
      <c r="AV470" s="82"/>
      <c r="AW470" s="82"/>
      <c r="AX470" s="82"/>
      <c r="AY470" s="85"/>
      <c r="AZ470" s="82"/>
      <c r="BA470" s="82"/>
      <c r="BB470" s="85"/>
      <c r="BC470" s="82"/>
      <c r="BI470" s="68"/>
    </row>
    <row r="471" spans="1:61" x14ac:dyDescent="0.25">
      <c r="D471" s="83" t="s">
        <v>21</v>
      </c>
      <c r="E471" s="82">
        <v>158</v>
      </c>
      <c r="F471" s="83">
        <v>95.051834869999993</v>
      </c>
      <c r="G471" s="84">
        <v>97.742586732961598</v>
      </c>
      <c r="H471" s="82">
        <v>97.442164453807763</v>
      </c>
      <c r="I471" s="82">
        <v>95.800852677546075</v>
      </c>
      <c r="J471" s="82">
        <v>94.63637124261561</v>
      </c>
      <c r="K471" s="82">
        <v>94.699633049387955</v>
      </c>
      <c r="L471" s="82">
        <v>94.516425433403896</v>
      </c>
      <c r="M471" s="82">
        <v>96.66895451477447</v>
      </c>
      <c r="N471" s="82">
        <v>102.49326222482053</v>
      </c>
      <c r="O471" s="82">
        <v>107.65779232461189</v>
      </c>
      <c r="P471" s="83">
        <v>110.4411099208357</v>
      </c>
      <c r="Q471" s="82"/>
      <c r="R471" s="82"/>
      <c r="S471" s="85"/>
      <c r="T471" s="83" t="s">
        <v>21</v>
      </c>
      <c r="U471" s="84">
        <v>178.572832253212</v>
      </c>
      <c r="V471" s="83">
        <v>158.384277411482</v>
      </c>
      <c r="W471" s="84">
        <v>152.9208390383755</v>
      </c>
      <c r="X471" s="82">
        <v>154.14677566018673</v>
      </c>
      <c r="Y471" s="82">
        <v>151.63440132639664</v>
      </c>
      <c r="Z471" s="82">
        <v>151.53813013131574</v>
      </c>
      <c r="AA471" s="82">
        <v>151.76164175116418</v>
      </c>
      <c r="AB471" s="82">
        <v>152.43994837484354</v>
      </c>
      <c r="AC471" s="82">
        <v>154.45908138364121</v>
      </c>
      <c r="AD471" s="82">
        <v>160.83653583378879</v>
      </c>
      <c r="AE471" s="82">
        <v>166.04445190098753</v>
      </c>
      <c r="AF471" s="83">
        <v>169.50807360200383</v>
      </c>
      <c r="AG471" s="82"/>
      <c r="AH471" s="82"/>
      <c r="AI471" s="85"/>
      <c r="AJ471" s="82"/>
      <c r="AK471" s="82"/>
      <c r="AL471" s="85"/>
      <c r="AM471" s="82"/>
      <c r="AN471" s="82"/>
      <c r="AO471" s="82"/>
      <c r="AP471" s="85"/>
      <c r="AQ471" s="82"/>
      <c r="AR471" s="82"/>
      <c r="AS471" s="82"/>
      <c r="AT471" s="85"/>
      <c r="AU471" s="82"/>
      <c r="AV471" s="82"/>
      <c r="AW471" s="82"/>
      <c r="AX471" s="82"/>
      <c r="AY471" s="85"/>
      <c r="AZ471" s="82"/>
      <c r="BA471" s="82"/>
      <c r="BB471" s="85"/>
      <c r="BC471" s="82"/>
    </row>
    <row r="472" spans="1:61" x14ac:dyDescent="0.25">
      <c r="D472" s="83" t="s">
        <v>22</v>
      </c>
      <c r="E472" s="82">
        <v>173.00510609998</v>
      </c>
      <c r="F472" s="83">
        <v>153.65933630000001</v>
      </c>
      <c r="G472" s="84">
        <v>158.00916443299866</v>
      </c>
      <c r="H472" s="82">
        <v>157.52350639086148</v>
      </c>
      <c r="I472" s="82">
        <v>154.87018698312278</v>
      </c>
      <c r="J472" s="82">
        <v>152.98770418129354</v>
      </c>
      <c r="K472" s="82">
        <v>153.08997224645054</v>
      </c>
      <c r="L472" s="82">
        <v>152.79380162843231</v>
      </c>
      <c r="M472" s="82">
        <v>156.2735470795561</v>
      </c>
      <c r="N472" s="82">
        <v>165.68903346502842</v>
      </c>
      <c r="O472" s="82">
        <v>174.03793349963237</v>
      </c>
      <c r="P472" s="83">
        <v>178.53740197525721</v>
      </c>
      <c r="Q472" s="82"/>
      <c r="R472" s="82"/>
      <c r="S472" s="85"/>
      <c r="T472" s="83" t="s">
        <v>22</v>
      </c>
      <c r="U472" s="84">
        <v>206.77872247230701</v>
      </c>
      <c r="V472" s="83">
        <v>174.499285441388</v>
      </c>
      <c r="W472" s="84">
        <v>168.47996264154153</v>
      </c>
      <c r="X472" s="82">
        <v>169.83063373086128</v>
      </c>
      <c r="Y472" s="82">
        <v>167.06263470234234</v>
      </c>
      <c r="Z472" s="82">
        <v>166.95656827311868</v>
      </c>
      <c r="AA472" s="82">
        <v>167.20282136457971</v>
      </c>
      <c r="AB472" s="82">
        <v>167.95014315103899</v>
      </c>
      <c r="AC472" s="82">
        <v>170.17471539397027</v>
      </c>
      <c r="AD472" s="82">
        <v>177.2010519892028</v>
      </c>
      <c r="AE472" s="82">
        <v>182.93885404390991</v>
      </c>
      <c r="AF472" s="83">
        <v>186.75488630256902</v>
      </c>
      <c r="AG472" s="82"/>
      <c r="AH472" s="82"/>
      <c r="AI472" s="85"/>
      <c r="AJ472" s="82"/>
      <c r="AK472" s="82"/>
      <c r="AL472" s="85"/>
      <c r="AM472" s="82"/>
      <c r="AN472" s="82"/>
      <c r="AO472" s="82"/>
      <c r="AP472" s="85"/>
      <c r="AQ472" s="82"/>
      <c r="AR472" s="82"/>
      <c r="AS472" s="82"/>
      <c r="AT472" s="85"/>
      <c r="AU472" s="82"/>
      <c r="AV472" s="82"/>
      <c r="AW472" s="82"/>
      <c r="AX472" s="82"/>
      <c r="AY472" s="85"/>
      <c r="AZ472" s="82"/>
      <c r="BA472" s="82"/>
      <c r="BB472" s="85"/>
      <c r="BC472" s="82"/>
    </row>
    <row r="473" spans="1:61" x14ac:dyDescent="0.25">
      <c r="D473" s="83" t="s">
        <v>23</v>
      </c>
      <c r="E473" s="82">
        <v>0</v>
      </c>
      <c r="F473" s="83">
        <v>50.393861899999997</v>
      </c>
      <c r="G473" s="84">
        <v>51.820424343268009</v>
      </c>
      <c r="H473" s="82">
        <v>51.661148734669112</v>
      </c>
      <c r="I473" s="82">
        <v>50.790970488232325</v>
      </c>
      <c r="J473" s="82">
        <v>50.173594540705814</v>
      </c>
      <c r="K473" s="82">
        <v>50.207134206282923</v>
      </c>
      <c r="L473" s="82">
        <v>50.110002580033346</v>
      </c>
      <c r="M473" s="82">
        <v>51.251214145393241</v>
      </c>
      <c r="N473" s="82">
        <v>54.339101494486414</v>
      </c>
      <c r="O473" s="82">
        <v>57.077192947252485</v>
      </c>
      <c r="P473" s="83">
        <v>58.552831189899514</v>
      </c>
      <c r="Q473" s="82"/>
      <c r="R473" s="82"/>
      <c r="S473" s="85"/>
      <c r="T473" s="83" t="s">
        <v>23</v>
      </c>
      <c r="U473" s="84">
        <v>0</v>
      </c>
      <c r="V473" s="83">
        <v>0</v>
      </c>
      <c r="W473" s="84">
        <v>0</v>
      </c>
      <c r="X473" s="82">
        <v>0</v>
      </c>
      <c r="Y473" s="82">
        <v>0</v>
      </c>
      <c r="Z473" s="82">
        <v>0</v>
      </c>
      <c r="AA473" s="82">
        <v>0</v>
      </c>
      <c r="AB473" s="82">
        <v>0</v>
      </c>
      <c r="AC473" s="82">
        <v>0</v>
      </c>
      <c r="AD473" s="82">
        <v>0</v>
      </c>
      <c r="AE473" s="82">
        <v>0</v>
      </c>
      <c r="AF473" s="83">
        <v>0</v>
      </c>
      <c r="AG473" s="82"/>
      <c r="AH473" s="82"/>
      <c r="AI473" s="85"/>
      <c r="AJ473" s="82"/>
      <c r="AK473" s="82"/>
      <c r="AL473" s="85"/>
      <c r="AM473" s="82"/>
      <c r="AN473" s="82"/>
      <c r="AO473" s="82"/>
      <c r="AP473" s="85"/>
      <c r="AQ473" s="82"/>
      <c r="AR473" s="82"/>
      <c r="AS473" s="82"/>
      <c r="AT473" s="85"/>
      <c r="AU473" s="82"/>
      <c r="AV473" s="82"/>
      <c r="AW473" s="82"/>
      <c r="AX473" s="82"/>
      <c r="AY473" s="85"/>
      <c r="AZ473" s="82"/>
      <c r="BA473" s="82"/>
      <c r="BB473" s="85"/>
      <c r="BC473" s="82"/>
    </row>
    <row r="474" spans="1:61" x14ac:dyDescent="0.25">
      <c r="D474" s="83" t="s">
        <v>24</v>
      </c>
      <c r="E474" s="82">
        <v>49.799999239999998</v>
      </c>
      <c r="F474" s="83">
        <v>41.654028480000001</v>
      </c>
      <c r="G474" s="84">
        <v>42.833181464113409</v>
      </c>
      <c r="H474" s="82">
        <v>42.701529106333943</v>
      </c>
      <c r="I474" s="82">
        <v>41.982266321281259</v>
      </c>
      <c r="J474" s="82">
        <v>41.471962202256478</v>
      </c>
      <c r="K474" s="82">
        <v>41.499685066361053</v>
      </c>
      <c r="L474" s="82">
        <v>41.419399028070572</v>
      </c>
      <c r="M474" s="82">
        <v>42.362689683974963</v>
      </c>
      <c r="N474" s="82">
        <v>44.915043139985023</v>
      </c>
      <c r="O474" s="82">
        <v>47.178265982097912</v>
      </c>
      <c r="P474" s="83">
        <v>48.397983524432107</v>
      </c>
      <c r="Q474" s="82"/>
      <c r="R474" s="82"/>
      <c r="S474" s="85"/>
      <c r="T474" s="83" t="s">
        <v>24</v>
      </c>
      <c r="U474" s="84">
        <v>50.955087182652697</v>
      </c>
      <c r="V474" s="83">
        <v>38.687670539853102</v>
      </c>
      <c r="W474" s="84">
        <v>37.353146007191299</v>
      </c>
      <c r="X474" s="82">
        <v>37.652598913139492</v>
      </c>
      <c r="Y474" s="82">
        <v>37.038914827275754</v>
      </c>
      <c r="Z474" s="82">
        <v>37.015399183307558</v>
      </c>
      <c r="AA474" s="82">
        <v>37.069995157427265</v>
      </c>
      <c r="AB474" s="82">
        <v>37.235681446563973</v>
      </c>
      <c r="AC474" s="82">
        <v>37.728884142545986</v>
      </c>
      <c r="AD474" s="82">
        <v>39.286670437262792</v>
      </c>
      <c r="AE474" s="82">
        <v>40.558779918707984</v>
      </c>
      <c r="AF474" s="83">
        <v>41.404820052448493</v>
      </c>
      <c r="AG474" s="82"/>
      <c r="AH474" s="82"/>
      <c r="AI474" s="85"/>
      <c r="AJ474" s="82"/>
      <c r="AK474" s="82"/>
      <c r="AL474" s="85"/>
      <c r="AM474" s="82"/>
      <c r="AN474" s="82"/>
      <c r="AO474" s="82"/>
      <c r="AP474" s="85"/>
      <c r="AQ474" s="82"/>
      <c r="AR474" s="82"/>
      <c r="AS474" s="82"/>
      <c r="AT474" s="85"/>
      <c r="AU474" s="82"/>
      <c r="AV474" s="82"/>
      <c r="AW474" s="82"/>
      <c r="AX474" s="82"/>
      <c r="AY474" s="85"/>
      <c r="AZ474" s="82"/>
      <c r="BA474" s="82"/>
      <c r="BB474" s="85"/>
      <c r="BC474" s="82"/>
    </row>
    <row r="475" spans="1:61" x14ac:dyDescent="0.25">
      <c r="D475" s="83" t="s">
        <v>25</v>
      </c>
      <c r="E475" s="82">
        <v>45</v>
      </c>
      <c r="F475" s="83">
        <v>74.546084890000003</v>
      </c>
      <c r="G475" s="84">
        <v>76.656354692456702</v>
      </c>
      <c r="H475" s="82">
        <v>76.420743199472071</v>
      </c>
      <c r="I475" s="82">
        <v>75.133515370872018</v>
      </c>
      <c r="J475" s="82">
        <v>74.220250182252784</v>
      </c>
      <c r="K475" s="82">
        <v>74.269864374597361</v>
      </c>
      <c r="L475" s="82">
        <v>74.126180557106409</v>
      </c>
      <c r="M475" s="82">
        <v>75.814339611032139</v>
      </c>
      <c r="N475" s="82">
        <v>80.382156082669866</v>
      </c>
      <c r="O475" s="82">
        <v>84.432530278628903</v>
      </c>
      <c r="P475" s="83">
        <v>86.615396396760161</v>
      </c>
      <c r="Q475" s="82"/>
      <c r="R475" s="82"/>
      <c r="S475" s="85"/>
      <c r="T475" s="83" t="s">
        <v>25</v>
      </c>
      <c r="U475" s="84">
        <v>45.066355434102299</v>
      </c>
      <c r="V475" s="83">
        <v>37.262195230480899</v>
      </c>
      <c r="W475" s="84">
        <v>35.976842223127171</v>
      </c>
      <c r="X475" s="82">
        <v>36.265261569344517</v>
      </c>
      <c r="Y475" s="82">
        <v>35.674189119176241</v>
      </c>
      <c r="Z475" s="82">
        <v>35.651539926183077</v>
      </c>
      <c r="AA475" s="82">
        <v>35.704124271998133</v>
      </c>
      <c r="AB475" s="82">
        <v>35.863705729518713</v>
      </c>
      <c r="AC475" s="82">
        <v>36.338736014088319</v>
      </c>
      <c r="AD475" s="82">
        <v>37.839124541779839</v>
      </c>
      <c r="AE475" s="82">
        <v>39.064362225794106</v>
      </c>
      <c r="AF475" s="83">
        <v>39.879229396558138</v>
      </c>
      <c r="AG475" s="82"/>
      <c r="AH475" s="82"/>
      <c r="AI475" s="85"/>
      <c r="AJ475" s="82"/>
      <c r="AK475" s="82"/>
      <c r="AL475" s="85"/>
      <c r="AM475" s="82"/>
      <c r="AN475" s="82"/>
      <c r="AO475" s="82"/>
      <c r="AP475" s="85"/>
      <c r="AQ475" s="82"/>
      <c r="AR475" s="82"/>
      <c r="AS475" s="82"/>
      <c r="AT475" s="85"/>
      <c r="AU475" s="82"/>
      <c r="AV475" s="82"/>
      <c r="AW475" s="82"/>
      <c r="AX475" s="82"/>
      <c r="AY475" s="85"/>
      <c r="AZ475" s="82"/>
      <c r="BA475" s="82"/>
      <c r="BB475" s="85"/>
      <c r="BC475" s="82"/>
    </row>
    <row r="476" spans="1:61" x14ac:dyDescent="0.25">
      <c r="D476" s="83" t="s">
        <v>26</v>
      </c>
      <c r="E476" s="82">
        <v>35.898429226233802</v>
      </c>
      <c r="F476" s="83">
        <v>23.410666970000001</v>
      </c>
      <c r="G476" s="84">
        <v>24.073382170067987</v>
      </c>
      <c r="H476" s="82">
        <v>23.999390058950326</v>
      </c>
      <c r="I476" s="82">
        <v>23.59514532826676</v>
      </c>
      <c r="J476" s="82">
        <v>23.308340900943612</v>
      </c>
      <c r="K476" s="82">
        <v>23.323921884648907</v>
      </c>
      <c r="L476" s="82">
        <v>23.278799005221735</v>
      </c>
      <c r="M476" s="82">
        <v>23.808953331396783</v>
      </c>
      <c r="N476" s="82">
        <v>25.243443557883996</v>
      </c>
      <c r="O476" s="82">
        <v>26.515434723421361</v>
      </c>
      <c r="P476" s="83">
        <v>27.200948279325395</v>
      </c>
      <c r="Q476" s="82"/>
      <c r="R476" s="82"/>
      <c r="S476" s="85"/>
      <c r="T476" s="83" t="s">
        <v>26</v>
      </c>
      <c r="U476" s="84">
        <v>56.732728458583701</v>
      </c>
      <c r="V476" s="83">
        <v>42.423605320636099</v>
      </c>
      <c r="W476" s="84">
        <v>40.960210361096479</v>
      </c>
      <c r="X476" s="82">
        <v>41.288580400356842</v>
      </c>
      <c r="Y476" s="82">
        <v>40.615634960971455</v>
      </c>
      <c r="Z476" s="82">
        <v>40.589848492449406</v>
      </c>
      <c r="AA476" s="82">
        <v>40.649716611305621</v>
      </c>
      <c r="AB476" s="82">
        <v>40.831402653377751</v>
      </c>
      <c r="AC476" s="82">
        <v>41.372232231004062</v>
      </c>
      <c r="AD476" s="82">
        <v>43.080448570183336</v>
      </c>
      <c r="AE476" s="82">
        <v>44.47540127248876</v>
      </c>
      <c r="AF476" s="83">
        <v>45.403140581120752</v>
      </c>
      <c r="AG476" s="82"/>
      <c r="AH476" s="82"/>
      <c r="AI476" s="85"/>
      <c r="AJ476" s="82"/>
      <c r="AK476" s="82"/>
      <c r="AL476" s="85"/>
      <c r="AM476" s="82"/>
      <c r="AN476" s="82"/>
      <c r="AO476" s="82"/>
      <c r="AP476" s="85"/>
      <c r="AQ476" s="82"/>
      <c r="AR476" s="82"/>
      <c r="AS476" s="82"/>
      <c r="AT476" s="85"/>
      <c r="AU476" s="82"/>
      <c r="AV476" s="82"/>
      <c r="AW476" s="82"/>
      <c r="AX476" s="82"/>
      <c r="AY476" s="85"/>
      <c r="AZ476" s="82"/>
      <c r="BA476" s="82"/>
      <c r="BB476" s="85"/>
      <c r="BC476" s="82"/>
    </row>
    <row r="477" spans="1:61" x14ac:dyDescent="0.25">
      <c r="D477" s="83" t="s">
        <v>27</v>
      </c>
      <c r="E477" s="82">
        <v>42.0111031080232</v>
      </c>
      <c r="F477" s="83">
        <v>35.766750790000003</v>
      </c>
      <c r="G477" s="84">
        <v>36.779245198465659</v>
      </c>
      <c r="H477" s="82">
        <v>36.666200260354209</v>
      </c>
      <c r="I477" s="82">
        <v>36.048596304044132</v>
      </c>
      <c r="J477" s="82">
        <v>35.610417311079892</v>
      </c>
      <c r="K477" s="82">
        <v>35.634221893920895</v>
      </c>
      <c r="L477" s="82">
        <v>35.565283286342257</v>
      </c>
      <c r="M477" s="82">
        <v>36.375251566564359</v>
      </c>
      <c r="N477" s="82">
        <v>38.566861677767392</v>
      </c>
      <c r="O477" s="82">
        <v>40.510206183208304</v>
      </c>
      <c r="P477" s="83">
        <v>41.557531855245159</v>
      </c>
      <c r="Q477" s="82"/>
      <c r="R477" s="82"/>
      <c r="S477" s="85"/>
      <c r="T477" s="83" t="s">
        <v>27</v>
      </c>
      <c r="U477" s="84">
        <v>66.134480209499401</v>
      </c>
      <c r="V477" s="83">
        <v>60.467476225297403</v>
      </c>
      <c r="W477" s="84">
        <v>58.381661046332894</v>
      </c>
      <c r="X477" s="82">
        <v>58.849695467075961</v>
      </c>
      <c r="Y477" s="82">
        <v>57.890528700144792</v>
      </c>
      <c r="Z477" s="82">
        <v>57.853774570916343</v>
      </c>
      <c r="AA477" s="82">
        <v>57.939106169356208</v>
      </c>
      <c r="AB477" s="82">
        <v>58.198068045567155</v>
      </c>
      <c r="AC477" s="82">
        <v>58.968926613100294</v>
      </c>
      <c r="AD477" s="82">
        <v>61.40369211915084</v>
      </c>
      <c r="AE477" s="82">
        <v>63.39195475559012</v>
      </c>
      <c r="AF477" s="83">
        <v>64.71428590033824</v>
      </c>
      <c r="AG477" s="82"/>
      <c r="AH477" s="82"/>
      <c r="AI477" s="85"/>
      <c r="AJ477" s="82"/>
      <c r="AK477" s="82"/>
      <c r="AL477" s="85"/>
      <c r="AM477" s="82"/>
      <c r="AN477" s="82"/>
      <c r="AO477" s="82"/>
      <c r="AP477" s="85"/>
      <c r="AQ477" s="82"/>
      <c r="AR477" s="82"/>
      <c r="AS477" s="82"/>
      <c r="AT477" s="85"/>
      <c r="AU477" s="82"/>
      <c r="AV477" s="82"/>
      <c r="AW477" s="82"/>
      <c r="AX477" s="82"/>
      <c r="AY477" s="85"/>
      <c r="AZ477" s="82"/>
      <c r="BA477" s="82"/>
      <c r="BB477" s="85"/>
      <c r="BC477" s="82"/>
    </row>
    <row r="478" spans="1:61" x14ac:dyDescent="0.25">
      <c r="D478" s="83" t="s">
        <v>28</v>
      </c>
      <c r="E478" s="82">
        <v>30.1878312399149</v>
      </c>
      <c r="F478" s="83">
        <v>17.547444779999999</v>
      </c>
      <c r="G478" s="84">
        <v>18.044182373720066</v>
      </c>
      <c r="H478" s="82">
        <v>17.988721652090195</v>
      </c>
      <c r="I478" s="82">
        <v>17.685720370735595</v>
      </c>
      <c r="J478" s="82">
        <v>17.470746365186685</v>
      </c>
      <c r="K478" s="82">
        <v>17.482425077781123</v>
      </c>
      <c r="L478" s="82">
        <v>17.448603263303237</v>
      </c>
      <c r="M478" s="82">
        <v>17.845979970910758</v>
      </c>
      <c r="N478" s="82">
        <v>18.921200855005633</v>
      </c>
      <c r="O478" s="82">
        <v>19.874620711283857</v>
      </c>
      <c r="P478" s="83">
        <v>20.388446792513506</v>
      </c>
      <c r="Q478" s="82"/>
      <c r="R478" s="82"/>
      <c r="S478" s="85"/>
      <c r="T478" s="83" t="s">
        <v>28</v>
      </c>
      <c r="U478" s="84">
        <v>51.914778515732003</v>
      </c>
      <c r="V478" s="83">
        <v>42.283253482675299</v>
      </c>
      <c r="W478" s="84">
        <v>40.824699935615392</v>
      </c>
      <c r="X478" s="82">
        <v>41.151983614152925</v>
      </c>
      <c r="Y478" s="82">
        <v>40.481264509105486</v>
      </c>
      <c r="Z478" s="82">
        <v>40.455563351066232</v>
      </c>
      <c r="AA478" s="82">
        <v>40.515233405650136</v>
      </c>
      <c r="AB478" s="82">
        <v>40.69631836797565</v>
      </c>
      <c r="AC478" s="82">
        <v>41.235358695851268</v>
      </c>
      <c r="AD478" s="82">
        <v>42.93792366945172</v>
      </c>
      <c r="AE478" s="82">
        <v>44.328261389740476</v>
      </c>
      <c r="AF478" s="83">
        <v>45.252931418519168</v>
      </c>
      <c r="AG478" s="82"/>
      <c r="AH478" s="82"/>
      <c r="AI478" s="85"/>
      <c r="AJ478" s="82"/>
      <c r="AK478" s="82"/>
      <c r="AL478" s="85"/>
      <c r="AM478" s="82"/>
      <c r="AN478" s="82"/>
      <c r="AO478" s="82"/>
      <c r="AP478" s="85"/>
      <c r="AQ478" s="82"/>
      <c r="AR478" s="82"/>
      <c r="AS478" s="82"/>
      <c r="AT478" s="85"/>
      <c r="AU478" s="82"/>
      <c r="AV478" s="82"/>
      <c r="AW478" s="82"/>
      <c r="AX478" s="82"/>
      <c r="AY478" s="85"/>
      <c r="AZ478" s="82"/>
      <c r="BA478" s="82"/>
      <c r="BB478" s="85"/>
      <c r="BC478" s="82"/>
    </row>
    <row r="479" spans="1:61" s="2" customFormat="1" x14ac:dyDescent="0.25">
      <c r="A479" s="68"/>
      <c r="B479" s="68"/>
      <c r="C479" s="68"/>
      <c r="D479" s="83" t="s">
        <v>29</v>
      </c>
      <c r="E479" s="82">
        <v>0</v>
      </c>
      <c r="F479" s="83">
        <v>0</v>
      </c>
      <c r="G479" s="84">
        <v>0</v>
      </c>
      <c r="H479" s="82">
        <v>0</v>
      </c>
      <c r="I479" s="82">
        <v>0</v>
      </c>
      <c r="J479" s="82">
        <v>0</v>
      </c>
      <c r="K479" s="82">
        <v>0</v>
      </c>
      <c r="L479" s="82">
        <v>0</v>
      </c>
      <c r="M479" s="82">
        <v>0</v>
      </c>
      <c r="N479" s="82">
        <v>0</v>
      </c>
      <c r="O479" s="82">
        <v>0</v>
      </c>
      <c r="P479" s="83">
        <v>0</v>
      </c>
      <c r="Q479" s="82"/>
      <c r="R479" s="82"/>
      <c r="S479" s="85"/>
      <c r="T479" s="83" t="s">
        <v>29</v>
      </c>
      <c r="U479" s="84">
        <v>0</v>
      </c>
      <c r="V479" s="83">
        <v>0</v>
      </c>
      <c r="W479" s="84">
        <v>0</v>
      </c>
      <c r="X479" s="82">
        <v>0</v>
      </c>
      <c r="Y479" s="82">
        <v>0</v>
      </c>
      <c r="Z479" s="82">
        <v>0</v>
      </c>
      <c r="AA479" s="82">
        <v>0</v>
      </c>
      <c r="AB479" s="82">
        <v>0</v>
      </c>
      <c r="AC479" s="82">
        <v>0</v>
      </c>
      <c r="AD479" s="82">
        <v>0</v>
      </c>
      <c r="AE479" s="82">
        <v>0</v>
      </c>
      <c r="AF479" s="83">
        <v>0</v>
      </c>
      <c r="AG479" s="82"/>
      <c r="AH479" s="82"/>
      <c r="AI479" s="85"/>
      <c r="AJ479" s="82"/>
      <c r="AK479" s="82"/>
      <c r="AL479" s="85"/>
      <c r="AM479" s="82"/>
      <c r="AN479" s="82"/>
      <c r="AO479" s="82"/>
      <c r="AP479" s="85"/>
      <c r="AQ479" s="82"/>
      <c r="AR479" s="82"/>
      <c r="AS479" s="82"/>
      <c r="AT479" s="85"/>
      <c r="AU479" s="82"/>
      <c r="AV479" s="82"/>
      <c r="AW479" s="82"/>
      <c r="AX479" s="82"/>
      <c r="AY479" s="85"/>
      <c r="AZ479" s="82"/>
      <c r="BA479" s="82"/>
      <c r="BB479" s="85"/>
      <c r="BC479" s="82"/>
      <c r="BI479" s="68"/>
    </row>
    <row r="480" spans="1:61" x14ac:dyDescent="0.25">
      <c r="D480" s="83" t="s">
        <v>30</v>
      </c>
      <c r="E480" s="82">
        <v>76.988294549421497</v>
      </c>
      <c r="F480" s="83">
        <v>70.0550566</v>
      </c>
      <c r="G480" s="84">
        <v>72.0381932150284</v>
      </c>
      <c r="H480" s="82">
        <v>71.816776134560612</v>
      </c>
      <c r="I480" s="82">
        <v>70.607097336234219</v>
      </c>
      <c r="J480" s="82">
        <v>69.748851801623815</v>
      </c>
      <c r="K480" s="82">
        <v>69.795476987346078</v>
      </c>
      <c r="L480" s="82">
        <v>69.660449400294567</v>
      </c>
      <c r="M480" s="82">
        <v>71.246905325472667</v>
      </c>
      <c r="N480" s="82">
        <v>75.539533730186108</v>
      </c>
      <c r="O480" s="82">
        <v>79.345893164994635</v>
      </c>
      <c r="P480" s="83">
        <v>81.397252531238451</v>
      </c>
      <c r="Q480" s="82"/>
      <c r="R480" s="82"/>
      <c r="S480" s="85"/>
      <c r="T480" s="83" t="s">
        <v>30</v>
      </c>
      <c r="U480" s="84">
        <v>128.68874695983499</v>
      </c>
      <c r="V480" s="83">
        <v>98.1269994649859</v>
      </c>
      <c r="W480" s="84">
        <v>94.742125517416028</v>
      </c>
      <c r="X480" s="82">
        <v>95.501654709319624</v>
      </c>
      <c r="Y480" s="82">
        <v>93.945112867308509</v>
      </c>
      <c r="Z480" s="82">
        <v>93.885468035999565</v>
      </c>
      <c r="AA480" s="82">
        <v>94.02394468885764</v>
      </c>
      <c r="AB480" s="82">
        <v>94.44418964490184</v>
      </c>
      <c r="AC480" s="82">
        <v>95.695143760500571</v>
      </c>
      <c r="AD480" s="82">
        <v>99.646296486296563</v>
      </c>
      <c r="AE480" s="82">
        <v>102.87286155633838</v>
      </c>
      <c r="AF480" s="83">
        <v>105.01874882720395</v>
      </c>
      <c r="AG480" s="82"/>
      <c r="AH480" s="82"/>
      <c r="AI480" s="85"/>
      <c r="AJ480" s="82"/>
      <c r="AK480" s="82"/>
      <c r="AL480" s="85"/>
      <c r="AM480" s="82"/>
      <c r="AN480" s="82"/>
      <c r="AO480" s="82"/>
      <c r="AP480" s="85"/>
      <c r="AQ480" s="82"/>
      <c r="AR480" s="82"/>
      <c r="AS480" s="82"/>
      <c r="AT480" s="85"/>
      <c r="AU480" s="82"/>
      <c r="AV480" s="82"/>
      <c r="AW480" s="82"/>
      <c r="AX480" s="82"/>
      <c r="AY480" s="85"/>
      <c r="AZ480" s="82"/>
      <c r="BA480" s="82"/>
      <c r="BB480" s="85"/>
      <c r="BC480" s="82"/>
    </row>
    <row r="481" spans="1:61" x14ac:dyDescent="0.25">
      <c r="D481" s="83" t="s">
        <v>31</v>
      </c>
      <c r="E481" s="82">
        <v>62.971360386826298</v>
      </c>
      <c r="F481" s="83">
        <v>40.224304581271397</v>
      </c>
      <c r="G481" s="84">
        <v>41.362984572419585</v>
      </c>
      <c r="H481" s="82">
        <v>41.235851021802596</v>
      </c>
      <c r="I481" s="82">
        <v>40.541276057610972</v>
      </c>
      <c r="J481" s="82">
        <v>40.048487507216954</v>
      </c>
      <c r="K481" s="82">
        <v>40.075258817707201</v>
      </c>
      <c r="L481" s="82">
        <v>39.9977285000965</v>
      </c>
      <c r="M481" s="82">
        <v>40.908641850769982</v>
      </c>
      <c r="N481" s="82">
        <v>43.373388876688601</v>
      </c>
      <c r="O481" s="82">
        <v>45.55892934560508</v>
      </c>
      <c r="P481" s="83">
        <v>46.736781565817758</v>
      </c>
      <c r="Q481" s="82"/>
      <c r="R481" s="82"/>
      <c r="S481" s="85"/>
      <c r="T481" s="83" t="s">
        <v>31</v>
      </c>
      <c r="U481" s="84">
        <v>114.432286627248</v>
      </c>
      <c r="V481" s="83">
        <v>108.41250506247</v>
      </c>
      <c r="W481" s="84">
        <v>104.67283437063679</v>
      </c>
      <c r="X481" s="82">
        <v>105.51197612378623</v>
      </c>
      <c r="Y481" s="82">
        <v>137.2082451127952</v>
      </c>
      <c r="Z481" s="82">
        <v>137.12113294288903</v>
      </c>
      <c r="AA481" s="82">
        <v>137.32338016946471</v>
      </c>
      <c r="AB481" s="82">
        <v>137.93715422514944</v>
      </c>
      <c r="AC481" s="82">
        <v>139.76419145656308</v>
      </c>
      <c r="AD481" s="82">
        <v>145.53490922072001</v>
      </c>
      <c r="AE481" s="82">
        <v>150.24735585568212</v>
      </c>
      <c r="AF481" s="83">
        <v>153.38145637096085</v>
      </c>
      <c r="AG481" s="82"/>
      <c r="AH481" s="82"/>
      <c r="AI481" s="85"/>
      <c r="AJ481" s="82"/>
      <c r="AK481" s="82"/>
      <c r="AL481" s="85"/>
      <c r="AM481" s="82"/>
      <c r="AN481" s="82"/>
      <c r="AO481" s="82"/>
      <c r="AP481" s="85"/>
      <c r="AQ481" s="82"/>
      <c r="AR481" s="82"/>
      <c r="AS481" s="82"/>
      <c r="AT481" s="85"/>
      <c r="AU481" s="82"/>
      <c r="AV481" s="82"/>
      <c r="AW481" s="82"/>
      <c r="AX481" s="82"/>
      <c r="AY481" s="85"/>
      <c r="AZ481" s="82"/>
      <c r="BA481" s="82"/>
      <c r="BB481" s="85"/>
      <c r="BC481" s="82"/>
    </row>
    <row r="482" spans="1:61" s="2" customFormat="1" x14ac:dyDescent="0.25">
      <c r="A482" s="68"/>
      <c r="B482" s="68"/>
      <c r="C482" s="68"/>
      <c r="D482" s="83" t="s">
        <v>32</v>
      </c>
      <c r="E482" s="82">
        <v>0</v>
      </c>
      <c r="F482" s="83">
        <v>0</v>
      </c>
      <c r="G482" s="84">
        <v>0</v>
      </c>
      <c r="H482" s="82">
        <v>0</v>
      </c>
      <c r="I482" s="82">
        <v>0</v>
      </c>
      <c r="J482" s="82">
        <v>0</v>
      </c>
      <c r="K482" s="82">
        <v>0</v>
      </c>
      <c r="L482" s="82">
        <v>0</v>
      </c>
      <c r="M482" s="82">
        <v>0</v>
      </c>
      <c r="N482" s="82">
        <v>0</v>
      </c>
      <c r="O482" s="82">
        <v>0</v>
      </c>
      <c r="P482" s="83">
        <v>0</v>
      </c>
      <c r="Q482" s="82"/>
      <c r="R482" s="82"/>
      <c r="S482" s="85"/>
      <c r="T482" s="83" t="s">
        <v>32</v>
      </c>
      <c r="U482" s="84">
        <v>0</v>
      </c>
      <c r="V482" s="83">
        <v>0</v>
      </c>
      <c r="W482" s="84">
        <v>0</v>
      </c>
      <c r="X482" s="82">
        <v>0</v>
      </c>
      <c r="Y482" s="82">
        <v>33.415964906004675</v>
      </c>
      <c r="Z482" s="82">
        <v>33.394749437429319</v>
      </c>
      <c r="AA482" s="82">
        <v>33.444005123339693</v>
      </c>
      <c r="AB482" s="82">
        <v>33.59348485969312</v>
      </c>
      <c r="AC482" s="82">
        <v>34.038445087532871</v>
      </c>
      <c r="AD482" s="82">
        <v>35.443857000869436</v>
      </c>
      <c r="AE482" s="82">
        <v>36.591535489475284</v>
      </c>
      <c r="AF482" s="83">
        <v>37.354820470959815</v>
      </c>
      <c r="AG482" s="82"/>
      <c r="AH482" s="82"/>
      <c r="AI482" s="85"/>
      <c r="AJ482" s="82"/>
      <c r="AK482" s="82"/>
      <c r="AL482" s="85"/>
      <c r="AM482" s="82"/>
      <c r="AN482" s="82"/>
      <c r="AO482" s="82"/>
      <c r="AP482" s="85"/>
      <c r="AQ482" s="82"/>
      <c r="AR482" s="82"/>
      <c r="AS482" s="82"/>
      <c r="AT482" s="85"/>
      <c r="AU482" s="82"/>
      <c r="AV482" s="82"/>
      <c r="AW482" s="82"/>
      <c r="AX482" s="82"/>
      <c r="AY482" s="85"/>
      <c r="AZ482" s="82"/>
      <c r="BA482" s="82"/>
      <c r="BB482" s="85"/>
      <c r="BC482" s="82"/>
      <c r="BI482" s="68"/>
    </row>
    <row r="483" spans="1:61" s="2" customFormat="1" x14ac:dyDescent="0.25">
      <c r="A483" s="68"/>
      <c r="B483" s="68"/>
      <c r="C483" s="68"/>
      <c r="D483" s="83" t="s">
        <v>33</v>
      </c>
      <c r="E483" s="82">
        <v>0</v>
      </c>
      <c r="F483" s="83">
        <v>0</v>
      </c>
      <c r="G483" s="84">
        <v>0</v>
      </c>
      <c r="H483" s="82">
        <v>0</v>
      </c>
      <c r="I483" s="82">
        <v>0</v>
      </c>
      <c r="J483" s="82">
        <v>0</v>
      </c>
      <c r="K483" s="82">
        <v>0</v>
      </c>
      <c r="L483" s="82">
        <v>0</v>
      </c>
      <c r="M483" s="82">
        <v>0</v>
      </c>
      <c r="N483" s="82">
        <v>0</v>
      </c>
      <c r="O483" s="82">
        <v>0</v>
      </c>
      <c r="P483" s="83">
        <v>0</v>
      </c>
      <c r="Q483" s="82"/>
      <c r="R483" s="82"/>
      <c r="S483" s="85"/>
      <c r="T483" s="83" t="s">
        <v>33</v>
      </c>
      <c r="U483" s="84">
        <v>0</v>
      </c>
      <c r="V483" s="83">
        <v>0</v>
      </c>
      <c r="W483" s="84">
        <v>0</v>
      </c>
      <c r="X483" s="82">
        <v>0</v>
      </c>
      <c r="Y483" s="82">
        <v>33.415964906004675</v>
      </c>
      <c r="Z483" s="82">
        <v>33.394749437429319</v>
      </c>
      <c r="AA483" s="82">
        <v>33.444005123339693</v>
      </c>
      <c r="AB483" s="82">
        <v>33.59348485969312</v>
      </c>
      <c r="AC483" s="82">
        <v>34.038445087532871</v>
      </c>
      <c r="AD483" s="82">
        <v>35.443857000869436</v>
      </c>
      <c r="AE483" s="82">
        <v>36.591535489475284</v>
      </c>
      <c r="AF483" s="83">
        <v>37.354820470959815</v>
      </c>
      <c r="AG483" s="82"/>
      <c r="AH483" s="82"/>
      <c r="AI483" s="85"/>
      <c r="AJ483" s="82"/>
      <c r="AK483" s="82"/>
      <c r="AL483" s="85"/>
      <c r="AM483" s="82"/>
      <c r="AN483" s="82"/>
      <c r="AO483" s="82"/>
      <c r="AP483" s="85"/>
      <c r="AQ483" s="82"/>
      <c r="AR483" s="82"/>
      <c r="AS483" s="82"/>
      <c r="AT483" s="85"/>
      <c r="AU483" s="82"/>
      <c r="AV483" s="82"/>
      <c r="AW483" s="82"/>
      <c r="AX483" s="82"/>
      <c r="AY483" s="85"/>
      <c r="AZ483" s="82"/>
      <c r="BA483" s="82"/>
      <c r="BB483" s="85"/>
      <c r="BC483" s="82"/>
      <c r="BI483" s="68"/>
    </row>
    <row r="484" spans="1:61" x14ac:dyDescent="0.25">
      <c r="D484" s="83" t="s">
        <v>34</v>
      </c>
      <c r="E484" s="82">
        <v>136.36875949090901</v>
      </c>
      <c r="F484" s="83">
        <v>139.10144690000001</v>
      </c>
      <c r="G484" s="84">
        <v>143.03916654422079</v>
      </c>
      <c r="H484" s="82">
        <v>142.59952038937857</v>
      </c>
      <c r="I484" s="82">
        <v>140.19757998281764</v>
      </c>
      <c r="J484" s="82">
        <v>138.49344609935761</v>
      </c>
      <c r="K484" s="82">
        <v>138.58602515232988</v>
      </c>
      <c r="L484" s="82">
        <v>138.31791413162904</v>
      </c>
      <c r="M484" s="82">
        <v>141.46798388170262</v>
      </c>
      <c r="N484" s="82">
        <v>149.99143459431937</v>
      </c>
      <c r="O484" s="82">
        <v>157.5493487621217</v>
      </c>
      <c r="P484" s="83">
        <v>161.62253162436184</v>
      </c>
      <c r="Q484" s="82"/>
      <c r="R484" s="82"/>
      <c r="S484" s="85"/>
      <c r="T484" s="83" t="s">
        <v>34</v>
      </c>
      <c r="U484" s="84">
        <v>184.265336818062</v>
      </c>
      <c r="V484" s="83">
        <v>181.82675737193901</v>
      </c>
      <c r="W484" s="84">
        <v>175.55467468975127</v>
      </c>
      <c r="X484" s="82">
        <v>176.96206236945341</v>
      </c>
      <c r="Y484" s="82">
        <v>207.49379605072147</v>
      </c>
      <c r="Z484" s="82">
        <v>207.36206027346421</v>
      </c>
      <c r="AA484" s="82">
        <v>207.66790956662012</v>
      </c>
      <c r="AB484" s="82">
        <v>208.59609218878526</v>
      </c>
      <c r="AC484" s="82">
        <v>211.35903759604102</v>
      </c>
      <c r="AD484" s="82">
        <v>220.08583192125022</v>
      </c>
      <c r="AE484" s="82">
        <v>227.21225089243455</v>
      </c>
      <c r="AF484" s="83">
        <v>231.95180872720684</v>
      </c>
      <c r="AG484" s="82"/>
      <c r="AH484" s="82"/>
      <c r="AI484" s="85"/>
      <c r="AJ484" s="82"/>
      <c r="AK484" s="82"/>
      <c r="AL484" s="85"/>
      <c r="AM484" s="82"/>
      <c r="AN484" s="82"/>
      <c r="AO484" s="82"/>
      <c r="AP484" s="85"/>
      <c r="AQ484" s="82"/>
      <c r="AR484" s="82"/>
      <c r="AS484" s="82"/>
      <c r="AT484" s="85"/>
      <c r="AU484" s="82"/>
      <c r="AV484" s="82"/>
      <c r="AW484" s="82"/>
      <c r="AX484" s="82"/>
      <c r="AY484" s="85"/>
      <c r="AZ484" s="82"/>
      <c r="BA484" s="82"/>
      <c r="BB484" s="85"/>
      <c r="BC484" s="82"/>
    </row>
    <row r="485" spans="1:61" x14ac:dyDescent="0.25">
      <c r="D485" s="83" t="s">
        <v>35</v>
      </c>
      <c r="E485" s="82">
        <v>20.3703823664898</v>
      </c>
      <c r="F485" s="83">
        <v>15.1183891</v>
      </c>
      <c r="G485" s="84">
        <v>15.546364358883116</v>
      </c>
      <c r="H485" s="82">
        <v>15.498580947686811</v>
      </c>
      <c r="I485" s="82">
        <v>15.237523493068771</v>
      </c>
      <c r="J485" s="82">
        <v>15.052307884584378</v>
      </c>
      <c r="K485" s="82">
        <v>15.062369937686892</v>
      </c>
      <c r="L485" s="82">
        <v>15.033230005477076</v>
      </c>
      <c r="M485" s="82">
        <v>15.3755986956316</v>
      </c>
      <c r="N485" s="82">
        <v>16.301979026101137</v>
      </c>
      <c r="O485" s="82">
        <v>17.123418987508455</v>
      </c>
      <c r="P485" s="83">
        <v>17.566117210705713</v>
      </c>
      <c r="Q485" s="82"/>
      <c r="R485" s="82"/>
      <c r="S485" s="85"/>
      <c r="T485" s="83" t="s">
        <v>35</v>
      </c>
      <c r="U485" s="84">
        <v>33.902740081041202</v>
      </c>
      <c r="V485" s="83">
        <v>29.403288857508699</v>
      </c>
      <c r="W485" s="84">
        <v>28.389027472066395</v>
      </c>
      <c r="X485" s="82">
        <v>28.616616783336639</v>
      </c>
      <c r="Y485" s="82">
        <v>28.150206420755623</v>
      </c>
      <c r="Z485" s="82">
        <v>28.132334130627559</v>
      </c>
      <c r="AA485" s="82">
        <v>28.173828001287081</v>
      </c>
      <c r="AB485" s="82">
        <v>28.299752404365233</v>
      </c>
      <c r="AC485" s="82">
        <v>28.674594857604248</v>
      </c>
      <c r="AD485" s="82">
        <v>29.858538986642525</v>
      </c>
      <c r="AE485" s="82">
        <v>30.825363869592707</v>
      </c>
      <c r="AF485" s="83">
        <v>31.468368787963065</v>
      </c>
      <c r="AG485" s="82"/>
      <c r="AH485" s="82"/>
      <c r="AI485" s="85"/>
      <c r="AJ485" s="82"/>
      <c r="AK485" s="82"/>
      <c r="AL485" s="85"/>
      <c r="AM485" s="82"/>
      <c r="AN485" s="82"/>
      <c r="AO485" s="82"/>
      <c r="AP485" s="85"/>
      <c r="AQ485" s="82"/>
      <c r="AR485" s="82"/>
      <c r="AS485" s="82"/>
      <c r="AT485" s="85"/>
      <c r="AU485" s="82"/>
      <c r="AV485" s="82"/>
      <c r="AW485" s="82"/>
      <c r="AX485" s="82"/>
      <c r="AY485" s="85"/>
      <c r="AZ485" s="82"/>
      <c r="BA485" s="82"/>
      <c r="BB485" s="85"/>
      <c r="BC485" s="82"/>
    </row>
    <row r="486" spans="1:61" x14ac:dyDescent="0.25">
      <c r="D486" s="83" t="s">
        <v>36</v>
      </c>
      <c r="E486" s="82">
        <v>32.071236919650602</v>
      </c>
      <c r="F486" s="83">
        <v>27.170028179999999</v>
      </c>
      <c r="G486" s="84">
        <v>27.939164347040244</v>
      </c>
      <c r="H486" s="82">
        <v>27.853290341539214</v>
      </c>
      <c r="I486" s="82">
        <v>27.384130674351447</v>
      </c>
      <c r="J486" s="82">
        <v>27.05127025723883</v>
      </c>
      <c r="K486" s="82">
        <v>27.06935328609433</v>
      </c>
      <c r="L486" s="82">
        <v>27.016984427609007</v>
      </c>
      <c r="M486" s="82">
        <v>27.632272663539386</v>
      </c>
      <c r="N486" s="82">
        <v>29.297118006371246</v>
      </c>
      <c r="O486" s="82">
        <v>30.773369659374076</v>
      </c>
      <c r="P486" s="83">
        <v>31.56896521654263</v>
      </c>
      <c r="Q486" s="82"/>
      <c r="R486" s="82"/>
      <c r="S486" s="85"/>
      <c r="T486" s="83" t="s">
        <v>36</v>
      </c>
      <c r="U486" s="84">
        <v>43.711415441558799</v>
      </c>
      <c r="V486" s="83">
        <v>37.104165437494601</v>
      </c>
      <c r="W486" s="84">
        <v>35.824263640634783</v>
      </c>
      <c r="X486" s="82">
        <v>36.111459794034474</v>
      </c>
      <c r="Y486" s="82">
        <v>35.522894095182437</v>
      </c>
      <c r="Z486" s="82">
        <v>35.500340957917011</v>
      </c>
      <c r="AA486" s="82">
        <v>35.552702292360031</v>
      </c>
      <c r="AB486" s="82">
        <v>35.71160696139458</v>
      </c>
      <c r="AC486" s="82">
        <v>36.184622632035278</v>
      </c>
      <c r="AD486" s="82">
        <v>37.678647978841632</v>
      </c>
      <c r="AE486" s="82">
        <v>38.898689402776043</v>
      </c>
      <c r="AF486" s="83">
        <v>39.710100703870815</v>
      </c>
      <c r="AG486" s="82"/>
      <c r="AH486" s="82"/>
      <c r="AI486" s="85"/>
      <c r="AJ486" s="82"/>
      <c r="AK486" s="82"/>
      <c r="AL486" s="85"/>
      <c r="AM486" s="82"/>
      <c r="AN486" s="82"/>
      <c r="AO486" s="82"/>
      <c r="AP486" s="85"/>
      <c r="AQ486" s="82"/>
      <c r="AR486" s="82"/>
      <c r="AS486" s="82"/>
      <c r="AT486" s="85"/>
      <c r="AU486" s="82"/>
      <c r="AV486" s="82"/>
      <c r="AW486" s="82"/>
      <c r="AX486" s="82"/>
      <c r="AY486" s="85"/>
      <c r="AZ486" s="82"/>
      <c r="BA486" s="82"/>
      <c r="BB486" s="85"/>
      <c r="BC486" s="82"/>
    </row>
    <row r="487" spans="1:61" s="2" customFormat="1" x14ac:dyDescent="0.25">
      <c r="A487" s="68"/>
      <c r="B487" s="68"/>
      <c r="C487" s="68"/>
      <c r="D487" s="83" t="s">
        <v>37</v>
      </c>
      <c r="E487" s="82">
        <v>0</v>
      </c>
      <c r="F487" s="83">
        <v>0</v>
      </c>
      <c r="G487" s="84">
        <v>0</v>
      </c>
      <c r="H487" s="82">
        <v>0</v>
      </c>
      <c r="I487" s="82">
        <v>0</v>
      </c>
      <c r="J487" s="82">
        <v>0</v>
      </c>
      <c r="K487" s="82">
        <v>0</v>
      </c>
      <c r="L487" s="82">
        <v>0</v>
      </c>
      <c r="M487" s="82">
        <v>0</v>
      </c>
      <c r="N487" s="82">
        <v>0</v>
      </c>
      <c r="O487" s="82">
        <v>0</v>
      </c>
      <c r="P487" s="83">
        <v>0</v>
      </c>
      <c r="Q487" s="82"/>
      <c r="R487" s="82"/>
      <c r="S487" s="85"/>
      <c r="T487" s="83" t="s">
        <v>37</v>
      </c>
      <c r="U487" s="84">
        <v>0</v>
      </c>
      <c r="V487" s="83">
        <v>0</v>
      </c>
      <c r="W487" s="84">
        <v>0</v>
      </c>
      <c r="X487" s="82">
        <v>0</v>
      </c>
      <c r="Y487" s="82">
        <v>0</v>
      </c>
      <c r="Z487" s="82">
        <v>0</v>
      </c>
      <c r="AA487" s="82">
        <v>0</v>
      </c>
      <c r="AB487" s="82">
        <v>0</v>
      </c>
      <c r="AC487" s="82">
        <v>0</v>
      </c>
      <c r="AD487" s="82">
        <v>0</v>
      </c>
      <c r="AE487" s="82">
        <v>0</v>
      </c>
      <c r="AF487" s="83">
        <v>0</v>
      </c>
      <c r="AG487" s="82"/>
      <c r="AH487" s="82"/>
      <c r="AI487" s="85"/>
      <c r="AJ487" s="82"/>
      <c r="AK487" s="82"/>
      <c r="AL487" s="85"/>
      <c r="AM487" s="82"/>
      <c r="AN487" s="82"/>
      <c r="AO487" s="82"/>
      <c r="AP487" s="85"/>
      <c r="AQ487" s="82"/>
      <c r="AR487" s="82"/>
      <c r="AS487" s="82"/>
      <c r="AT487" s="85"/>
      <c r="AU487" s="82"/>
      <c r="AV487" s="82"/>
      <c r="AW487" s="82"/>
      <c r="AX487" s="82"/>
      <c r="AY487" s="85"/>
      <c r="AZ487" s="82"/>
      <c r="BA487" s="82"/>
      <c r="BB487" s="85"/>
      <c r="BC487" s="82"/>
      <c r="BI487" s="68"/>
    </row>
    <row r="488" spans="1:61" x14ac:dyDescent="0.25">
      <c r="D488" s="83" t="s">
        <v>38</v>
      </c>
      <c r="E488" s="82">
        <v>148.257224972714</v>
      </c>
      <c r="F488" s="83">
        <v>94.179475102682403</v>
      </c>
      <c r="G488" s="84">
        <v>96.845531980299498</v>
      </c>
      <c r="H488" s="82">
        <v>96.547866894732707</v>
      </c>
      <c r="I488" s="82">
        <v>94.921618629461562</v>
      </c>
      <c r="J488" s="82">
        <v>93.767824486943823</v>
      </c>
      <c r="K488" s="82">
        <v>93.83050569414003</v>
      </c>
      <c r="L488" s="82">
        <v>93.648979507593594</v>
      </c>
      <c r="M488" s="82">
        <v>95.781753265238578</v>
      </c>
      <c r="N488" s="82">
        <v>101.55260707062651</v>
      </c>
      <c r="O488" s="82">
        <v>106.66973852438097</v>
      </c>
      <c r="P488" s="83">
        <v>109.42751159225421</v>
      </c>
      <c r="Q488" s="82"/>
      <c r="R488" s="82"/>
      <c r="S488" s="85"/>
      <c r="T488" s="83" t="s">
        <v>38</v>
      </c>
      <c r="U488" s="84">
        <v>263.23920274725401</v>
      </c>
      <c r="V488" s="83">
        <v>229.01043069155699</v>
      </c>
      <c r="W488" s="84">
        <v>221.11075532396148</v>
      </c>
      <c r="X488" s="82">
        <v>222.883357240957</v>
      </c>
      <c r="Y488" s="82">
        <v>219.25067388599933</v>
      </c>
      <c r="Z488" s="82">
        <v>219.11147378224541</v>
      </c>
      <c r="AA488" s="82">
        <v>219.43465290811963</v>
      </c>
      <c r="AB488" s="82">
        <v>220.41542760727853</v>
      </c>
      <c r="AC488" s="82">
        <v>223.33492522109137</v>
      </c>
      <c r="AD488" s="82">
        <v>232.55619146174038</v>
      </c>
      <c r="AE488" s="82">
        <v>240.08640292620359</v>
      </c>
      <c r="AF488" s="83">
        <v>245.09451048880982</v>
      </c>
      <c r="AG488" s="82"/>
      <c r="AH488" s="82"/>
      <c r="AI488" s="85"/>
      <c r="AJ488" s="82"/>
      <c r="AK488" s="82"/>
      <c r="AL488" s="85"/>
      <c r="AM488" s="82"/>
      <c r="AN488" s="82"/>
      <c r="AO488" s="82"/>
      <c r="AP488" s="85"/>
      <c r="AQ488" s="82"/>
      <c r="AR488" s="82"/>
      <c r="AS488" s="82"/>
      <c r="AT488" s="85"/>
      <c r="AU488" s="82"/>
      <c r="AV488" s="82"/>
      <c r="AW488" s="82"/>
      <c r="AX488" s="82"/>
      <c r="AY488" s="85"/>
      <c r="AZ488" s="82"/>
      <c r="BA488" s="82"/>
      <c r="BB488" s="85"/>
      <c r="BC488" s="82"/>
    </row>
    <row r="489" spans="1:61" x14ac:dyDescent="0.25">
      <c r="D489" s="83" t="s">
        <v>39</v>
      </c>
      <c r="E489" s="82">
        <v>64.369884822257902</v>
      </c>
      <c r="F489" s="83">
        <v>37.615839647260401</v>
      </c>
      <c r="G489" s="84">
        <v>38.680678540125122</v>
      </c>
      <c r="H489" s="82">
        <v>38.561789343566524</v>
      </c>
      <c r="I489" s="82">
        <v>37.912256163365853</v>
      </c>
      <c r="J489" s="82">
        <v>37.451423955460932</v>
      </c>
      <c r="K489" s="82">
        <v>37.47645920052063</v>
      </c>
      <c r="L489" s="82">
        <v>37.403956567463219</v>
      </c>
      <c r="M489" s="82">
        <v>38.255799026597643</v>
      </c>
      <c r="N489" s="82">
        <v>40.560712184529145</v>
      </c>
      <c r="O489" s="82">
        <v>42.604524766925863</v>
      </c>
      <c r="P489" s="83">
        <v>43.705995648894053</v>
      </c>
      <c r="Q489" s="82"/>
      <c r="R489" s="82"/>
      <c r="S489" s="85"/>
      <c r="T489" s="83" t="s">
        <v>39</v>
      </c>
      <c r="U489" s="84">
        <v>118.10783701932201</v>
      </c>
      <c r="V489" s="83">
        <v>106.470031120453</v>
      </c>
      <c r="W489" s="84">
        <v>102.79736573272585</v>
      </c>
      <c r="X489" s="82">
        <v>103.62147221860411</v>
      </c>
      <c r="Y489" s="82">
        <v>101.93258884030062</v>
      </c>
      <c r="Z489" s="82">
        <v>101.86787283878971</v>
      </c>
      <c r="AA489" s="82">
        <v>102.01812316356924</v>
      </c>
      <c r="AB489" s="82">
        <v>102.47409851991553</v>
      </c>
      <c r="AC489" s="82">
        <v>103.83141224951328</v>
      </c>
      <c r="AD489" s="82">
        <v>108.1185030193403</v>
      </c>
      <c r="AE489" s="82">
        <v>111.61939966646645</v>
      </c>
      <c r="AF489" s="83">
        <v>113.94773626858141</v>
      </c>
      <c r="AG489" s="82"/>
      <c r="AH489" s="82"/>
      <c r="AI489" s="85"/>
      <c r="AJ489" s="82"/>
      <c r="AK489" s="82"/>
      <c r="AL489" s="85"/>
      <c r="AM489" s="82"/>
      <c r="AN489" s="82"/>
      <c r="AO489" s="82"/>
      <c r="AP489" s="85"/>
      <c r="AQ489" s="82"/>
      <c r="AR489" s="82"/>
      <c r="AS489" s="82"/>
      <c r="AT489" s="85"/>
      <c r="AU489" s="82"/>
      <c r="AV489" s="82"/>
      <c r="AW489" s="82"/>
      <c r="AX489" s="82"/>
      <c r="AY489" s="85"/>
      <c r="AZ489" s="82"/>
      <c r="BA489" s="82"/>
      <c r="BB489" s="85"/>
      <c r="BC489" s="82"/>
    </row>
    <row r="490" spans="1:61" x14ac:dyDescent="0.25">
      <c r="D490" s="83" t="s">
        <v>40</v>
      </c>
      <c r="E490" s="82">
        <v>87.207766123559196</v>
      </c>
      <c r="F490" s="83">
        <v>70.98933495</v>
      </c>
      <c r="G490" s="84">
        <v>72.998919357585223</v>
      </c>
      <c r="H490" s="82">
        <v>72.774549382713502</v>
      </c>
      <c r="I490" s="82">
        <v>71.548737891522649</v>
      </c>
      <c r="J490" s="82">
        <v>70.679046499027223</v>
      </c>
      <c r="K490" s="82">
        <v>70.726293494276149</v>
      </c>
      <c r="L490" s="82">
        <v>70.589465132842932</v>
      </c>
      <c r="M490" s="82">
        <v>72.197078580347878</v>
      </c>
      <c r="N490" s="82">
        <v>76.546954955126026</v>
      </c>
      <c r="O490" s="82">
        <v>80.404077309627354</v>
      </c>
      <c r="P490" s="83">
        <v>82.48279431052265</v>
      </c>
      <c r="Q490" s="82"/>
      <c r="R490" s="82"/>
      <c r="S490" s="85"/>
      <c r="T490" s="83" t="s">
        <v>40</v>
      </c>
      <c r="U490" s="84">
        <v>207.607528303583</v>
      </c>
      <c r="V490" s="83">
        <v>147.64512855362901</v>
      </c>
      <c r="W490" s="84">
        <v>142.55213527092795</v>
      </c>
      <c r="X490" s="82">
        <v>143.69494801146072</v>
      </c>
      <c r="Y490" s="82">
        <v>141.35292367956586</v>
      </c>
      <c r="Z490" s="82">
        <v>141.26318009386384</v>
      </c>
      <c r="AA490" s="82">
        <v>141.47153664531635</v>
      </c>
      <c r="AB490" s="82">
        <v>142.103851104104</v>
      </c>
      <c r="AC490" s="82">
        <v>143.9860780367452</v>
      </c>
      <c r="AD490" s="82">
        <v>149.93111309657431</v>
      </c>
      <c r="AE490" s="82">
        <v>154.78590960671278</v>
      </c>
      <c r="AF490" s="83">
        <v>158.01468256110843</v>
      </c>
      <c r="AG490" s="82"/>
      <c r="AH490" s="82"/>
      <c r="AI490" s="85"/>
      <c r="AJ490" s="82"/>
      <c r="AK490" s="82"/>
      <c r="AL490" s="85"/>
      <c r="AM490" s="82"/>
      <c r="AN490" s="82"/>
      <c r="AO490" s="82"/>
      <c r="AP490" s="85"/>
      <c r="AQ490" s="82"/>
      <c r="AR490" s="82"/>
      <c r="AS490" s="82"/>
      <c r="AT490" s="85"/>
      <c r="AU490" s="82"/>
      <c r="AV490" s="82"/>
      <c r="AW490" s="82"/>
      <c r="AX490" s="82"/>
      <c r="AY490" s="85"/>
      <c r="AZ490" s="82"/>
      <c r="BA490" s="82"/>
      <c r="BB490" s="85"/>
      <c r="BC490" s="82"/>
    </row>
    <row r="491" spans="1:61" x14ac:dyDescent="0.25">
      <c r="D491" s="83" t="s">
        <v>41</v>
      </c>
      <c r="E491" s="82">
        <v>49.998321092209999</v>
      </c>
      <c r="F491" s="83">
        <v>34.562611830000002</v>
      </c>
      <c r="G491" s="84">
        <v>35.541019162142341</v>
      </c>
      <c r="H491" s="82">
        <v>35.431780043995083</v>
      </c>
      <c r="I491" s="82">
        <v>34.834968610606914</v>
      </c>
      <c r="J491" s="82">
        <v>34.411541541852387</v>
      </c>
      <c r="K491" s="82">
        <v>34.434544709272856</v>
      </c>
      <c r="L491" s="82">
        <v>34.367927018786219</v>
      </c>
      <c r="M491" s="82">
        <v>35.150626555243861</v>
      </c>
      <c r="N491" s="82">
        <v>37.268452968969754</v>
      </c>
      <c r="O491" s="82">
        <v>39.146371994600031</v>
      </c>
      <c r="P491" s="83">
        <v>40.158437945872414</v>
      </c>
      <c r="Q491" s="82"/>
      <c r="R491" s="82"/>
      <c r="S491" s="85"/>
      <c r="T491" s="83" t="s">
        <v>41</v>
      </c>
      <c r="U491" s="84">
        <v>66.612329743015806</v>
      </c>
      <c r="V491" s="83">
        <v>57.1593732497019</v>
      </c>
      <c r="W491" s="84">
        <v>55.187670513174474</v>
      </c>
      <c r="X491" s="82">
        <v>55.630099333078959</v>
      </c>
      <c r="Y491" s="82">
        <v>54.723407427575026</v>
      </c>
      <c r="Z491" s="82">
        <v>54.688664072598399</v>
      </c>
      <c r="AA491" s="82">
        <v>54.769327281809318</v>
      </c>
      <c r="AB491" s="82">
        <v>55.014121664902689</v>
      </c>
      <c r="AC491" s="82">
        <v>55.742807486354643</v>
      </c>
      <c r="AD491" s="82">
        <v>58.044369896819838</v>
      </c>
      <c r="AE491" s="82">
        <v>59.923857073219025</v>
      </c>
      <c r="AF491" s="83">
        <v>61.173845069753625</v>
      </c>
      <c r="AG491" s="82"/>
      <c r="AH491" s="82"/>
      <c r="AI491" s="85"/>
      <c r="AJ491" s="82"/>
      <c r="AK491" s="82"/>
      <c r="AL491" s="85"/>
      <c r="AM491" s="82"/>
      <c r="AN491" s="82"/>
      <c r="AO491" s="82"/>
      <c r="AP491" s="85"/>
      <c r="AQ491" s="82"/>
      <c r="AR491" s="82"/>
      <c r="AS491" s="82"/>
      <c r="AT491" s="85"/>
      <c r="AU491" s="82"/>
      <c r="AV491" s="82"/>
      <c r="AW491" s="82"/>
      <c r="AX491" s="82"/>
      <c r="AY491" s="85"/>
      <c r="AZ491" s="82"/>
      <c r="BA491" s="82"/>
      <c r="BB491" s="85"/>
      <c r="BC491" s="82"/>
    </row>
    <row r="492" spans="1:61" s="2" customFormat="1" x14ac:dyDescent="0.25">
      <c r="A492" s="68"/>
      <c r="B492" s="68"/>
      <c r="C492" s="68"/>
      <c r="D492" s="83" t="s">
        <v>42</v>
      </c>
      <c r="E492" s="82">
        <v>0</v>
      </c>
      <c r="F492" s="83">
        <v>0</v>
      </c>
      <c r="G492" s="84">
        <v>0</v>
      </c>
      <c r="H492" s="82">
        <v>0</v>
      </c>
      <c r="I492" s="82">
        <v>0</v>
      </c>
      <c r="J492" s="82">
        <v>0</v>
      </c>
      <c r="K492" s="82">
        <v>0</v>
      </c>
      <c r="L492" s="82">
        <v>0</v>
      </c>
      <c r="M492" s="82">
        <v>0</v>
      </c>
      <c r="N492" s="82">
        <v>0</v>
      </c>
      <c r="O492" s="82">
        <v>0</v>
      </c>
      <c r="P492" s="83">
        <v>0</v>
      </c>
      <c r="Q492" s="82"/>
      <c r="R492" s="82"/>
      <c r="S492" s="85"/>
      <c r="T492" s="83" t="s">
        <v>42</v>
      </c>
      <c r="U492" s="84">
        <v>0</v>
      </c>
      <c r="V492" s="83">
        <v>0</v>
      </c>
      <c r="W492" s="84">
        <v>0</v>
      </c>
      <c r="X492" s="82">
        <v>0</v>
      </c>
      <c r="Y492" s="82">
        <v>0</v>
      </c>
      <c r="Z492" s="82">
        <v>0</v>
      </c>
      <c r="AA492" s="82">
        <v>0</v>
      </c>
      <c r="AB492" s="82">
        <v>0</v>
      </c>
      <c r="AC492" s="82">
        <v>0</v>
      </c>
      <c r="AD492" s="82">
        <v>0</v>
      </c>
      <c r="AE492" s="82">
        <v>0</v>
      </c>
      <c r="AF492" s="83">
        <v>0</v>
      </c>
      <c r="AG492" s="82"/>
      <c r="AH492" s="82"/>
      <c r="AI492" s="85"/>
      <c r="AJ492" s="82"/>
      <c r="AK492" s="82"/>
      <c r="AL492" s="85"/>
      <c r="AM492" s="82"/>
      <c r="AN492" s="82"/>
      <c r="AO492" s="82"/>
      <c r="AP492" s="85"/>
      <c r="AQ492" s="82"/>
      <c r="AR492" s="82"/>
      <c r="AS492" s="82"/>
      <c r="AT492" s="85"/>
      <c r="AU492" s="82"/>
      <c r="AV492" s="82"/>
      <c r="AW492" s="82"/>
      <c r="AX492" s="82"/>
      <c r="AY492" s="85"/>
      <c r="AZ492" s="82"/>
      <c r="BA492" s="82"/>
      <c r="BB492" s="85"/>
      <c r="BC492" s="82"/>
      <c r="BI492" s="68"/>
    </row>
    <row r="493" spans="1:61" x14ac:dyDescent="0.25">
      <c r="D493" s="83" t="s">
        <v>43</v>
      </c>
      <c r="E493" s="82">
        <v>117.361583291682</v>
      </c>
      <c r="F493" s="83">
        <v>77.432195890000003</v>
      </c>
      <c r="G493" s="84">
        <v>79.624166467203281</v>
      </c>
      <c r="H493" s="82">
        <v>79.379433087769058</v>
      </c>
      <c r="I493" s="82">
        <v>78.042369209413863</v>
      </c>
      <c r="J493" s="82">
        <v>77.093746232244357</v>
      </c>
      <c r="K493" s="82">
        <v>77.145281277528341</v>
      </c>
      <c r="L493" s="82">
        <v>76.996034626700194</v>
      </c>
      <c r="M493" s="82">
        <v>78.749552101829067</v>
      </c>
      <c r="N493" s="82">
        <v>83.494215223216784</v>
      </c>
      <c r="O493" s="82">
        <v>87.701402879444345</v>
      </c>
      <c r="P493" s="83">
        <v>89.968780396455415</v>
      </c>
      <c r="Q493" s="82"/>
      <c r="R493" s="82"/>
      <c r="S493" s="85"/>
      <c r="T493" s="83" t="s">
        <v>43</v>
      </c>
      <c r="U493" s="84">
        <v>188.611495557414</v>
      </c>
      <c r="V493" s="83">
        <v>178.65598645081499</v>
      </c>
      <c r="W493" s="84">
        <v>172.49327896549602</v>
      </c>
      <c r="X493" s="82">
        <v>173.87612403115142</v>
      </c>
      <c r="Y493" s="82">
        <v>171.04218923489088</v>
      </c>
      <c r="Z493" s="82">
        <v>170.93359622550213</v>
      </c>
      <c r="AA493" s="82">
        <v>171.18571524627779</v>
      </c>
      <c r="AB493" s="82">
        <v>171.95083878600087</v>
      </c>
      <c r="AC493" s="82">
        <v>174.22840197192858</v>
      </c>
      <c r="AD493" s="82">
        <v>181.42211106008622</v>
      </c>
      <c r="AE493" s="82">
        <v>187.29659176956469</v>
      </c>
      <c r="AF493" s="83">
        <v>191.20352471644983</v>
      </c>
      <c r="AG493" s="82"/>
      <c r="AH493" s="82"/>
      <c r="AI493" s="85"/>
      <c r="AJ493" s="82"/>
      <c r="AK493" s="82"/>
      <c r="AL493" s="85"/>
      <c r="AM493" s="82"/>
      <c r="AN493" s="82"/>
      <c r="AO493" s="82"/>
      <c r="AP493" s="85"/>
      <c r="AQ493" s="82"/>
      <c r="AR493" s="82"/>
      <c r="AS493" s="82"/>
      <c r="AT493" s="85"/>
      <c r="AU493" s="82"/>
      <c r="AV493" s="82"/>
      <c r="AW493" s="82"/>
      <c r="AX493" s="82"/>
      <c r="AY493" s="85"/>
      <c r="AZ493" s="82"/>
      <c r="BA493" s="82"/>
      <c r="BB493" s="85"/>
      <c r="BC493" s="82"/>
    </row>
    <row r="494" spans="1:61" x14ac:dyDescent="0.25">
      <c r="D494" s="83" t="s">
        <v>44</v>
      </c>
      <c r="E494" s="82">
        <v>172.37604044373401</v>
      </c>
      <c r="F494" s="83">
        <v>112.1189183</v>
      </c>
      <c r="G494" s="84">
        <v>115.2928095636623</v>
      </c>
      <c r="H494" s="82">
        <v>114.93844480028856</v>
      </c>
      <c r="I494" s="82">
        <v>113.00242640359801</v>
      </c>
      <c r="J494" s="82">
        <v>111.62885587712265</v>
      </c>
      <c r="K494" s="82">
        <v>111.70347669169944</v>
      </c>
      <c r="L494" s="82">
        <v>111.48737313350355</v>
      </c>
      <c r="M494" s="82">
        <v>114.02640073399792</v>
      </c>
      <c r="N494" s="82">
        <v>120.89649515342524</v>
      </c>
      <c r="O494" s="82">
        <v>126.98834523825882</v>
      </c>
      <c r="P494" s="83">
        <v>130.27142292529948</v>
      </c>
      <c r="Q494" s="82"/>
      <c r="R494" s="82"/>
      <c r="S494" s="85"/>
      <c r="T494" s="83" t="s">
        <v>44</v>
      </c>
      <c r="U494" s="84">
        <v>346.950498455858</v>
      </c>
      <c r="V494" s="83">
        <v>284.74799388420001</v>
      </c>
      <c r="W494" s="84">
        <v>274.92566087313782</v>
      </c>
      <c r="X494" s="82">
        <v>277.12968642033911</v>
      </c>
      <c r="Y494" s="82">
        <v>272.61286465542179</v>
      </c>
      <c r="Z494" s="82">
        <v>272.43978541980482</v>
      </c>
      <c r="AA494" s="82">
        <v>272.84162129898306</v>
      </c>
      <c r="AB494" s="82">
        <v>274.06110124666287</v>
      </c>
      <c r="AC494" s="82">
        <v>277.69115899631441</v>
      </c>
      <c r="AD494" s="82">
        <v>289.15673746436846</v>
      </c>
      <c r="AE494" s="82">
        <v>298.51968482687374</v>
      </c>
      <c r="AF494" s="83">
        <v>304.74668757649562</v>
      </c>
      <c r="AG494" s="82"/>
      <c r="AH494" s="82"/>
      <c r="AI494" s="85"/>
      <c r="AJ494" s="82"/>
      <c r="AK494" s="82"/>
      <c r="AL494" s="85"/>
      <c r="AM494" s="82"/>
      <c r="AN494" s="82"/>
      <c r="AO494" s="82"/>
      <c r="AP494" s="85"/>
      <c r="AQ494" s="82"/>
      <c r="AR494" s="82"/>
      <c r="AS494" s="82"/>
      <c r="AT494" s="85"/>
      <c r="AU494" s="82"/>
      <c r="AV494" s="82"/>
      <c r="AW494" s="82"/>
      <c r="AX494" s="82"/>
      <c r="AY494" s="85"/>
      <c r="AZ494" s="82"/>
      <c r="BA494" s="82"/>
      <c r="BB494" s="85"/>
      <c r="BC494" s="82"/>
    </row>
    <row r="495" spans="1:61" x14ac:dyDescent="0.25">
      <c r="D495" s="60"/>
      <c r="E495" s="60"/>
      <c r="F495" s="60"/>
      <c r="G495" s="60"/>
      <c r="H495" s="60"/>
      <c r="I495" s="60"/>
      <c r="J495" s="60"/>
      <c r="K495" s="60"/>
      <c r="L495" s="60"/>
      <c r="M495" s="60"/>
      <c r="N495" s="60"/>
      <c r="O495" s="60"/>
      <c r="P495" s="60"/>
      <c r="Q495" s="60"/>
      <c r="R495" s="60"/>
      <c r="S495" s="60"/>
      <c r="T495" s="60"/>
      <c r="U495" s="60"/>
      <c r="V495" s="60"/>
      <c r="W495" s="60"/>
      <c r="X495" s="60"/>
      <c r="Y495" s="60"/>
      <c r="Z495" s="60"/>
      <c r="AA495" s="60"/>
      <c r="AB495" s="60"/>
      <c r="AC495" s="60"/>
      <c r="AD495" s="60"/>
      <c r="AE495" s="60"/>
      <c r="AF495" s="60"/>
      <c r="AG495" s="60"/>
      <c r="AH495" s="60"/>
      <c r="AJ495" s="60"/>
      <c r="AK495" s="60"/>
      <c r="AM495" s="60"/>
      <c r="AN495" s="60"/>
      <c r="AO495" s="60"/>
      <c r="AQ495" s="60"/>
      <c r="AR495" s="60"/>
      <c r="AS495" s="60"/>
    </row>
    <row r="497" spans="4:15" x14ac:dyDescent="0.25">
      <c r="E497" t="s">
        <v>154</v>
      </c>
    </row>
    <row r="498" spans="4:15" x14ac:dyDescent="0.25">
      <c r="E498" t="s">
        <v>155</v>
      </c>
    </row>
    <row r="499" spans="4:15" x14ac:dyDescent="0.25">
      <c r="D499" t="s">
        <v>156</v>
      </c>
      <c r="E499" t="s">
        <v>90</v>
      </c>
      <c r="F499">
        <v>2025</v>
      </c>
      <c r="G499">
        <v>2026</v>
      </c>
      <c r="H499">
        <v>2027</v>
      </c>
      <c r="I499">
        <v>2028</v>
      </c>
      <c r="J499">
        <v>2029</v>
      </c>
      <c r="K499">
        <v>2030</v>
      </c>
      <c r="L499">
        <v>2031</v>
      </c>
      <c r="M499">
        <v>2032</v>
      </c>
      <c r="N499">
        <v>2033</v>
      </c>
      <c r="O499">
        <v>2034</v>
      </c>
    </row>
    <row r="500" spans="4:15" x14ac:dyDescent="0.25">
      <c r="D500" t="s">
        <v>1</v>
      </c>
      <c r="E500" t="s">
        <v>83</v>
      </c>
      <c r="F500">
        <v>2.8308257979887244E-2</v>
      </c>
      <c r="G500">
        <v>-3.0736067992000221E-3</v>
      </c>
      <c r="H500">
        <v>-1.6843958521054414E-2</v>
      </c>
      <c r="I500">
        <v>-1.215523038035946E-2</v>
      </c>
      <c r="J500">
        <v>6.6847244818960124E-4</v>
      </c>
      <c r="K500">
        <v>-1.934618013657034E-3</v>
      </c>
      <c r="L500">
        <v>2.2774127052522176E-2</v>
      </c>
      <c r="M500">
        <v>6.0250033108156742E-2</v>
      </c>
      <c r="N500">
        <v>5.0388971798583954E-2</v>
      </c>
      <c r="O500">
        <v>2.58533779685126E-2</v>
      </c>
    </row>
    <row r="501" spans="4:15" x14ac:dyDescent="0.25">
      <c r="D501" t="s">
        <v>1</v>
      </c>
      <c r="E501" t="s">
        <v>51</v>
      </c>
      <c r="F501">
        <v>2.8308257979887144E-2</v>
      </c>
      <c r="G501">
        <v>-3.0736067991999124E-3</v>
      </c>
      <c r="H501">
        <v>-1.6843958521054286E-2</v>
      </c>
      <c r="I501">
        <v>-1.2155230380359582E-2</v>
      </c>
      <c r="J501">
        <v>6.684724481897423E-4</v>
      </c>
      <c r="K501">
        <v>-1.9346180136572387E-3</v>
      </c>
      <c r="L501">
        <v>2.2774127052522238E-2</v>
      </c>
      <c r="M501">
        <v>6.0250033108156707E-2</v>
      </c>
      <c r="N501">
        <v>5.0388971798583919E-2</v>
      </c>
      <c r="O501">
        <v>2.5853377968512652E-2</v>
      </c>
    </row>
    <row r="502" spans="4:15" x14ac:dyDescent="0.25">
      <c r="D502" t="s">
        <v>1</v>
      </c>
      <c r="E502" t="s">
        <v>47</v>
      </c>
      <c r="F502">
        <v>2.830825797988723E-2</v>
      </c>
      <c r="G502">
        <v>-3.0736067992000347E-3</v>
      </c>
      <c r="H502">
        <v>1.2243343265126788E-3</v>
      </c>
      <c r="I502">
        <v>-1.2155230380359592E-2</v>
      </c>
      <c r="J502">
        <v>6.6847244818985148E-4</v>
      </c>
      <c r="K502">
        <v>-1.9346180136571669E-3</v>
      </c>
      <c r="L502">
        <v>2.2774127052522245E-2</v>
      </c>
      <c r="M502">
        <v>6.02500331081567E-2</v>
      </c>
      <c r="N502">
        <v>5.038897179858403E-2</v>
      </c>
      <c r="O502">
        <v>2.5853377968512465E-2</v>
      </c>
    </row>
    <row r="503" spans="4:15" x14ac:dyDescent="0.25">
      <c r="D503" t="s">
        <v>1</v>
      </c>
      <c r="E503" t="s">
        <v>85</v>
      </c>
      <c r="F503">
        <v>5.8239728071197483E-2</v>
      </c>
      <c r="G503">
        <v>-3.0736067992000009E-3</v>
      </c>
      <c r="H503">
        <v>-1.6843958521054327E-2</v>
      </c>
      <c r="I503">
        <v>-1.215523038035957E-2</v>
      </c>
      <c r="J503">
        <v>6.6847244818966228E-4</v>
      </c>
      <c r="K503">
        <v>-1.9346180136570522E-3</v>
      </c>
      <c r="L503">
        <v>2.2774127052522245E-2</v>
      </c>
      <c r="M503">
        <v>6.0250033108156652E-2</v>
      </c>
      <c r="N503">
        <v>5.0388971798584078E-2</v>
      </c>
      <c r="O503">
        <v>2.5853377968512465E-2</v>
      </c>
    </row>
    <row r="504" spans="4:15" x14ac:dyDescent="0.25">
      <c r="D504" t="s">
        <v>1</v>
      </c>
      <c r="E504" t="s">
        <v>3</v>
      </c>
      <c r="F504">
        <v>2.8308257979887282E-2</v>
      </c>
      <c r="G504">
        <v>-3.0736067992000083E-3</v>
      </c>
      <c r="H504">
        <v>-1.6843958521054324E-2</v>
      </c>
      <c r="I504">
        <v>-1.2155230380359601E-2</v>
      </c>
      <c r="J504">
        <v>6.6847244818960287E-4</v>
      </c>
      <c r="K504">
        <v>-1.9346180136569863E-3</v>
      </c>
      <c r="L504">
        <v>2.2774127052522165E-2</v>
      </c>
      <c r="M504">
        <v>6.0250033108156707E-2</v>
      </c>
      <c r="N504">
        <v>5.0388971798583912E-2</v>
      </c>
      <c r="O504">
        <v>2.5853377968512656E-2</v>
      </c>
    </row>
    <row r="505" spans="4:15" x14ac:dyDescent="0.25">
      <c r="D505" t="s">
        <v>1</v>
      </c>
      <c r="E505" t="s">
        <v>4</v>
      </c>
      <c r="F505">
        <v>2.8308257979887227E-2</v>
      </c>
      <c r="G505">
        <v>-3.0736067991999484E-3</v>
      </c>
      <c r="H505">
        <v>-1.6843958521054341E-2</v>
      </c>
      <c r="I505">
        <v>-1.2155230380359651E-2</v>
      </c>
      <c r="J505">
        <v>6.6847244818972354E-4</v>
      </c>
      <c r="K505">
        <v>-1.9346180136569858E-3</v>
      </c>
      <c r="L505">
        <v>2.2774127052522127E-2</v>
      </c>
      <c r="M505">
        <v>6.0250033108156624E-2</v>
      </c>
      <c r="N505">
        <v>5.0388971798584113E-2</v>
      </c>
      <c r="O505">
        <v>2.5853377968512441E-2</v>
      </c>
    </row>
    <row r="506" spans="4:15" x14ac:dyDescent="0.25">
      <c r="D506" t="s">
        <v>1</v>
      </c>
      <c r="E506" t="s">
        <v>58</v>
      </c>
      <c r="F506">
        <v>2.8308257979887227E-2</v>
      </c>
      <c r="G506">
        <v>-3.0736067992000096E-3</v>
      </c>
      <c r="H506">
        <v>-1.6843958521054365E-2</v>
      </c>
      <c r="I506">
        <v>-1.2155230380359589E-2</v>
      </c>
      <c r="J506">
        <v>6.6847244818976702E-4</v>
      </c>
      <c r="K506">
        <v>-1.9346180136570051E-3</v>
      </c>
      <c r="L506">
        <v>2.2774127052522092E-2</v>
      </c>
      <c r="M506">
        <v>6.025003310815677E-2</v>
      </c>
      <c r="N506">
        <v>5.0388971798583898E-2</v>
      </c>
      <c r="O506">
        <v>2.5853377968512573E-2</v>
      </c>
    </row>
    <row r="507" spans="4:15" x14ac:dyDescent="0.25">
      <c r="D507" t="s">
        <v>1</v>
      </c>
      <c r="E507" t="s">
        <v>46</v>
      </c>
      <c r="F507">
        <v>2.8308257979887157E-2</v>
      </c>
      <c r="G507">
        <v>-3.0736067991998959E-3</v>
      </c>
      <c r="H507">
        <v>-1.6843958521054466E-2</v>
      </c>
      <c r="I507">
        <v>-1.2155230380359597E-2</v>
      </c>
      <c r="J507">
        <v>6.6847244818989723E-4</v>
      </c>
      <c r="K507">
        <v>-1.9346180136570409E-3</v>
      </c>
      <c r="L507">
        <v>2.2774127052522058E-2</v>
      </c>
      <c r="M507">
        <v>6.0250033108156784E-2</v>
      </c>
      <c r="N507">
        <v>5.0388971798583912E-2</v>
      </c>
      <c r="O507">
        <v>2.5853377968512628E-2</v>
      </c>
    </row>
    <row r="508" spans="4:15" x14ac:dyDescent="0.25">
      <c r="D508" t="s">
        <v>1</v>
      </c>
      <c r="E508" t="s">
        <v>54</v>
      </c>
      <c r="F508">
        <v>4.2125344573613117E-2</v>
      </c>
      <c r="G508">
        <v>2.4964179116208615E-2</v>
      </c>
      <c r="H508">
        <v>-1.6843958521054386E-2</v>
      </c>
      <c r="I508">
        <v>-1.2155230380359643E-2</v>
      </c>
      <c r="J508">
        <v>6.6847244818967074E-4</v>
      </c>
      <c r="K508">
        <v>-1.9346180136570223E-3</v>
      </c>
      <c r="L508">
        <v>2.2774127052522117E-2</v>
      </c>
      <c r="M508">
        <v>6.0250033108156915E-2</v>
      </c>
      <c r="N508">
        <v>5.0388971798583912E-2</v>
      </c>
      <c r="O508">
        <v>2.5853377968512545E-2</v>
      </c>
    </row>
    <row r="509" spans="4:15" x14ac:dyDescent="0.25">
      <c r="D509" t="s">
        <v>1</v>
      </c>
      <c r="E509" t="s">
        <v>64</v>
      </c>
      <c r="F509">
        <v>2.8308257979887192E-2</v>
      </c>
      <c r="G509">
        <v>-3.0736067992000074E-3</v>
      </c>
      <c r="H509">
        <v>-1.684395852105432E-2</v>
      </c>
      <c r="I509">
        <v>-1.2155230380359526E-2</v>
      </c>
      <c r="J509">
        <v>6.6847244818970955E-4</v>
      </c>
      <c r="K509">
        <v>-1.9346180136570182E-3</v>
      </c>
      <c r="L509">
        <v>2.277412705252204E-2</v>
      </c>
      <c r="M509">
        <v>6.0250033108156825E-2</v>
      </c>
      <c r="N509">
        <v>5.0388971798583891E-2</v>
      </c>
      <c r="O509">
        <v>2.5853377968512618E-2</v>
      </c>
    </row>
    <row r="510" spans="4:15" x14ac:dyDescent="0.25">
      <c r="D510" t="s">
        <v>1</v>
      </c>
      <c r="E510" t="s">
        <v>86</v>
      </c>
      <c r="F510">
        <v>2.8308257979887199E-2</v>
      </c>
      <c r="G510">
        <v>-3.0736067992000117E-3</v>
      </c>
      <c r="H510">
        <v>-1.6843958521054293E-2</v>
      </c>
      <c r="I510">
        <v>-1.2155230380359618E-2</v>
      </c>
      <c r="J510">
        <v>6.6847244818972885E-4</v>
      </c>
      <c r="K510">
        <v>-1.9346180136569934E-3</v>
      </c>
      <c r="L510">
        <v>2.2774127052522061E-2</v>
      </c>
      <c r="M510">
        <v>6.0250033108156728E-2</v>
      </c>
      <c r="N510">
        <v>5.0388971798583947E-2</v>
      </c>
      <c r="O510">
        <v>2.5853377968512673E-2</v>
      </c>
    </row>
    <row r="511" spans="4:15" x14ac:dyDescent="0.25">
      <c r="D511" t="s">
        <v>1</v>
      </c>
      <c r="E511" t="s">
        <v>66</v>
      </c>
      <c r="F511">
        <v>5.7813383341690484E-2</v>
      </c>
      <c r="G511">
        <v>0.13996564842359624</v>
      </c>
      <c r="H511">
        <v>-1.6843958521054397E-2</v>
      </c>
      <c r="I511">
        <v>-1.215523038035966E-2</v>
      </c>
      <c r="J511">
        <v>6.6847244818982719E-4</v>
      </c>
      <c r="K511">
        <v>-1.9346180136570633E-3</v>
      </c>
      <c r="L511">
        <v>2.2774127052522158E-2</v>
      </c>
      <c r="M511">
        <v>6.0250033108156686E-2</v>
      </c>
      <c r="N511">
        <v>5.0388971798583947E-2</v>
      </c>
      <c r="O511">
        <v>2.5853377968512534E-2</v>
      </c>
    </row>
    <row r="512" spans="4:15" x14ac:dyDescent="0.25">
      <c r="D512" t="s">
        <v>1</v>
      </c>
      <c r="E512" t="s">
        <v>67</v>
      </c>
      <c r="F512">
        <v>5.3254344266440934E-2</v>
      </c>
      <c r="G512">
        <v>-3.0736067991998838E-3</v>
      </c>
      <c r="H512">
        <v>2.3200451020073908E-2</v>
      </c>
      <c r="I512">
        <v>-1.2155230380359674E-2</v>
      </c>
      <c r="J512">
        <v>6.6847244818973969E-4</v>
      </c>
      <c r="K512">
        <v>-1.9346180136570346E-3</v>
      </c>
      <c r="L512">
        <v>2.27741270525222E-2</v>
      </c>
      <c r="M512">
        <v>6.0250033108156707E-2</v>
      </c>
      <c r="N512">
        <v>5.0388971798583912E-2</v>
      </c>
      <c r="O512">
        <v>2.5853377968512576E-2</v>
      </c>
    </row>
    <row r="513" spans="4:15" x14ac:dyDescent="0.25">
      <c r="D513" t="s">
        <v>1</v>
      </c>
      <c r="E513" t="s">
        <v>65</v>
      </c>
      <c r="F513">
        <v>2.8308257979887279E-2</v>
      </c>
      <c r="G513">
        <v>-3.073606799200134E-3</v>
      </c>
      <c r="H513">
        <v>-1.6843958521054317E-2</v>
      </c>
      <c r="I513">
        <v>-1.2155230380359584E-2</v>
      </c>
      <c r="J513">
        <v>6.6847244818983988E-4</v>
      </c>
      <c r="K513">
        <v>-1.9346180136571246E-3</v>
      </c>
      <c r="L513">
        <v>2.2774127052522169E-2</v>
      </c>
      <c r="M513">
        <v>6.0250033108156797E-2</v>
      </c>
      <c r="N513">
        <v>5.0388971798583905E-2</v>
      </c>
      <c r="O513">
        <v>2.5853377968512503E-2</v>
      </c>
    </row>
    <row r="514" spans="4:15" x14ac:dyDescent="0.25">
      <c r="D514" t="s">
        <v>1</v>
      </c>
      <c r="E514" t="s">
        <v>62</v>
      </c>
      <c r="F514">
        <v>2.8308257979887251E-2</v>
      </c>
      <c r="G514">
        <v>-3.0736067992000677E-3</v>
      </c>
      <c r="H514">
        <v>-1.6843958521054251E-2</v>
      </c>
      <c r="I514">
        <v>9.8190039359616899E-2</v>
      </c>
      <c r="J514">
        <v>6.6847244818978686E-4</v>
      </c>
      <c r="K514">
        <v>-1.9346180136570199E-3</v>
      </c>
      <c r="L514">
        <v>2.2774127052522113E-2</v>
      </c>
      <c r="M514">
        <v>6.0250033108156749E-2</v>
      </c>
      <c r="N514">
        <v>5.0388971798583947E-2</v>
      </c>
      <c r="O514">
        <v>2.5853377968512552E-2</v>
      </c>
    </row>
    <row r="515" spans="4:15" x14ac:dyDescent="0.25">
      <c r="D515" t="s">
        <v>1</v>
      </c>
      <c r="E515" t="s">
        <v>7</v>
      </c>
      <c r="F515">
        <v>2.8308257979887251E-2</v>
      </c>
      <c r="G515">
        <v>3.6483885242957773E-2</v>
      </c>
      <c r="H515">
        <v>-1.6843958521054379E-2</v>
      </c>
      <c r="I515">
        <v>-1.2155230380359559E-2</v>
      </c>
      <c r="J515">
        <v>6.6847244818980453E-4</v>
      </c>
      <c r="K515">
        <v>-1.9346180136571118E-3</v>
      </c>
      <c r="L515">
        <v>2.277412705252212E-2</v>
      </c>
      <c r="M515">
        <v>6.0250033108156728E-2</v>
      </c>
      <c r="N515">
        <v>5.0388971798584099E-2</v>
      </c>
      <c r="O515">
        <v>2.5853377968512486E-2</v>
      </c>
    </row>
    <row r="516" spans="4:15" x14ac:dyDescent="0.25">
      <c r="D516" t="s">
        <v>1</v>
      </c>
      <c r="E516" t="s">
        <v>8</v>
      </c>
      <c r="F516">
        <v>2.8308257979887182E-2</v>
      </c>
      <c r="G516">
        <v>-3.0736067991999102E-3</v>
      </c>
      <c r="H516">
        <v>-1.6843958521054452E-2</v>
      </c>
      <c r="I516">
        <v>-1.2155230380359587E-2</v>
      </c>
      <c r="J516">
        <v>6.6847244818982958E-4</v>
      </c>
      <c r="K516">
        <v>-1.9346180136571676E-3</v>
      </c>
      <c r="L516">
        <v>2.2774127052522259E-2</v>
      </c>
      <c r="M516">
        <v>6.02500331081567E-2</v>
      </c>
      <c r="N516">
        <v>5.0388971798583926E-2</v>
      </c>
      <c r="O516">
        <v>2.5853377968512527E-2</v>
      </c>
    </row>
    <row r="517" spans="4:15" x14ac:dyDescent="0.25">
      <c r="D517" t="s">
        <v>1</v>
      </c>
      <c r="E517" t="s">
        <v>63</v>
      </c>
      <c r="F517">
        <v>2.8308257979887255E-2</v>
      </c>
      <c r="G517">
        <v>-3.0736067992000681E-3</v>
      </c>
      <c r="H517">
        <v>-1.6843958521054376E-2</v>
      </c>
      <c r="I517">
        <v>0.17437134998588666</v>
      </c>
      <c r="J517">
        <v>6.6847244818979109E-4</v>
      </c>
      <c r="K517">
        <v>-1.9346180136570793E-3</v>
      </c>
      <c r="L517">
        <v>2.2774127052522193E-2</v>
      </c>
      <c r="M517">
        <v>6.0250033108156603E-2</v>
      </c>
      <c r="N517">
        <v>5.0388971798584044E-2</v>
      </c>
      <c r="O517">
        <v>2.5853377968512503E-2</v>
      </c>
    </row>
    <row r="518" spans="4:15" x14ac:dyDescent="0.25">
      <c r="D518" t="s">
        <v>1</v>
      </c>
      <c r="E518" t="s">
        <v>0</v>
      </c>
      <c r="F518">
        <v>2.830825797988723E-2</v>
      </c>
      <c r="G518">
        <v>7.3129442556871121E-2</v>
      </c>
      <c r="H518">
        <v>-1.6843958521054345E-2</v>
      </c>
      <c r="I518">
        <v>-1.215523038035961E-2</v>
      </c>
      <c r="J518">
        <v>6.6847244818968559E-4</v>
      </c>
      <c r="K518">
        <v>-1.9346180136571194E-3</v>
      </c>
      <c r="L518">
        <v>2.2774127052522151E-2</v>
      </c>
      <c r="M518">
        <v>6.025003310815677E-2</v>
      </c>
      <c r="N518">
        <v>5.0388971798583995E-2</v>
      </c>
      <c r="O518">
        <v>2.5853377968512531E-2</v>
      </c>
    </row>
    <row r="519" spans="4:15" x14ac:dyDescent="0.25">
      <c r="D519" t="s">
        <v>1</v>
      </c>
      <c r="E519" t="s">
        <v>48</v>
      </c>
      <c r="F519">
        <v>2.8308257979887241E-2</v>
      </c>
      <c r="G519">
        <v>-3.0736067992001093E-3</v>
      </c>
      <c r="H519">
        <v>-1.6843958521054261E-2</v>
      </c>
      <c r="I519">
        <v>-1.2155230380359615E-2</v>
      </c>
      <c r="J519">
        <v>6.684724481897526E-4</v>
      </c>
      <c r="K519">
        <v>-1.9346180136570474E-3</v>
      </c>
      <c r="L519">
        <v>2.2774127052522145E-2</v>
      </c>
      <c r="M519">
        <v>6.0250033108156763E-2</v>
      </c>
      <c r="N519">
        <v>5.0388971798583967E-2</v>
      </c>
      <c r="O519">
        <v>2.5853377968512486E-2</v>
      </c>
    </row>
    <row r="520" spans="4:15" x14ac:dyDescent="0.25">
      <c r="D520" t="s">
        <v>1</v>
      </c>
      <c r="E520" t="s">
        <v>2</v>
      </c>
      <c r="F520">
        <v>2.8308257979887248E-2</v>
      </c>
      <c r="G520">
        <v>-3.0736067991999653E-3</v>
      </c>
      <c r="H520">
        <v>-1.6843958521054428E-2</v>
      </c>
      <c r="I520">
        <v>-1.2155230380359585E-2</v>
      </c>
      <c r="J520">
        <v>6.6847244818973384E-4</v>
      </c>
      <c r="K520">
        <v>-1.9346180136569913E-3</v>
      </c>
      <c r="L520">
        <v>2.2774127052522124E-2</v>
      </c>
      <c r="M520">
        <v>6.0250033108156666E-2</v>
      </c>
      <c r="N520">
        <v>5.0388971798584072E-2</v>
      </c>
      <c r="O520">
        <v>2.5853377968512455E-2</v>
      </c>
    </row>
    <row r="521" spans="4:15" x14ac:dyDescent="0.25">
      <c r="D521" t="s">
        <v>1</v>
      </c>
      <c r="E521" t="s">
        <v>68</v>
      </c>
      <c r="F521">
        <v>5.6167780915145731E-2</v>
      </c>
      <c r="G521">
        <v>-3.0736067991999588E-3</v>
      </c>
      <c r="H521">
        <v>-1.6843958521054466E-2</v>
      </c>
      <c r="I521">
        <v>-1.2155230380359467E-2</v>
      </c>
      <c r="J521">
        <v>6.68472448189611E-4</v>
      </c>
      <c r="K521">
        <v>-1.9346180136569629E-3</v>
      </c>
      <c r="L521">
        <v>2.2774127052522058E-2</v>
      </c>
      <c r="M521">
        <v>6.0250033108156763E-2</v>
      </c>
      <c r="N521">
        <v>5.038897179858394E-2</v>
      </c>
      <c r="O521">
        <v>2.5853377968512604E-2</v>
      </c>
    </row>
    <row r="522" spans="4:15" x14ac:dyDescent="0.25">
      <c r="D522" t="s">
        <v>1</v>
      </c>
      <c r="E522" t="s">
        <v>49</v>
      </c>
      <c r="F522">
        <v>2.8308257979887209E-2</v>
      </c>
      <c r="G522">
        <v>-3.0736067991999571E-3</v>
      </c>
      <c r="H522">
        <v>-1.6843958521054317E-2</v>
      </c>
      <c r="I522">
        <v>-1.2155230380359714E-2</v>
      </c>
      <c r="J522">
        <v>6.6847244818984486E-4</v>
      </c>
      <c r="K522">
        <v>-1.9346180136571669E-3</v>
      </c>
      <c r="L522">
        <v>2.2774127052522158E-2</v>
      </c>
      <c r="M522">
        <v>6.0250033108156832E-2</v>
      </c>
      <c r="N522">
        <v>5.0388971798583919E-2</v>
      </c>
      <c r="O522">
        <v>2.5853377968512566E-2</v>
      </c>
    </row>
    <row r="523" spans="4:15" x14ac:dyDescent="0.25">
      <c r="D523" t="s">
        <v>1</v>
      </c>
      <c r="E523" t="s">
        <v>72</v>
      </c>
      <c r="F523">
        <v>2.8308257979887171E-2</v>
      </c>
      <c r="G523">
        <v>-3.0736067991999449E-3</v>
      </c>
      <c r="H523">
        <v>-1.6843958521054352E-2</v>
      </c>
      <c r="I523">
        <v>-1.2155230380359587E-2</v>
      </c>
      <c r="J523">
        <v>6.6847244818974891E-4</v>
      </c>
      <c r="K523">
        <v>-1.9346180136571331E-3</v>
      </c>
      <c r="L523">
        <v>2.2774127052522245E-2</v>
      </c>
      <c r="M523">
        <v>6.0250033108156638E-2</v>
      </c>
      <c r="N523">
        <v>5.0388971798584037E-2</v>
      </c>
      <c r="O523">
        <v>2.5853377968512552E-2</v>
      </c>
    </row>
    <row r="524" spans="4:15" x14ac:dyDescent="0.25">
      <c r="D524" t="s">
        <v>1</v>
      </c>
      <c r="E524" t="s">
        <v>5</v>
      </c>
      <c r="F524">
        <v>2.830825797988723E-2</v>
      </c>
      <c r="G524">
        <v>-3.0736067992000429E-3</v>
      </c>
      <c r="H524">
        <v>-1.684395852105439E-2</v>
      </c>
      <c r="I524">
        <v>-1.2155230380359613E-2</v>
      </c>
      <c r="J524">
        <v>6.6847244818982871E-4</v>
      </c>
      <c r="K524">
        <v>-1.9346180136570854E-3</v>
      </c>
      <c r="L524">
        <v>2.2774127052522131E-2</v>
      </c>
      <c r="M524">
        <v>6.02500331081567E-2</v>
      </c>
      <c r="N524">
        <v>5.0388971798584065E-2</v>
      </c>
      <c r="O524">
        <v>2.5853377968512489E-2</v>
      </c>
    </row>
    <row r="525" spans="4:15" x14ac:dyDescent="0.25">
      <c r="D525" t="s">
        <v>1</v>
      </c>
      <c r="E525" t="s">
        <v>69</v>
      </c>
      <c r="F525">
        <v>2.8308257979887182E-2</v>
      </c>
      <c r="G525">
        <v>-3.073606799199961E-3</v>
      </c>
      <c r="H525">
        <v>-1.6843958521054331E-2</v>
      </c>
      <c r="I525">
        <v>-1.2155230380359629E-2</v>
      </c>
      <c r="J525">
        <v>6.684724481897591E-4</v>
      </c>
      <c r="K525">
        <v>-1.934618013657055E-3</v>
      </c>
      <c r="L525">
        <v>2.2774127052522176E-2</v>
      </c>
      <c r="M525">
        <v>6.0250033108156659E-2</v>
      </c>
      <c r="N525">
        <v>5.0388971798584106E-2</v>
      </c>
      <c r="O525">
        <v>2.5853377968512465E-2</v>
      </c>
    </row>
    <row r="526" spans="4:15" x14ac:dyDescent="0.25">
      <c r="D526" t="s">
        <v>1</v>
      </c>
      <c r="E526" t="s">
        <v>52</v>
      </c>
      <c r="F526">
        <v>0.16141028841367439</v>
      </c>
      <c r="G526">
        <v>-3.0736067991999757E-3</v>
      </c>
      <c r="H526">
        <v>0.14540576148725878</v>
      </c>
      <c r="I526">
        <v>-1.215523038035946E-2</v>
      </c>
      <c r="J526">
        <v>6.6847244818973959E-4</v>
      </c>
      <c r="K526">
        <v>-1.9346180136570774E-3</v>
      </c>
      <c r="L526">
        <v>2.2774127052522006E-2</v>
      </c>
      <c r="M526">
        <v>6.0250033108156742E-2</v>
      </c>
      <c r="N526">
        <v>5.0388971798584023E-2</v>
      </c>
      <c r="O526">
        <v>2.5853377968512555E-2</v>
      </c>
    </row>
    <row r="527" spans="4:15" x14ac:dyDescent="0.25">
      <c r="D527" t="s">
        <v>1</v>
      </c>
      <c r="E527" t="s">
        <v>60</v>
      </c>
      <c r="F527">
        <v>2.8308257979887282E-2</v>
      </c>
      <c r="G527">
        <v>-3.073606799200062E-3</v>
      </c>
      <c r="H527">
        <v>-1.68439585210543E-2</v>
      </c>
      <c r="I527">
        <v>-1.215523038035961E-2</v>
      </c>
      <c r="J527">
        <v>6.6847244818967746E-4</v>
      </c>
      <c r="K527">
        <v>-1.9346180136571077E-3</v>
      </c>
      <c r="L527">
        <v>2.2774127052522262E-2</v>
      </c>
      <c r="M527">
        <v>6.0250033108156763E-2</v>
      </c>
      <c r="N527">
        <v>5.0388971798583877E-2</v>
      </c>
      <c r="O527">
        <v>2.5853377968512548E-2</v>
      </c>
    </row>
    <row r="528" spans="4:15" x14ac:dyDescent="0.25">
      <c r="D528" t="s">
        <v>1</v>
      </c>
      <c r="E528" t="s">
        <v>73</v>
      </c>
      <c r="F528">
        <v>2.8308257979887279E-2</v>
      </c>
      <c r="G528">
        <v>-3.0736067992000486E-3</v>
      </c>
      <c r="H528">
        <v>-1.6843958521054334E-2</v>
      </c>
      <c r="I528">
        <v>-1.2155230380359656E-2</v>
      </c>
      <c r="J528">
        <v>6.6847244818978772E-4</v>
      </c>
      <c r="K528">
        <v>-1.9346180136571086E-3</v>
      </c>
      <c r="L528">
        <v>2.2774127052522256E-2</v>
      </c>
      <c r="M528">
        <v>6.0250033108156568E-2</v>
      </c>
      <c r="N528">
        <v>5.0388971798584113E-2</v>
      </c>
      <c r="O528">
        <v>2.5853377968512441E-2</v>
      </c>
    </row>
    <row r="529" spans="4:15" x14ac:dyDescent="0.25">
      <c r="D529" t="s">
        <v>1</v>
      </c>
      <c r="E529" t="s">
        <v>55</v>
      </c>
      <c r="F529">
        <v>3.2881064982351167E-2</v>
      </c>
      <c r="G529">
        <v>3.257665362452933E-3</v>
      </c>
      <c r="H529">
        <v>-1.6843958521054421E-2</v>
      </c>
      <c r="I529">
        <v>-1.2155230380359559E-2</v>
      </c>
      <c r="J529">
        <v>6.6847244818973894E-4</v>
      </c>
      <c r="K529">
        <v>-1.9346180136570726E-3</v>
      </c>
      <c r="L529">
        <v>2.2774127052522162E-2</v>
      </c>
      <c r="M529">
        <v>6.0250033108156763E-2</v>
      </c>
      <c r="N529">
        <v>5.0388971798583891E-2</v>
      </c>
      <c r="O529">
        <v>2.5853377968512531E-2</v>
      </c>
    </row>
    <row r="530" spans="4:15" x14ac:dyDescent="0.25">
      <c r="D530" t="s">
        <v>1</v>
      </c>
      <c r="E530" t="s">
        <v>6</v>
      </c>
      <c r="F530">
        <v>2.8308257979887237E-2</v>
      </c>
      <c r="G530">
        <v>2.515527374431207E-3</v>
      </c>
      <c r="H530">
        <v>1.8212165058849091E-2</v>
      </c>
      <c r="I530">
        <v>-3.4067064235222531E-3</v>
      </c>
      <c r="J530">
        <v>6.6847244818983294E-4</v>
      </c>
      <c r="K530">
        <v>-1.9346180136571019E-3</v>
      </c>
      <c r="L530">
        <v>2.2774127052522183E-2</v>
      </c>
      <c r="M530">
        <v>6.0250033108156631E-2</v>
      </c>
      <c r="N530">
        <v>5.0388971798583988E-2</v>
      </c>
      <c r="O530">
        <v>2.5853377968512545E-2</v>
      </c>
    </row>
    <row r="531" spans="4:15" x14ac:dyDescent="0.25">
      <c r="D531" t="s">
        <v>1</v>
      </c>
      <c r="E531" t="s">
        <v>9</v>
      </c>
      <c r="F531">
        <v>8.4146406792792575E-2</v>
      </c>
      <c r="G531">
        <v>-3.0736067991998981E-3</v>
      </c>
      <c r="H531">
        <v>1.2932161465378482E-2</v>
      </c>
      <c r="I531">
        <v>-1.2155230380359733E-2</v>
      </c>
      <c r="J531">
        <v>6.6847244818982502E-4</v>
      </c>
      <c r="K531">
        <v>-1.9346180136570047E-3</v>
      </c>
      <c r="L531">
        <v>2.2774127052522179E-2</v>
      </c>
      <c r="M531">
        <v>6.0250033108156728E-2</v>
      </c>
      <c r="N531">
        <v>5.0388971798583822E-2</v>
      </c>
      <c r="O531">
        <v>2.5853377968512517E-2</v>
      </c>
    </row>
    <row r="532" spans="4:15" x14ac:dyDescent="0.25">
      <c r="D532" t="s">
        <v>1</v>
      </c>
      <c r="E532" t="s">
        <v>75</v>
      </c>
      <c r="F532">
        <v>2.8308257979887248E-2</v>
      </c>
      <c r="G532">
        <v>-3.0736067992000824E-3</v>
      </c>
      <c r="H532">
        <v>-1.6843958521054296E-2</v>
      </c>
      <c r="I532">
        <v>-1.2155230380359514E-2</v>
      </c>
      <c r="J532">
        <v>6.6847244818973536E-4</v>
      </c>
      <c r="K532">
        <v>-1.9346180136571899E-3</v>
      </c>
      <c r="L532">
        <v>2.2774127052522183E-2</v>
      </c>
      <c r="M532">
        <v>6.025003310815668E-2</v>
      </c>
      <c r="N532">
        <v>5.0388971798584092E-2</v>
      </c>
      <c r="O532">
        <v>2.5853377968512541E-2</v>
      </c>
    </row>
    <row r="533" spans="4:15" x14ac:dyDescent="0.25">
      <c r="D533" t="s">
        <v>1</v>
      </c>
      <c r="E533" t="s">
        <v>74</v>
      </c>
      <c r="F533">
        <v>2.830825797988715E-2</v>
      </c>
      <c r="G533">
        <v>-3.0736067992000135E-3</v>
      </c>
      <c r="H533">
        <v>-1.6843958521054206E-2</v>
      </c>
      <c r="I533">
        <v>-1.2155230380359629E-2</v>
      </c>
      <c r="J533">
        <v>6.6847244818965209E-4</v>
      </c>
      <c r="K533">
        <v>-1.9346180136569932E-3</v>
      </c>
      <c r="L533">
        <v>2.2774127052522134E-2</v>
      </c>
      <c r="M533">
        <v>6.0250033108156686E-2</v>
      </c>
      <c r="N533">
        <v>5.038897179858412E-2</v>
      </c>
      <c r="O533">
        <v>2.585337796851242E-2</v>
      </c>
    </row>
    <row r="534" spans="4:15" x14ac:dyDescent="0.25">
      <c r="D534" t="s">
        <v>1</v>
      </c>
      <c r="E534" t="s">
        <v>77</v>
      </c>
      <c r="F534">
        <v>2.8308257979887237E-2</v>
      </c>
      <c r="G534">
        <v>-3.0736067992000247E-3</v>
      </c>
      <c r="H534">
        <v>-1.6843958521054386E-2</v>
      </c>
      <c r="I534">
        <v>-1.21552303803595E-2</v>
      </c>
      <c r="J534">
        <v>6.6847244818966705E-4</v>
      </c>
      <c r="K534">
        <v>-1.934618013656983E-3</v>
      </c>
      <c r="L534">
        <v>2.2774127052522148E-2</v>
      </c>
      <c r="M534">
        <v>6.0250033108156777E-2</v>
      </c>
      <c r="N534">
        <v>5.0388971798583954E-2</v>
      </c>
      <c r="O534">
        <v>2.5853377968512475E-2</v>
      </c>
    </row>
    <row r="535" spans="4:15" x14ac:dyDescent="0.25">
      <c r="D535" t="s">
        <v>1</v>
      </c>
      <c r="E535" t="s">
        <v>59</v>
      </c>
      <c r="F535">
        <v>2.8308257979887202E-2</v>
      </c>
      <c r="G535">
        <v>-3.0736067991999419E-3</v>
      </c>
      <c r="H535">
        <v>-1.6843958521054456E-2</v>
      </c>
      <c r="I535">
        <v>-1.215523038035953E-2</v>
      </c>
      <c r="J535">
        <v>6.684724481897269E-4</v>
      </c>
      <c r="K535">
        <v>-1.9346180136570793E-3</v>
      </c>
      <c r="L535">
        <v>2.2774127052522197E-2</v>
      </c>
      <c r="M535">
        <v>6.0250033108156707E-2</v>
      </c>
      <c r="N535">
        <v>5.0388971798583981E-2</v>
      </c>
      <c r="O535">
        <v>2.5853377968512593E-2</v>
      </c>
    </row>
    <row r="536" spans="4:15" x14ac:dyDescent="0.25">
      <c r="D536" t="s">
        <v>1</v>
      </c>
      <c r="E536" t="s">
        <v>88</v>
      </c>
      <c r="F536">
        <v>2.8308257979887289E-2</v>
      </c>
      <c r="G536">
        <v>-3.0736067992001071E-3</v>
      </c>
      <c r="H536">
        <v>-1.6843958521054407E-2</v>
      </c>
      <c r="I536">
        <v>-1.215523038035958E-2</v>
      </c>
      <c r="J536">
        <v>6.6847244818980247E-4</v>
      </c>
      <c r="K536">
        <v>-1.934618013657117E-3</v>
      </c>
      <c r="L536">
        <v>2.277412705252229E-2</v>
      </c>
      <c r="M536">
        <v>6.0250033108156617E-2</v>
      </c>
      <c r="N536">
        <v>5.0388971798583981E-2</v>
      </c>
      <c r="O536">
        <v>2.5853377968512604E-2</v>
      </c>
    </row>
    <row r="537" spans="4:15" x14ac:dyDescent="0.25">
      <c r="D537" t="s">
        <v>1</v>
      </c>
      <c r="E537" t="s">
        <v>61</v>
      </c>
      <c r="F537">
        <v>2.8308257979887206E-2</v>
      </c>
      <c r="G537">
        <v>-3.0736067992000213E-3</v>
      </c>
      <c r="H537">
        <v>-1.6843958521054348E-2</v>
      </c>
      <c r="I537">
        <v>-1.2155230380359639E-2</v>
      </c>
      <c r="J537">
        <v>6.684724481897887E-4</v>
      </c>
      <c r="K537">
        <v>-1.9346180136570335E-3</v>
      </c>
      <c r="L537">
        <v>2.2774127052522145E-2</v>
      </c>
      <c r="M537">
        <v>6.0250033108156804E-2</v>
      </c>
      <c r="N537">
        <v>5.0388971798583912E-2</v>
      </c>
      <c r="O537">
        <v>2.5853377968512545E-2</v>
      </c>
    </row>
    <row r="538" spans="4:15" x14ac:dyDescent="0.25">
      <c r="D538" t="s">
        <v>1</v>
      </c>
      <c r="E538" t="s">
        <v>81</v>
      </c>
      <c r="F538">
        <v>2.8308257979887175E-2</v>
      </c>
      <c r="G538">
        <v>-3.0736067991998946E-3</v>
      </c>
      <c r="H538">
        <v>-1.6843958521054435E-2</v>
      </c>
      <c r="I538">
        <v>-1.2155230380359526E-2</v>
      </c>
      <c r="J538">
        <v>6.6847244818965881E-4</v>
      </c>
      <c r="K538">
        <v>-1.9346180136569598E-3</v>
      </c>
      <c r="L538">
        <v>2.2774127052522096E-2</v>
      </c>
      <c r="M538">
        <v>6.0250033108156686E-2</v>
      </c>
      <c r="N538">
        <v>5.0388971798584085E-2</v>
      </c>
      <c r="O538">
        <v>2.5853377968512479E-2</v>
      </c>
    </row>
    <row r="539" spans="4:15" x14ac:dyDescent="0.25">
      <c r="D539" t="s">
        <v>1</v>
      </c>
      <c r="E539" t="s">
        <v>71</v>
      </c>
      <c r="F539">
        <v>2.8308257979887171E-2</v>
      </c>
      <c r="G539">
        <v>-3.0736067992000165E-3</v>
      </c>
      <c r="H539">
        <v>-1.6843958521054334E-2</v>
      </c>
      <c r="I539">
        <v>-1.2155230380359521E-2</v>
      </c>
      <c r="J539">
        <v>6.6847244818968418E-4</v>
      </c>
      <c r="K539">
        <v>-1.9346180136569691E-3</v>
      </c>
      <c r="L539">
        <v>2.2774127052522155E-2</v>
      </c>
      <c r="M539">
        <v>6.0250033108156707E-2</v>
      </c>
      <c r="N539">
        <v>5.0388971798583891E-2</v>
      </c>
      <c r="O539">
        <v>2.585337796851252E-2</v>
      </c>
    </row>
    <row r="540" spans="4:15" x14ac:dyDescent="0.25">
      <c r="D540" t="s">
        <v>1</v>
      </c>
      <c r="E540" t="s">
        <v>84</v>
      </c>
      <c r="F540">
        <v>2.8308257979887255E-2</v>
      </c>
      <c r="G540">
        <v>-3.0736067992000508E-3</v>
      </c>
      <c r="H540">
        <v>-1.6843958521054359E-2</v>
      </c>
      <c r="I540">
        <v>-1.2155230380359539E-2</v>
      </c>
      <c r="J540">
        <v>6.6847244818970619E-4</v>
      </c>
      <c r="K540">
        <v>-1.9346180136570383E-3</v>
      </c>
      <c r="L540">
        <v>2.2774127052522106E-2</v>
      </c>
      <c r="M540">
        <v>6.0250033108156693E-2</v>
      </c>
      <c r="N540">
        <v>5.0388971798584106E-2</v>
      </c>
      <c r="O540">
        <v>2.5853377968512468E-2</v>
      </c>
    </row>
    <row r="541" spans="4:15" x14ac:dyDescent="0.25">
      <c r="D541" t="s">
        <v>1</v>
      </c>
      <c r="E541" t="s">
        <v>70</v>
      </c>
      <c r="F541">
        <v>2.8308257979887175E-2</v>
      </c>
      <c r="G541">
        <v>5.9797168346591946E-3</v>
      </c>
      <c r="H541">
        <v>4.6055487744520764E-3</v>
      </c>
      <c r="I541">
        <v>-1.2155230380359648E-2</v>
      </c>
      <c r="J541">
        <v>6.6847244818979835E-4</v>
      </c>
      <c r="K541">
        <v>-1.9346180136570882E-3</v>
      </c>
      <c r="L541">
        <v>2.2774127052522231E-2</v>
      </c>
      <c r="M541">
        <v>6.0250033108156638E-2</v>
      </c>
      <c r="N541">
        <v>5.0388971798583981E-2</v>
      </c>
      <c r="O541">
        <v>2.5853377968512569E-2</v>
      </c>
    </row>
    <row r="542" spans="4:15" x14ac:dyDescent="0.25">
      <c r="D542" t="s">
        <v>1</v>
      </c>
      <c r="E542" t="s">
        <v>53</v>
      </c>
      <c r="F542">
        <v>2.830825797988715E-2</v>
      </c>
      <c r="G542">
        <v>-3.0736067991998664E-3</v>
      </c>
      <c r="H542">
        <v>-1.6843958521054407E-2</v>
      </c>
      <c r="I542">
        <v>-1.2155230380359604E-2</v>
      </c>
      <c r="J542">
        <v>6.6847244818982448E-4</v>
      </c>
      <c r="K542">
        <v>-1.934618013657176E-3</v>
      </c>
      <c r="L542">
        <v>2.2774127052522214E-2</v>
      </c>
      <c r="M542">
        <v>6.0250033108156791E-2</v>
      </c>
      <c r="N542">
        <v>5.0388971798583974E-2</v>
      </c>
      <c r="O542">
        <v>2.585337796851243E-2</v>
      </c>
    </row>
    <row r="543" spans="4:15" x14ac:dyDescent="0.25">
      <c r="D543" t="s">
        <v>1</v>
      </c>
      <c r="E543" t="s">
        <v>78</v>
      </c>
      <c r="F543">
        <v>2.8308257979887272E-2</v>
      </c>
      <c r="G543">
        <v>-3.0736067991999991E-3</v>
      </c>
      <c r="H543">
        <v>-1.6843958521054379E-2</v>
      </c>
      <c r="I543">
        <v>-1.2155230380359542E-2</v>
      </c>
      <c r="J543">
        <v>6.6847244818974718E-4</v>
      </c>
      <c r="K543">
        <v>-1.9346180136572103E-3</v>
      </c>
      <c r="L543">
        <v>2.2774127052522287E-2</v>
      </c>
      <c r="M543">
        <v>6.0250033108156638E-2</v>
      </c>
      <c r="N543">
        <v>5.0388971798584065E-2</v>
      </c>
      <c r="O543">
        <v>2.585337796851243E-2</v>
      </c>
    </row>
    <row r="544" spans="4:15" x14ac:dyDescent="0.25">
      <c r="D544" t="s">
        <v>1</v>
      </c>
      <c r="E544" t="s">
        <v>56</v>
      </c>
      <c r="F544">
        <v>2.8308257979887286E-2</v>
      </c>
      <c r="G544">
        <v>-3.0736067992001253E-3</v>
      </c>
      <c r="H544">
        <v>-1.6843958521054265E-2</v>
      </c>
      <c r="I544">
        <v>-1.2155230380359695E-2</v>
      </c>
      <c r="J544">
        <v>6.6847244818980713E-4</v>
      </c>
      <c r="K544">
        <v>-1.9346180136571038E-3</v>
      </c>
      <c r="L544">
        <v>2.2774127052522231E-2</v>
      </c>
      <c r="M544">
        <v>6.0250033108156638E-2</v>
      </c>
      <c r="N544">
        <v>5.0388971798584092E-2</v>
      </c>
      <c r="O544">
        <v>2.5853377968512548E-2</v>
      </c>
    </row>
    <row r="545" spans="4:15" x14ac:dyDescent="0.25">
      <c r="D545" t="s">
        <v>1</v>
      </c>
      <c r="E545" t="s">
        <v>45</v>
      </c>
      <c r="F545">
        <v>2.8308257979887275E-2</v>
      </c>
      <c r="G545">
        <v>-3.0736067992001566E-3</v>
      </c>
      <c r="H545">
        <v>-1.6843958521054227E-2</v>
      </c>
      <c r="I545">
        <v>-1.2155230380359648E-2</v>
      </c>
      <c r="J545">
        <v>6.6847244818972874E-4</v>
      </c>
      <c r="K545">
        <v>-1.9346180136569592E-3</v>
      </c>
      <c r="L545">
        <v>2.2774127052522141E-2</v>
      </c>
      <c r="M545">
        <v>6.0250033108156582E-2</v>
      </c>
      <c r="N545">
        <v>5.0388971798584141E-2</v>
      </c>
      <c r="O545">
        <v>2.5853377968512389E-2</v>
      </c>
    </row>
    <row r="546" spans="4:15" x14ac:dyDescent="0.25">
      <c r="D546" t="s">
        <v>1</v>
      </c>
      <c r="E546" t="s">
        <v>57</v>
      </c>
      <c r="F546">
        <v>2.8308257979887199E-2</v>
      </c>
      <c r="G546">
        <v>-3.0736067992000664E-3</v>
      </c>
      <c r="H546">
        <v>-1.6843958521054248E-2</v>
      </c>
      <c r="I546">
        <v>-1.2155230380359577E-2</v>
      </c>
      <c r="J546">
        <v>6.6847244818977894E-4</v>
      </c>
      <c r="K546">
        <v>-1.9346180136571637E-3</v>
      </c>
      <c r="L546">
        <v>2.277412705252221E-2</v>
      </c>
      <c r="M546">
        <v>6.025003310815668E-2</v>
      </c>
      <c r="N546">
        <v>5.0388971798584085E-2</v>
      </c>
      <c r="O546">
        <v>2.5853377968512389E-2</v>
      </c>
    </row>
    <row r="547" spans="4:15" x14ac:dyDescent="0.25">
      <c r="D547" t="s">
        <v>87</v>
      </c>
      <c r="E547" t="s">
        <v>83</v>
      </c>
      <c r="F547">
        <v>-3.4494827784657574E-2</v>
      </c>
      <c r="G547">
        <v>8.0168054891693735E-3</v>
      </c>
      <c r="H547">
        <v>-1.6298585053303782E-2</v>
      </c>
      <c r="I547">
        <v>-6.3489019799464991E-4</v>
      </c>
      <c r="J547">
        <v>1.4749530012992519E-3</v>
      </c>
      <c r="K547">
        <v>4.4695524893669661E-3</v>
      </c>
      <c r="L547">
        <v>1.3245432252658066E-2</v>
      </c>
      <c r="M547">
        <v>4.1288957522073143E-2</v>
      </c>
      <c r="N547">
        <v>3.2380180536720128E-2</v>
      </c>
      <c r="O547">
        <v>2.0859605132013972E-2</v>
      </c>
    </row>
    <row r="548" spans="4:15" x14ac:dyDescent="0.25">
      <c r="D548" t="s">
        <v>87</v>
      </c>
      <c r="E548" t="s">
        <v>51</v>
      </c>
      <c r="F548">
        <v>-3.449482778465756E-2</v>
      </c>
      <c r="G548">
        <v>8.0168054891692972E-3</v>
      </c>
      <c r="H548">
        <v>-1.6298585053303838E-2</v>
      </c>
      <c r="I548">
        <v>-6.3489019799448522E-4</v>
      </c>
      <c r="J548">
        <v>1.4749530012991808E-3</v>
      </c>
      <c r="K548">
        <v>4.4695524893670138E-3</v>
      </c>
      <c r="L548">
        <v>1.3245432252657934E-2</v>
      </c>
      <c r="M548">
        <v>4.1288957522073219E-2</v>
      </c>
      <c r="N548">
        <v>3.23801805367201E-2</v>
      </c>
      <c r="O548">
        <v>2.0859605132014059E-2</v>
      </c>
    </row>
    <row r="549" spans="4:15" x14ac:dyDescent="0.25">
      <c r="D549" t="s">
        <v>87</v>
      </c>
      <c r="E549" t="s">
        <v>47</v>
      </c>
      <c r="F549">
        <v>-3.4494827784657504E-2</v>
      </c>
      <c r="G549">
        <v>8.016805489169377E-3</v>
      </c>
      <c r="H549">
        <v>-4.7269380909010228E-3</v>
      </c>
      <c r="I549">
        <v>-6.3489019799449476E-4</v>
      </c>
      <c r="J549">
        <v>1.4749530012991576E-3</v>
      </c>
      <c r="K549">
        <v>4.4695524893670659E-3</v>
      </c>
      <c r="L549">
        <v>1.3245432252657969E-2</v>
      </c>
      <c r="M549">
        <v>4.128895752207308E-2</v>
      </c>
      <c r="N549">
        <v>3.2380180536720156E-2</v>
      </c>
      <c r="O549">
        <v>2.0859605132014097E-2</v>
      </c>
    </row>
    <row r="550" spans="4:15" x14ac:dyDescent="0.25">
      <c r="D550" t="s">
        <v>87</v>
      </c>
      <c r="E550" t="s">
        <v>85</v>
      </c>
      <c r="F550">
        <v>-1.5718343212566231E-2</v>
      </c>
      <c r="G550">
        <v>8.0168054891692885E-3</v>
      </c>
      <c r="H550">
        <v>-1.6298585053303834E-2</v>
      </c>
      <c r="I550">
        <v>-6.3489019799460914E-4</v>
      </c>
      <c r="J550">
        <v>1.4749530012992331E-3</v>
      </c>
      <c r="K550">
        <v>4.4695524893670832E-3</v>
      </c>
      <c r="L550">
        <v>1.3245432252657905E-2</v>
      </c>
      <c r="M550">
        <v>4.1288957522073233E-2</v>
      </c>
      <c r="N550">
        <v>3.2380180536720121E-2</v>
      </c>
      <c r="O550">
        <v>2.0859605132014115E-2</v>
      </c>
    </row>
    <row r="551" spans="4:15" x14ac:dyDescent="0.25">
      <c r="D551" t="s">
        <v>87</v>
      </c>
      <c r="E551" t="s">
        <v>3</v>
      </c>
      <c r="F551">
        <v>-3.4494827784657546E-2</v>
      </c>
      <c r="G551">
        <v>8.0168054891693076E-3</v>
      </c>
      <c r="H551">
        <v>-1.6298585053303793E-2</v>
      </c>
      <c r="I551">
        <v>-6.3489019799457E-4</v>
      </c>
      <c r="J551">
        <v>1.4749530012991593E-3</v>
      </c>
      <c r="K551">
        <v>4.4695524893671448E-3</v>
      </c>
      <c r="L551">
        <v>1.3245432252657785E-2</v>
      </c>
      <c r="M551">
        <v>4.1288957522073198E-2</v>
      </c>
      <c r="N551">
        <v>3.23801805367201E-2</v>
      </c>
      <c r="O551">
        <v>2.0859605132014115E-2</v>
      </c>
    </row>
    <row r="552" spans="4:15" x14ac:dyDescent="0.25">
      <c r="D552" t="s">
        <v>87</v>
      </c>
      <c r="E552" t="s">
        <v>4</v>
      </c>
      <c r="F552">
        <v>-3.4494827784657553E-2</v>
      </c>
      <c r="G552">
        <v>8.016805489169403E-3</v>
      </c>
      <c r="H552">
        <v>-1.62985850533039E-2</v>
      </c>
      <c r="I552">
        <v>-6.3489019799463874E-4</v>
      </c>
      <c r="J552">
        <v>1.4749530012991667E-3</v>
      </c>
      <c r="K552">
        <v>4.4695524893671552E-3</v>
      </c>
      <c r="L552">
        <v>1.3245432252658026E-2</v>
      </c>
      <c r="M552">
        <v>4.128895752207315E-2</v>
      </c>
      <c r="N552">
        <v>3.2380180536720031E-2</v>
      </c>
      <c r="O552">
        <v>2.0859605132014056E-2</v>
      </c>
    </row>
    <row r="553" spans="4:15" x14ac:dyDescent="0.25">
      <c r="D553" t="s">
        <v>87</v>
      </c>
      <c r="E553" t="s">
        <v>58</v>
      </c>
      <c r="F553">
        <v>-3.4494827784657456E-2</v>
      </c>
      <c r="G553">
        <v>8.0168054891693007E-3</v>
      </c>
      <c r="H553">
        <v>-1.6298585053303886E-2</v>
      </c>
      <c r="I553">
        <v>-6.348901979946717E-4</v>
      </c>
      <c r="J553">
        <v>1.4749530012992641E-3</v>
      </c>
      <c r="K553">
        <v>4.4695524893671292E-3</v>
      </c>
      <c r="L553">
        <v>1.324543225265787E-2</v>
      </c>
      <c r="M553">
        <v>4.1288957522073254E-2</v>
      </c>
      <c r="N553">
        <v>3.2380180536720128E-2</v>
      </c>
      <c r="O553">
        <v>2.0859605132013948E-2</v>
      </c>
    </row>
    <row r="554" spans="4:15" x14ac:dyDescent="0.25">
      <c r="D554" t="s">
        <v>87</v>
      </c>
      <c r="E554" t="s">
        <v>46</v>
      </c>
      <c r="F554">
        <v>-3.449482778465749E-2</v>
      </c>
      <c r="G554">
        <v>8.0168054891692556E-3</v>
      </c>
      <c r="H554">
        <v>-1.6298585053303911E-2</v>
      </c>
      <c r="I554">
        <v>-6.3489019799455417E-4</v>
      </c>
      <c r="J554">
        <v>1.4749530012991639E-3</v>
      </c>
      <c r="K554">
        <v>4.4695524893671934E-3</v>
      </c>
      <c r="L554">
        <v>1.3245432252657948E-2</v>
      </c>
      <c r="M554">
        <v>4.1288957522073129E-2</v>
      </c>
      <c r="N554">
        <v>3.2380180536720045E-2</v>
      </c>
      <c r="O554">
        <v>2.0859605132014233E-2</v>
      </c>
    </row>
    <row r="555" spans="4:15" x14ac:dyDescent="0.25">
      <c r="D555" t="s">
        <v>87</v>
      </c>
      <c r="E555" t="s">
        <v>54</v>
      </c>
      <c r="F555">
        <v>-2.6041516665617666E-2</v>
      </c>
      <c r="G555">
        <v>2.6575109350316675E-2</v>
      </c>
      <c r="H555">
        <v>-1.6298585053303939E-2</v>
      </c>
      <c r="I555">
        <v>-6.3489019799448066E-4</v>
      </c>
      <c r="J555">
        <v>1.4749530012991758E-3</v>
      </c>
      <c r="K555">
        <v>4.469552489367032E-3</v>
      </c>
      <c r="L555">
        <v>1.3245432252657971E-2</v>
      </c>
      <c r="M555">
        <v>4.1288957522073212E-2</v>
      </c>
      <c r="N555">
        <v>3.2380180536720017E-2</v>
      </c>
      <c r="O555">
        <v>2.0859605132014118E-2</v>
      </c>
    </row>
    <row r="556" spans="4:15" x14ac:dyDescent="0.25">
      <c r="D556" t="s">
        <v>87</v>
      </c>
      <c r="E556" t="s">
        <v>64</v>
      </c>
      <c r="F556">
        <v>-3.449482778465749E-2</v>
      </c>
      <c r="G556">
        <v>8.0168054891692139E-3</v>
      </c>
      <c r="H556">
        <v>-1.6298585053303755E-2</v>
      </c>
      <c r="I556">
        <v>-6.3489019799460675E-4</v>
      </c>
      <c r="J556">
        <v>1.4749530012991079E-3</v>
      </c>
      <c r="K556">
        <v>4.4695524893671379E-3</v>
      </c>
      <c r="L556">
        <v>1.3245432252657889E-2</v>
      </c>
      <c r="M556">
        <v>4.1288957522073171E-2</v>
      </c>
      <c r="N556">
        <v>3.2380180536720267E-2</v>
      </c>
      <c r="O556">
        <v>2.0859605132014018E-2</v>
      </c>
    </row>
    <row r="557" spans="4:15" x14ac:dyDescent="0.25">
      <c r="D557" t="s">
        <v>87</v>
      </c>
      <c r="E557" t="s">
        <v>86</v>
      </c>
      <c r="F557">
        <v>-3.4494827784657608E-2</v>
      </c>
      <c r="G557">
        <v>8.0168054891694603E-3</v>
      </c>
      <c r="H557">
        <v>-1.6298585053303845E-2</v>
      </c>
      <c r="I557">
        <v>-6.3489019799467387E-4</v>
      </c>
      <c r="J557">
        <v>1.4749530012992023E-3</v>
      </c>
      <c r="K557">
        <v>4.4695524893671873E-3</v>
      </c>
      <c r="L557">
        <v>1.3245432252657766E-2</v>
      </c>
      <c r="M557">
        <v>4.1288957522073275E-2</v>
      </c>
      <c r="N557">
        <v>3.2380180536720073E-2</v>
      </c>
      <c r="O557">
        <v>2.0859605132014146E-2</v>
      </c>
    </row>
    <row r="558" spans="4:15" x14ac:dyDescent="0.25">
      <c r="D558" t="s">
        <v>87</v>
      </c>
      <c r="E558" t="s">
        <v>66</v>
      </c>
      <c r="F558">
        <v>-1.8539152036102062E-2</v>
      </c>
      <c r="G558">
        <v>9.2314119048601026E-2</v>
      </c>
      <c r="H558">
        <v>-1.6298585053303883E-2</v>
      </c>
      <c r="I558">
        <v>-6.3489019799455016E-4</v>
      </c>
      <c r="J558">
        <v>1.4749530012991426E-3</v>
      </c>
      <c r="K558">
        <v>4.4695524893670771E-3</v>
      </c>
      <c r="L558">
        <v>1.324543225265799E-2</v>
      </c>
      <c r="M558">
        <v>4.1288957522073205E-2</v>
      </c>
      <c r="N558">
        <v>3.2380180536720087E-2</v>
      </c>
      <c r="O558">
        <v>2.0859605132014115E-2</v>
      </c>
    </row>
    <row r="559" spans="4:15" x14ac:dyDescent="0.25">
      <c r="D559" t="s">
        <v>87</v>
      </c>
      <c r="E559" t="s">
        <v>67</v>
      </c>
      <c r="F559">
        <v>-2.0985467334619888E-2</v>
      </c>
      <c r="G559">
        <v>8.0168054891692868E-3</v>
      </c>
      <c r="H559">
        <v>7.0445524294072059E-3</v>
      </c>
      <c r="I559">
        <v>-6.3489019799452739E-4</v>
      </c>
      <c r="J559">
        <v>1.4749530012990743E-3</v>
      </c>
      <c r="K559">
        <v>4.46955248936717E-3</v>
      </c>
      <c r="L559">
        <v>1.3245432252657936E-2</v>
      </c>
      <c r="M559">
        <v>4.1288957522073212E-2</v>
      </c>
      <c r="N559">
        <v>3.2380180536720045E-2</v>
      </c>
      <c r="O559">
        <v>2.0859605132014146E-2</v>
      </c>
    </row>
    <row r="560" spans="4:15" x14ac:dyDescent="0.25">
      <c r="D560" t="s">
        <v>87</v>
      </c>
      <c r="E560" t="s">
        <v>65</v>
      </c>
      <c r="F560">
        <v>-3.4494827784657532E-2</v>
      </c>
      <c r="G560">
        <v>8.0168054891694221E-3</v>
      </c>
      <c r="H560">
        <v>-1.6298585053303886E-2</v>
      </c>
      <c r="I560">
        <v>-6.3489019799474098E-4</v>
      </c>
      <c r="J560">
        <v>1.4749530012993163E-3</v>
      </c>
      <c r="K560">
        <v>4.4695524893671006E-3</v>
      </c>
      <c r="L560">
        <v>1.324543225265799E-2</v>
      </c>
      <c r="M560">
        <v>4.1288957522073066E-2</v>
      </c>
      <c r="N560">
        <v>3.238018053672017E-2</v>
      </c>
      <c r="O560">
        <v>2.085960513201408E-2</v>
      </c>
    </row>
    <row r="561" spans="4:15" x14ac:dyDescent="0.25">
      <c r="D561" t="s">
        <v>87</v>
      </c>
      <c r="E561" t="s">
        <v>62</v>
      </c>
      <c r="F561">
        <v>-3.4494827784657602E-2</v>
      </c>
      <c r="G561">
        <v>8.0168054891694238E-3</v>
      </c>
      <c r="H561">
        <v>-1.6298585053303859E-2</v>
      </c>
      <c r="I561">
        <v>8.2986920357422722E-2</v>
      </c>
      <c r="J561">
        <v>1.474953001299029E-3</v>
      </c>
      <c r="K561">
        <v>4.4695524893670659E-3</v>
      </c>
      <c r="L561">
        <v>1.3245432252658019E-2</v>
      </c>
      <c r="M561">
        <v>4.1288957522073094E-2</v>
      </c>
      <c r="N561">
        <v>3.2380180536720239E-2</v>
      </c>
      <c r="O561">
        <v>2.0859605132014111E-2</v>
      </c>
    </row>
    <row r="562" spans="4:15" x14ac:dyDescent="0.25">
      <c r="D562" t="s">
        <v>87</v>
      </c>
      <c r="E562" t="s">
        <v>7</v>
      </c>
      <c r="F562">
        <v>-3.4494827784657449E-2</v>
      </c>
      <c r="G562">
        <v>3.1463626434250345E-2</v>
      </c>
      <c r="H562">
        <v>-1.6298585053303869E-2</v>
      </c>
      <c r="I562">
        <v>-6.3489019799445703E-4</v>
      </c>
      <c r="J562">
        <v>1.4749530012991721E-3</v>
      </c>
      <c r="K562">
        <v>4.4695524893669956E-3</v>
      </c>
      <c r="L562">
        <v>1.3245432252658052E-2</v>
      </c>
      <c r="M562">
        <v>4.1288957522073164E-2</v>
      </c>
      <c r="N562">
        <v>3.238018053672001E-2</v>
      </c>
      <c r="O562">
        <v>2.0859605132014195E-2</v>
      </c>
    </row>
    <row r="563" spans="4:15" x14ac:dyDescent="0.25">
      <c r="D563" t="s">
        <v>87</v>
      </c>
      <c r="E563" t="s">
        <v>8</v>
      </c>
      <c r="F563">
        <v>-3.4494827784657442E-2</v>
      </c>
      <c r="G563">
        <v>8.0168054891691706E-3</v>
      </c>
      <c r="H563">
        <v>-1.6298585053303782E-2</v>
      </c>
      <c r="I563">
        <v>-6.3489019799466671E-4</v>
      </c>
      <c r="J563">
        <v>1.4749530012991806E-3</v>
      </c>
      <c r="K563">
        <v>4.4695524893671847E-3</v>
      </c>
      <c r="L563">
        <v>1.3245432252657927E-2</v>
      </c>
      <c r="M563">
        <v>4.1288957522073108E-2</v>
      </c>
      <c r="N563">
        <v>3.2380180536720239E-2</v>
      </c>
      <c r="O563">
        <v>2.0859605132014087E-2</v>
      </c>
    </row>
    <row r="564" spans="4:15" x14ac:dyDescent="0.25">
      <c r="D564" t="s">
        <v>87</v>
      </c>
      <c r="E564" t="s">
        <v>63</v>
      </c>
      <c r="F564">
        <v>-3.4494827784657477E-2</v>
      </c>
      <c r="G564">
        <v>8.0168054891693475E-3</v>
      </c>
      <c r="H564">
        <v>-1.6298585053303855E-2</v>
      </c>
      <c r="I564">
        <v>0.13807709946754557</v>
      </c>
      <c r="J564">
        <v>1.4749530012991192E-3</v>
      </c>
      <c r="K564">
        <v>4.4695524893671006E-3</v>
      </c>
      <c r="L564">
        <v>1.3245432252658099E-2</v>
      </c>
      <c r="M564">
        <v>4.1288957522073046E-2</v>
      </c>
      <c r="N564">
        <v>3.2380180536720121E-2</v>
      </c>
      <c r="O564">
        <v>2.0859605132014156E-2</v>
      </c>
    </row>
    <row r="565" spans="4:15" x14ac:dyDescent="0.25">
      <c r="D565" t="s">
        <v>87</v>
      </c>
      <c r="E565" t="s">
        <v>0</v>
      </c>
      <c r="F565">
        <v>-3.4494827784657463E-2</v>
      </c>
      <c r="G565">
        <v>5.4021510741370418E-2</v>
      </c>
      <c r="H565">
        <v>-1.6298585053303866E-2</v>
      </c>
      <c r="I565">
        <v>-6.3489019799450115E-4</v>
      </c>
      <c r="J565">
        <v>1.4749530012991092E-3</v>
      </c>
      <c r="K565">
        <v>4.4695524893672333E-3</v>
      </c>
      <c r="L565">
        <v>1.3245432252657867E-2</v>
      </c>
      <c r="M565">
        <v>4.1288957522073129E-2</v>
      </c>
      <c r="N565">
        <v>3.2380180536720093E-2</v>
      </c>
      <c r="O565">
        <v>2.0859605132014184E-2</v>
      </c>
    </row>
    <row r="566" spans="4:15" x14ac:dyDescent="0.25">
      <c r="D566" t="s">
        <v>87</v>
      </c>
      <c r="E566" t="s">
        <v>48</v>
      </c>
      <c r="F566">
        <v>-3.4494827784657595E-2</v>
      </c>
      <c r="G566">
        <v>8.0168054891694117E-3</v>
      </c>
      <c r="H566">
        <v>-1.6298585053303827E-2</v>
      </c>
      <c r="I566">
        <v>-6.3489019799465793E-4</v>
      </c>
      <c r="J566">
        <v>1.474953001299237E-3</v>
      </c>
      <c r="K566">
        <v>4.469552489367124E-3</v>
      </c>
      <c r="L566">
        <v>1.3245432252657818E-2</v>
      </c>
      <c r="M566">
        <v>4.1288957522073233E-2</v>
      </c>
      <c r="N566">
        <v>3.2380180536720142E-2</v>
      </c>
      <c r="O566">
        <v>2.0859605132014025E-2</v>
      </c>
    </row>
    <row r="567" spans="4:15" x14ac:dyDescent="0.25">
      <c r="D567" t="s">
        <v>87</v>
      </c>
      <c r="E567" t="s">
        <v>2</v>
      </c>
      <c r="F567">
        <v>-3.4494827784657463E-2</v>
      </c>
      <c r="G567">
        <v>8.0168054891693197E-3</v>
      </c>
      <c r="H567">
        <v>-1.6298585053303911E-2</v>
      </c>
      <c r="I567">
        <v>-6.3489019799464936E-4</v>
      </c>
      <c r="J567">
        <v>1.4749530012992118E-3</v>
      </c>
      <c r="K567">
        <v>4.4695524893671431E-3</v>
      </c>
      <c r="L567">
        <v>1.3245432252657919E-2</v>
      </c>
      <c r="M567">
        <v>4.1288957522073115E-2</v>
      </c>
      <c r="N567">
        <v>3.2380180536720107E-2</v>
      </c>
      <c r="O567">
        <v>2.085960513201409E-2</v>
      </c>
    </row>
    <row r="568" spans="4:15" x14ac:dyDescent="0.25">
      <c r="D568" t="s">
        <v>87</v>
      </c>
      <c r="E568" t="s">
        <v>68</v>
      </c>
      <c r="F568">
        <v>-2.1442047908026458E-2</v>
      </c>
      <c r="G568">
        <v>8.0168054891694741E-3</v>
      </c>
      <c r="H568">
        <v>-1.6298585053303911E-2</v>
      </c>
      <c r="I568">
        <v>-6.3489019799461673E-4</v>
      </c>
      <c r="J568">
        <v>1.47495300129922E-3</v>
      </c>
      <c r="K568">
        <v>4.4695524893669635E-3</v>
      </c>
      <c r="L568">
        <v>1.3245432252657964E-2</v>
      </c>
      <c r="M568">
        <v>4.1288957522073191E-2</v>
      </c>
      <c r="N568">
        <v>3.2380180536720232E-2</v>
      </c>
      <c r="O568">
        <v>2.0859605132014025E-2</v>
      </c>
    </row>
    <row r="569" spans="4:15" x14ac:dyDescent="0.25">
      <c r="D569" t="s">
        <v>87</v>
      </c>
      <c r="E569" t="s">
        <v>49</v>
      </c>
      <c r="F569">
        <v>-3.4494827784657449E-2</v>
      </c>
      <c r="G569">
        <v>8.0168054891692382E-3</v>
      </c>
      <c r="H569">
        <v>-1.6298585053303869E-2</v>
      </c>
      <c r="I569">
        <v>-6.3489019799452305E-4</v>
      </c>
      <c r="J569">
        <v>1.4749530012991641E-3</v>
      </c>
      <c r="K569">
        <v>4.4695524893670849E-3</v>
      </c>
      <c r="L569">
        <v>1.32454322526579E-2</v>
      </c>
      <c r="M569">
        <v>4.128895752207315E-2</v>
      </c>
      <c r="N569">
        <v>3.2380180536720052E-2</v>
      </c>
      <c r="O569">
        <v>2.085960513201425E-2</v>
      </c>
    </row>
    <row r="570" spans="4:15" x14ac:dyDescent="0.25">
      <c r="D570" t="s">
        <v>87</v>
      </c>
      <c r="E570" t="s">
        <v>72</v>
      </c>
      <c r="F570">
        <v>-3.4494827784657497E-2</v>
      </c>
      <c r="G570">
        <v>8.0168054891693492E-3</v>
      </c>
      <c r="H570">
        <v>-1.629858505330389E-2</v>
      </c>
      <c r="I570">
        <v>-6.3489019799463722E-4</v>
      </c>
      <c r="J570">
        <v>1.4749530012992478E-3</v>
      </c>
      <c r="K570">
        <v>4.4695524893670043E-3</v>
      </c>
      <c r="L570">
        <v>1.3245432252658E-2</v>
      </c>
      <c r="M570">
        <v>4.1288957522073108E-2</v>
      </c>
      <c r="N570">
        <v>3.23801805367201E-2</v>
      </c>
      <c r="O570">
        <v>2.0859605132014087E-2</v>
      </c>
    </row>
    <row r="571" spans="4:15" x14ac:dyDescent="0.25">
      <c r="D571" t="s">
        <v>87</v>
      </c>
      <c r="E571" t="s">
        <v>5</v>
      </c>
      <c r="F571">
        <v>-3.4494827784657525E-2</v>
      </c>
      <c r="G571">
        <v>8.0168054891693059E-3</v>
      </c>
      <c r="H571">
        <v>-1.6298585053303876E-2</v>
      </c>
      <c r="I571">
        <v>-6.348901979946266E-4</v>
      </c>
      <c r="J571">
        <v>1.474953001299196E-3</v>
      </c>
      <c r="K571">
        <v>4.4695524893671006E-3</v>
      </c>
      <c r="L571">
        <v>1.3245432252658005E-2</v>
      </c>
      <c r="M571">
        <v>4.1288957522073198E-2</v>
      </c>
      <c r="N571">
        <v>3.2380180536720045E-2</v>
      </c>
      <c r="O571">
        <v>2.0859605132014129E-2</v>
      </c>
    </row>
    <row r="572" spans="4:15" x14ac:dyDescent="0.25">
      <c r="D572" t="s">
        <v>87</v>
      </c>
      <c r="E572" t="s">
        <v>69</v>
      </c>
      <c r="F572">
        <v>-3.4494827784657477E-2</v>
      </c>
      <c r="G572">
        <v>8.016805489169266E-3</v>
      </c>
      <c r="H572">
        <v>-1.6298585053303817E-2</v>
      </c>
      <c r="I572">
        <v>-6.3489019799463072E-4</v>
      </c>
      <c r="J572">
        <v>1.4749530012991821E-3</v>
      </c>
      <c r="K572">
        <v>4.469552489367137E-3</v>
      </c>
      <c r="L572">
        <v>1.3245432252657965E-2</v>
      </c>
      <c r="M572">
        <v>4.1288957522073164E-2</v>
      </c>
      <c r="N572">
        <v>3.2380180536720024E-2</v>
      </c>
      <c r="O572">
        <v>2.0859605132014094E-2</v>
      </c>
    </row>
    <row r="573" spans="4:15" x14ac:dyDescent="0.25">
      <c r="D573" t="s">
        <v>87</v>
      </c>
      <c r="E573" t="s">
        <v>52</v>
      </c>
      <c r="F573">
        <v>0.20277333648215845</v>
      </c>
      <c r="G573">
        <v>8.0168054891691827E-3</v>
      </c>
      <c r="H573">
        <v>0.26313684258508496</v>
      </c>
      <c r="I573">
        <v>-6.3489019799460274E-4</v>
      </c>
      <c r="J573">
        <v>1.4749530012992118E-3</v>
      </c>
      <c r="K573">
        <v>4.4695524893669635E-3</v>
      </c>
      <c r="L573">
        <v>1.3245432252657974E-2</v>
      </c>
      <c r="M573">
        <v>4.1288957522073247E-2</v>
      </c>
      <c r="N573">
        <v>3.2380180536720045E-2</v>
      </c>
      <c r="O573">
        <v>2.085960513201416E-2</v>
      </c>
    </row>
    <row r="574" spans="4:15" x14ac:dyDescent="0.25">
      <c r="D574" t="s">
        <v>87</v>
      </c>
      <c r="E574" t="s">
        <v>60</v>
      </c>
      <c r="F574">
        <v>-3.4494827784657546E-2</v>
      </c>
      <c r="G574">
        <v>8.0168054891693093E-3</v>
      </c>
      <c r="H574">
        <v>-1.629858505330388E-2</v>
      </c>
      <c r="I574">
        <v>-6.3489019799452761E-4</v>
      </c>
      <c r="J574">
        <v>1.4749530012991331E-3</v>
      </c>
      <c r="K574">
        <v>4.4695524893671613E-3</v>
      </c>
      <c r="L574">
        <v>1.3245432252657962E-2</v>
      </c>
      <c r="M574">
        <v>4.1288957522073115E-2</v>
      </c>
      <c r="N574">
        <v>3.2380180536720135E-2</v>
      </c>
      <c r="O574">
        <v>2.0859605132014097E-2</v>
      </c>
    </row>
    <row r="575" spans="4:15" x14ac:dyDescent="0.25">
      <c r="D575" t="s">
        <v>87</v>
      </c>
      <c r="E575" t="s">
        <v>73</v>
      </c>
      <c r="F575">
        <v>-3.4494827784657539E-2</v>
      </c>
      <c r="G575">
        <v>8.0168054891692712E-3</v>
      </c>
      <c r="H575">
        <v>-1.6298585053303758E-2</v>
      </c>
      <c r="I575">
        <v>-6.3489019799461358E-4</v>
      </c>
      <c r="J575">
        <v>1.4749530012992487E-3</v>
      </c>
      <c r="K575">
        <v>4.4695524893670867E-3</v>
      </c>
      <c r="L575">
        <v>1.3245432252657879E-2</v>
      </c>
      <c r="M575">
        <v>4.1288957522073184E-2</v>
      </c>
      <c r="N575">
        <v>3.2380180536720066E-2</v>
      </c>
      <c r="O575">
        <v>2.085960513201416E-2</v>
      </c>
    </row>
    <row r="576" spans="4:15" x14ac:dyDescent="0.25">
      <c r="D576" t="s">
        <v>87</v>
      </c>
      <c r="E576" t="s">
        <v>55</v>
      </c>
      <c r="F576">
        <v>-3.0254869619764705E-2</v>
      </c>
      <c r="G576">
        <v>1.4338988587876628E-2</v>
      </c>
      <c r="H576">
        <v>-1.629858505330389E-2</v>
      </c>
      <c r="I576">
        <v>-6.3489019799461695E-4</v>
      </c>
      <c r="J576">
        <v>1.4749530012991752E-3</v>
      </c>
      <c r="K576">
        <v>4.4695524893670997E-3</v>
      </c>
      <c r="L576">
        <v>1.3245432252657965E-2</v>
      </c>
      <c r="M576">
        <v>4.128895752207306E-2</v>
      </c>
      <c r="N576">
        <v>3.2380180536720191E-2</v>
      </c>
      <c r="O576">
        <v>2.0859605132014042E-2</v>
      </c>
    </row>
    <row r="577" spans="4:15" x14ac:dyDescent="0.25">
      <c r="D577" t="s">
        <v>87</v>
      </c>
      <c r="E577" t="s">
        <v>6</v>
      </c>
      <c r="F577">
        <v>-3.4494827784657588E-2</v>
      </c>
      <c r="G577">
        <v>1.1908703852315039E-2</v>
      </c>
      <c r="H577">
        <v>7.898968853744576E-3</v>
      </c>
      <c r="I577">
        <v>5.5367289704830892E-3</v>
      </c>
      <c r="J577">
        <v>1.4749530012992992E-3</v>
      </c>
      <c r="K577">
        <v>4.4695524893670919E-3</v>
      </c>
      <c r="L577">
        <v>1.3245432252657794E-2</v>
      </c>
      <c r="M577">
        <v>4.1288957522073233E-2</v>
      </c>
      <c r="N577">
        <v>3.2380180536720087E-2</v>
      </c>
      <c r="O577">
        <v>2.0859605132014198E-2</v>
      </c>
    </row>
    <row r="578" spans="4:15" x14ac:dyDescent="0.25">
      <c r="D578" t="s">
        <v>87</v>
      </c>
      <c r="E578" t="s">
        <v>9</v>
      </c>
      <c r="F578">
        <v>-4.5086266250610272E-3</v>
      </c>
      <c r="G578">
        <v>8.0168054891693145E-3</v>
      </c>
      <c r="H578">
        <v>1.1254935555189542E-3</v>
      </c>
      <c r="I578">
        <v>-6.348901979946473E-4</v>
      </c>
      <c r="J578">
        <v>1.4749530012992411E-3</v>
      </c>
      <c r="K578">
        <v>4.4695524893671266E-3</v>
      </c>
      <c r="L578">
        <v>1.3245432252657893E-2</v>
      </c>
      <c r="M578">
        <v>4.1288957522073184E-2</v>
      </c>
      <c r="N578">
        <v>3.2380180536720087E-2</v>
      </c>
      <c r="O578">
        <v>2.085960513201417E-2</v>
      </c>
    </row>
    <row r="579" spans="4:15" x14ac:dyDescent="0.25">
      <c r="D579" t="s">
        <v>87</v>
      </c>
      <c r="E579" t="s">
        <v>75</v>
      </c>
      <c r="F579">
        <v>-3.449482778465747E-2</v>
      </c>
      <c r="G579">
        <v>8.0168054891693406E-3</v>
      </c>
      <c r="H579">
        <v>-1.6298585053303997E-2</v>
      </c>
      <c r="I579">
        <v>-6.3489019799459396E-4</v>
      </c>
      <c r="J579">
        <v>1.4749530012992359E-3</v>
      </c>
      <c r="K579">
        <v>4.4695524893670529E-3</v>
      </c>
      <c r="L579">
        <v>1.3245432252657991E-2</v>
      </c>
      <c r="M579">
        <v>4.128895752207324E-2</v>
      </c>
      <c r="N579">
        <v>3.2380180536720059E-2</v>
      </c>
      <c r="O579">
        <v>2.085960513201409E-2</v>
      </c>
    </row>
    <row r="580" spans="4:15" x14ac:dyDescent="0.25">
      <c r="D580" t="s">
        <v>87</v>
      </c>
      <c r="E580" t="s">
        <v>74</v>
      </c>
      <c r="F580">
        <v>-3.4494827784657525E-2</v>
      </c>
      <c r="G580">
        <v>8.0168054891692833E-3</v>
      </c>
      <c r="H580">
        <v>-1.6298585053303866E-2</v>
      </c>
      <c r="I580">
        <v>-6.3489019799453281E-4</v>
      </c>
      <c r="J580">
        <v>1.4749530012992454E-3</v>
      </c>
      <c r="K580">
        <v>4.469552489367065E-3</v>
      </c>
      <c r="L580">
        <v>1.3245432252657934E-2</v>
      </c>
      <c r="M580">
        <v>4.1288957522073101E-2</v>
      </c>
      <c r="N580">
        <v>3.2380180536720198E-2</v>
      </c>
      <c r="O580">
        <v>2.0859605132014094E-2</v>
      </c>
    </row>
    <row r="581" spans="4:15" x14ac:dyDescent="0.25">
      <c r="D581" t="s">
        <v>87</v>
      </c>
      <c r="E581" t="s">
        <v>77</v>
      </c>
      <c r="F581">
        <v>-3.4494827784657484E-2</v>
      </c>
      <c r="G581">
        <v>8.0168054891692937E-3</v>
      </c>
      <c r="H581">
        <v>-1.6298585053303886E-2</v>
      </c>
      <c r="I581">
        <v>-6.3489019799461901E-4</v>
      </c>
      <c r="J581">
        <v>1.4749530012992586E-3</v>
      </c>
      <c r="K581">
        <v>4.4695524893669991E-3</v>
      </c>
      <c r="L581">
        <v>1.3245432252658087E-2</v>
      </c>
      <c r="M581">
        <v>4.1288957522073039E-2</v>
      </c>
      <c r="N581">
        <v>3.2380180536720218E-2</v>
      </c>
      <c r="O581">
        <v>2.0859605132014021E-2</v>
      </c>
    </row>
    <row r="582" spans="4:15" x14ac:dyDescent="0.25">
      <c r="D582" t="s">
        <v>87</v>
      </c>
      <c r="E582" t="s">
        <v>59</v>
      </c>
      <c r="F582">
        <v>-3.4494827784657497E-2</v>
      </c>
      <c r="G582">
        <v>8.0168054891692573E-3</v>
      </c>
      <c r="H582">
        <v>-1.6298585053303817E-2</v>
      </c>
      <c r="I582">
        <v>-6.3489019799457488E-4</v>
      </c>
      <c r="J582">
        <v>1.4749530012991403E-3</v>
      </c>
      <c r="K582">
        <v>4.4695524893670728E-3</v>
      </c>
      <c r="L582">
        <v>1.3245432252657974E-2</v>
      </c>
      <c r="M582">
        <v>4.1288957522073205E-2</v>
      </c>
      <c r="N582">
        <v>3.2380180536720121E-2</v>
      </c>
      <c r="O582">
        <v>2.0859605132014122E-2</v>
      </c>
    </row>
    <row r="583" spans="4:15" x14ac:dyDescent="0.25">
      <c r="D583" t="s">
        <v>87</v>
      </c>
      <c r="E583" t="s">
        <v>88</v>
      </c>
      <c r="F583">
        <v>-3.4494827784657546E-2</v>
      </c>
      <c r="G583">
        <v>8.0168054891693302E-3</v>
      </c>
      <c r="H583">
        <v>-1.6298585053303869E-2</v>
      </c>
      <c r="I583">
        <v>-6.3489019799464795E-4</v>
      </c>
      <c r="J583">
        <v>1.4749530012992901E-3</v>
      </c>
      <c r="K583">
        <v>4.4695524893670121E-3</v>
      </c>
      <c r="L583">
        <v>1.3245432252658042E-2</v>
      </c>
      <c r="M583">
        <v>4.1288957522073101E-2</v>
      </c>
      <c r="N583">
        <v>3.2380180536720114E-2</v>
      </c>
      <c r="O583">
        <v>2.0859605132014181E-2</v>
      </c>
    </row>
    <row r="584" spans="4:15" x14ac:dyDescent="0.25">
      <c r="D584" t="s">
        <v>87</v>
      </c>
      <c r="E584" t="s">
        <v>61</v>
      </c>
      <c r="F584">
        <v>-3.4494827784657539E-2</v>
      </c>
      <c r="G584">
        <v>8.0168054891693319E-3</v>
      </c>
      <c r="H584">
        <v>-1.6298585053303873E-2</v>
      </c>
      <c r="I584">
        <v>-6.3489019799462616E-4</v>
      </c>
      <c r="J584">
        <v>1.4749530012993042E-3</v>
      </c>
      <c r="K584">
        <v>4.4695524893669939E-3</v>
      </c>
      <c r="L584">
        <v>1.3245432252657969E-2</v>
      </c>
      <c r="M584">
        <v>4.1288957522073184E-2</v>
      </c>
      <c r="N584">
        <v>3.2380180536720128E-2</v>
      </c>
      <c r="O584">
        <v>2.0859605132014108E-2</v>
      </c>
    </row>
    <row r="585" spans="4:15" x14ac:dyDescent="0.25">
      <c r="D585" t="s">
        <v>87</v>
      </c>
      <c r="E585" t="s">
        <v>81</v>
      </c>
      <c r="F585">
        <v>-3.4494827784657608E-2</v>
      </c>
      <c r="G585">
        <v>8.0168054891693631E-3</v>
      </c>
      <c r="H585">
        <v>-1.6298585053303768E-2</v>
      </c>
      <c r="I585">
        <v>-6.3489019799462898E-4</v>
      </c>
      <c r="J585">
        <v>1.4749530012992489E-3</v>
      </c>
      <c r="K585">
        <v>4.4695524893670086E-3</v>
      </c>
      <c r="L585">
        <v>1.3245432252658037E-2</v>
      </c>
      <c r="M585">
        <v>4.128895752207306E-2</v>
      </c>
      <c r="N585">
        <v>3.2380180536720184E-2</v>
      </c>
      <c r="O585">
        <v>2.0859605132013959E-2</v>
      </c>
    </row>
    <row r="586" spans="4:15" x14ac:dyDescent="0.25">
      <c r="D586" t="s">
        <v>87</v>
      </c>
      <c r="E586" t="s">
        <v>71</v>
      </c>
      <c r="F586">
        <v>-3.4494827784657567E-2</v>
      </c>
      <c r="G586">
        <v>8.0168054891694013E-3</v>
      </c>
      <c r="H586">
        <v>-1.629858505330388E-2</v>
      </c>
      <c r="I586">
        <v>-6.3489019799462855E-4</v>
      </c>
      <c r="J586">
        <v>1.4749530012991509E-3</v>
      </c>
      <c r="K586">
        <v>4.4695524893671613E-3</v>
      </c>
      <c r="L586">
        <v>1.324543225265796E-2</v>
      </c>
      <c r="M586">
        <v>4.128895752207308E-2</v>
      </c>
      <c r="N586">
        <v>3.2380180536720184E-2</v>
      </c>
      <c r="O586">
        <v>2.0859605132014142E-2</v>
      </c>
    </row>
    <row r="587" spans="4:15" x14ac:dyDescent="0.25">
      <c r="D587" t="s">
        <v>87</v>
      </c>
      <c r="E587" t="s">
        <v>84</v>
      </c>
      <c r="F587">
        <v>-3.4494827784657497E-2</v>
      </c>
      <c r="G587">
        <v>8.0168054891693041E-3</v>
      </c>
      <c r="H587">
        <v>-1.6298585053303873E-2</v>
      </c>
      <c r="I587">
        <v>-6.3489019799464665E-4</v>
      </c>
      <c r="J587">
        <v>1.4749530012992138E-3</v>
      </c>
      <c r="K587">
        <v>4.4695524893670797E-3</v>
      </c>
      <c r="L587">
        <v>1.3245432252657983E-2</v>
      </c>
      <c r="M587">
        <v>4.1288957522073212E-2</v>
      </c>
      <c r="N587">
        <v>3.2380180536720045E-2</v>
      </c>
      <c r="O587">
        <v>2.0859605132014149E-2</v>
      </c>
    </row>
    <row r="588" spans="4:15" x14ac:dyDescent="0.25">
      <c r="D588" t="s">
        <v>87</v>
      </c>
      <c r="E588" t="s">
        <v>70</v>
      </c>
      <c r="F588">
        <v>-3.4494827784657602E-2</v>
      </c>
      <c r="G588">
        <v>1.2944741500953013E-2</v>
      </c>
      <c r="H588">
        <v>-4.6969647202749713E-3</v>
      </c>
      <c r="I588">
        <v>-6.3489019799457314E-4</v>
      </c>
      <c r="J588">
        <v>1.4749530012992543E-3</v>
      </c>
      <c r="K588">
        <v>4.4695524893669019E-3</v>
      </c>
      <c r="L588">
        <v>1.3245432252658011E-2</v>
      </c>
      <c r="M588">
        <v>4.1288957522073219E-2</v>
      </c>
      <c r="N588">
        <v>3.2380180536720052E-2</v>
      </c>
      <c r="O588">
        <v>2.085960513201408E-2</v>
      </c>
    </row>
    <row r="589" spans="4:15" x14ac:dyDescent="0.25">
      <c r="D589" t="s">
        <v>87</v>
      </c>
      <c r="E589" t="s">
        <v>53</v>
      </c>
      <c r="F589">
        <v>-3.449482778465756E-2</v>
      </c>
      <c r="G589">
        <v>8.0168054891694238E-3</v>
      </c>
      <c r="H589">
        <v>-1.6298585053303928E-2</v>
      </c>
      <c r="I589">
        <v>-6.3489019799458323E-4</v>
      </c>
      <c r="J589">
        <v>1.4749530012991177E-3</v>
      </c>
      <c r="K589">
        <v>4.4695524893672012E-3</v>
      </c>
      <c r="L589">
        <v>1.324543225265796E-2</v>
      </c>
      <c r="M589">
        <v>4.1288957522073129E-2</v>
      </c>
      <c r="N589">
        <v>3.2380180536720052E-2</v>
      </c>
      <c r="O589">
        <v>2.0859605132014084E-2</v>
      </c>
    </row>
    <row r="590" spans="4:15" x14ac:dyDescent="0.25">
      <c r="D590" t="s">
        <v>87</v>
      </c>
      <c r="E590" t="s">
        <v>78</v>
      </c>
      <c r="F590">
        <v>-3.4494827784657588E-2</v>
      </c>
      <c r="G590">
        <v>8.0168054891693909E-3</v>
      </c>
      <c r="H590">
        <v>-1.6298585053303866E-2</v>
      </c>
      <c r="I590">
        <v>-6.3489019799456219E-4</v>
      </c>
      <c r="J590">
        <v>1.4749530012991611E-3</v>
      </c>
      <c r="K590">
        <v>4.4695524893671387E-3</v>
      </c>
      <c r="L590">
        <v>1.3245432252658016E-2</v>
      </c>
      <c r="M590">
        <v>4.1288957522072962E-2</v>
      </c>
      <c r="N590">
        <v>3.2380180536720107E-2</v>
      </c>
      <c r="O590">
        <v>2.0859605132014174E-2</v>
      </c>
    </row>
    <row r="591" spans="4:15" x14ac:dyDescent="0.25">
      <c r="D591" t="s">
        <v>87</v>
      </c>
      <c r="E591" t="s">
        <v>56</v>
      </c>
      <c r="F591">
        <v>-3.4494827784657553E-2</v>
      </c>
      <c r="G591">
        <v>8.0168054891693805E-3</v>
      </c>
      <c r="H591">
        <v>-1.6298585053303907E-2</v>
      </c>
      <c r="I591">
        <v>-6.3489019799460751E-4</v>
      </c>
      <c r="J591">
        <v>1.4749530012992187E-3</v>
      </c>
      <c r="K591">
        <v>4.4695524893670832E-3</v>
      </c>
      <c r="L591">
        <v>1.3245432252658028E-2</v>
      </c>
      <c r="M591">
        <v>4.1288957522073108E-2</v>
      </c>
      <c r="N591">
        <v>3.238018053672017E-2</v>
      </c>
      <c r="O591">
        <v>2.0859605132014063E-2</v>
      </c>
    </row>
    <row r="592" spans="4:15" x14ac:dyDescent="0.25">
      <c r="D592" t="s">
        <v>87</v>
      </c>
      <c r="E592" t="s">
        <v>45</v>
      </c>
      <c r="F592">
        <v>-3.4494827784657504E-2</v>
      </c>
      <c r="G592">
        <v>8.0168054891692885E-3</v>
      </c>
      <c r="H592">
        <v>-1.6298585053303796E-2</v>
      </c>
      <c r="I592">
        <v>-6.3489019799468091E-4</v>
      </c>
      <c r="J592">
        <v>1.474953001299245E-3</v>
      </c>
      <c r="K592">
        <v>4.4695524893671361E-3</v>
      </c>
      <c r="L592">
        <v>1.3245432252657882E-2</v>
      </c>
      <c r="M592">
        <v>4.1288957522073129E-2</v>
      </c>
      <c r="N592">
        <v>3.2380180536720184E-2</v>
      </c>
      <c r="O592">
        <v>2.0859605132014063E-2</v>
      </c>
    </row>
    <row r="593" spans="4:15" x14ac:dyDescent="0.25">
      <c r="D593" t="s">
        <v>87</v>
      </c>
      <c r="E593" t="s">
        <v>57</v>
      </c>
      <c r="F593">
        <v>-3.4494827784657595E-2</v>
      </c>
      <c r="G593">
        <v>8.0168054891694724E-3</v>
      </c>
      <c r="H593">
        <v>-1.6298585053303866E-2</v>
      </c>
      <c r="I593">
        <v>-6.3489019799460383E-4</v>
      </c>
      <c r="J593">
        <v>1.4749530012990596E-3</v>
      </c>
      <c r="K593">
        <v>4.469552489367196E-3</v>
      </c>
      <c r="L593">
        <v>1.324543225265786E-2</v>
      </c>
      <c r="M593">
        <v>4.1288957522073316E-2</v>
      </c>
      <c r="N593">
        <v>3.238018053672001E-2</v>
      </c>
      <c r="O593">
        <v>2.085960513201416E-2</v>
      </c>
    </row>
    <row r="594" spans="4:15" x14ac:dyDescent="0.25">
      <c r="F594">
        <v>-3.4494827784657595E-2</v>
      </c>
      <c r="G594">
        <v>8.0168054891693614E-3</v>
      </c>
      <c r="H594">
        <v>-1.6298585053303852E-2</v>
      </c>
      <c r="I594">
        <v>-6.3489019799453335E-4</v>
      </c>
      <c r="J594">
        <v>1.4749530012992339E-3</v>
      </c>
      <c r="K594">
        <v>4.4695524893669939E-3</v>
      </c>
      <c r="L594">
        <v>1.3245432252657953E-2</v>
      </c>
      <c r="M594">
        <v>4.1288957522073198E-2</v>
      </c>
      <c r="N594">
        <v>3.238018053672017E-2</v>
      </c>
      <c r="O594">
        <v>2.0859605132013983E-2</v>
      </c>
    </row>
  </sheetData>
  <mergeCells count="13">
    <mergeCell ref="AZ2:BA2"/>
    <mergeCell ref="AJ2:AK2"/>
    <mergeCell ref="AM2:AO2"/>
    <mergeCell ref="AQ2:AS2"/>
    <mergeCell ref="AU2:AX2"/>
    <mergeCell ref="G2:P2"/>
    <mergeCell ref="W2:AF2"/>
    <mergeCell ref="W66:AF66"/>
    <mergeCell ref="E2:F2"/>
    <mergeCell ref="U2:V2"/>
    <mergeCell ref="E66:F66"/>
    <mergeCell ref="G66:P66"/>
    <mergeCell ref="U66:V66"/>
  </mergeCells>
  <phoneticPr fontId="7"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ct:contentTypeSchema xmlns:ct="http://schemas.microsoft.com/office/2006/metadata/contentType" xmlns:ma="http://schemas.microsoft.com/office/2006/metadata/properties/metaAttributes" ct:_="" ma:_="" ma:contentTypeName="TasNetworks Document" ma:contentTypeID="0x01010040455D106F859F468E6D452FBFEBB268005DBD1A1B21554A408731392C1155122F" ma:contentTypeVersion="12" ma:contentTypeDescription="TasNetworks base Document content type " ma:contentTypeScope="" ma:versionID="f2d09029a3fc501338648277ea8a3aca">
  <xsd:schema xmlns:xsd="http://www.w3.org/2001/XMLSchema" xmlns:xs="http://www.w3.org/2001/XMLSchema" xmlns:p="http://schemas.microsoft.com/office/2006/metadata/properties" xmlns:ns2="d32907c5-24ad-45fa-b08b-e299a201b8a6" xmlns:ns3="http://schemas.microsoft.com/sharepoint/v4" targetNamespace="http://schemas.microsoft.com/office/2006/metadata/properties" ma:root="true" ma:fieldsID="714db082c7c0b9e9fb56bb6bf9a34141" ns2:_="" ns3:_="">
    <xsd:import namespace="d32907c5-24ad-45fa-b08b-e299a201b8a6"/>
    <xsd:import namespace="http://schemas.microsoft.com/sharepoint/v4"/>
    <xsd:element name="properties">
      <xsd:complexType>
        <xsd:sequence>
          <xsd:element name="documentManagement">
            <xsd:complexType>
              <xsd:all>
                <xsd:element ref="ns2:Record_x0020_Number"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2907c5-24ad-45fa-b08b-e299a201b8a6" elementFormDefault="qualified">
    <xsd:import namespace="http://schemas.microsoft.com/office/2006/documentManagement/types"/>
    <xsd:import namespace="http://schemas.microsoft.com/office/infopath/2007/PartnerControls"/>
    <xsd:element name="Record_x0020_Number" ma:index="8" nillable="true" ma:displayName="Record Number" ma:internalName="Record_x0020_Numb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Record_x0020_Number xmlns="d32907c5-24ad-45fa-b08b-e299a201b8a6">R0003061171</Record_x0020_Number>
    <IconOverlay xmlns="http://schemas.microsoft.com/sharepoint/v4" xsi:nil="true"/>
  </documentManagement>
</p:properties>
</file>

<file path=customXml/itemProps1.xml><?xml version="1.0" encoding="utf-8"?>
<ds:datastoreItem xmlns:ds="http://schemas.openxmlformats.org/officeDocument/2006/customXml" ds:itemID="{0C2E2630-F4FB-4C76-AE9B-16C69F21AB67}">
  <ds:schemaRefs>
    <ds:schemaRef ds:uri="http://schemas.microsoft.com/sharepoint/v3/contenttype/forms"/>
  </ds:schemaRefs>
</ds:datastoreItem>
</file>

<file path=customXml/itemProps2.xml><?xml version="1.0" encoding="utf-8"?>
<ds:datastoreItem xmlns:ds="http://schemas.openxmlformats.org/officeDocument/2006/customXml" ds:itemID="{079A2F75-1E5F-48C6-B8C2-E9BB08EA3416}">
  <ds:schemaRefs>
    <ds:schemaRef ds:uri="http://schemas.microsoft.com/office/2006/metadata/customXsn"/>
  </ds:schemaRefs>
</ds:datastoreItem>
</file>

<file path=customXml/itemProps3.xml><?xml version="1.0" encoding="utf-8"?>
<ds:datastoreItem xmlns:ds="http://schemas.openxmlformats.org/officeDocument/2006/customXml" ds:itemID="{8A756227-3A48-4F07-9D1A-A5F61D207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2907c5-24ad-45fa-b08b-e299a201b8a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DA505F2-717F-4FD4-965C-67FCDD195E13}">
  <ds:schemaRefs>
    <ds:schemaRef ds:uri="http://schemas.microsoft.com/sharepoint/events"/>
  </ds:schemaRefs>
</ds:datastoreItem>
</file>

<file path=customXml/itemProps5.xml><?xml version="1.0" encoding="utf-8"?>
<ds:datastoreItem xmlns:ds="http://schemas.openxmlformats.org/officeDocument/2006/customXml" ds:itemID="{C13864E0-D147-4F89-AF7D-92877FDFEECD}">
  <ds:schemaRef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 ds:uri="http://schemas.microsoft.com/sharepoint/v4"/>
    <ds:schemaRef ds:uri="d32907c5-24ad-45fa-b08b-e299a201b8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Disclaimer</vt:lpstr>
      <vt:lpstr>Assumptions + methodology</vt:lpstr>
      <vt:lpstr>Tx-Dx connection points</vt:lpstr>
      <vt:lpstr>Zone subs &amp; sub-trans lines</vt:lpstr>
      <vt:lpstr>Distribution feeder max. demand</vt:lpstr>
      <vt:lpstr>Information</vt:lpstr>
      <vt:lpstr>Maximum Demand Forecast</vt:lpstr>
      <vt:lpstr>'Tx-Dx connection points'!_ftnref1</vt:lpstr>
      <vt:lpstr>'Zone subs &amp; sub-trans lines'!_ftnref1</vt:lpstr>
      <vt:lpstr>'Tx-Dx connection points'!_ftnref2</vt:lpstr>
      <vt:lpstr>'Zone subs &amp; sub-trans lines'!_ftnref2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Lachlan Daniels</dc:creator>
  <cp:lastModifiedBy>Mary Co-Pavier</cp:lastModifiedBy>
  <dcterms:created xsi:type="dcterms:W3CDTF">2024-09-17T03:15:53Z</dcterms:created>
  <dcterms:modified xsi:type="dcterms:W3CDTF">2025-11-11T03:35:56Z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0x01010040455D106F859F468E6D452FBFEBB268005DBD1A1B21554A408731392C1155122F</vt:lpwstr>
  </property>
  <property fmtid="{D5CDD505-2E9C-101B-9397-08002B2CF9AE}" pid="3" name="RecordPoint_WorkflowType">
    <vt:lpwstr>ActiveSubmitStub</vt:lpwstr>
  </property>
  <property fmtid="{D5CDD505-2E9C-101B-9397-08002B2CF9AE}" pid="4" name="RecordPoint_ActiveItemSiteId">
    <vt:lpwstr>{0cefc182-ae07-4171-9131-5ca57d1739ab}</vt:lpwstr>
  </property>
  <property fmtid="{D5CDD505-2E9C-101B-9397-08002B2CF9AE}" pid="5" name="RecordPoint_ActiveItemListId">
    <vt:lpwstr>{ca09a651-887e-48ad-bbd0-ed8171a3f36a}</vt:lpwstr>
  </property>
  <property fmtid="{D5CDD505-2E9C-101B-9397-08002B2CF9AE}" pid="6" name="RecordPoint_ActiveItemUniqueId">
    <vt:lpwstr>{e8167a70-f5ab-4568-bac3-0092847108bc}</vt:lpwstr>
  </property>
  <property fmtid="{D5CDD505-2E9C-101B-9397-08002B2CF9AE}" pid="7" name="RecordPoint_ActiveItemWebId">
    <vt:lpwstr>{e5e4eaf0-1c1f-4b5c-a75b-b9bf1f841759}</vt:lpwstr>
  </property>
  <property fmtid="{D5CDD505-2E9C-101B-9397-08002B2CF9AE}" pid="8" name="RecordPoint_RecordNumberSubmitted">
    <vt:lpwstr>R0003061171</vt:lpwstr>
  </property>
  <property fmtid="{D5CDD505-2E9C-101B-9397-08002B2CF9AE}" pid="9" name="RecordPoint_SubmissionCompleted">
    <vt:lpwstr>2025-09-18T14:10:23.9348613+10:00</vt:lpwstr>
  </property>
  <property fmtid="{D5CDD505-2E9C-101B-9397-08002B2CF9AE}" pid="10" name="RecordPoint_SubmissionDate">
    <vt:lpwstr/>
  </property>
  <property fmtid="{D5CDD505-2E9C-101B-9397-08002B2CF9AE}" pid="11" name="RecordPoint_ActiveItemMoved">
    <vt:lpwstr/>
  </property>
  <property fmtid="{D5CDD505-2E9C-101B-9397-08002B2CF9AE}" pid="12" name="RecordPoint_RecordFormat">
    <vt:lpwstr/>
  </property>
</Properties>
</file>