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AD.tasnetworks.com.au\user$\User_Folders\PurdonS\Desktop\"/>
    </mc:Choice>
  </mc:AlternateContent>
  <bookViews>
    <workbookView xWindow="120" yWindow="1230" windowWidth="19800" windowHeight="11415"/>
  </bookViews>
  <sheets>
    <sheet name="Cover" sheetId="7" r:id="rId1"/>
    <sheet name="2020-21 Fee Based Services" sheetId="1" r:id="rId2"/>
    <sheet name="2020-21 Quoted Services" sheetId="4" r:id="rId3"/>
    <sheet name="2020-21 Metering" sheetId="5" r:id="rId4"/>
    <sheet name="2020-21 Public Lighting" sheetId="6" r:id="rId5"/>
    <sheet name="CPI X-Factors &amp; Adjustments" sheetId="2" r:id="rId6"/>
    <sheet name="ACS Price Control Formula" sheetId="3" r:id="rId7"/>
  </sheets>
  <definedNames>
    <definedName name="_ftn1" localSheetId="4">'2020-21 Public Lighting'!$A$142</definedName>
    <definedName name="_ftn2" localSheetId="3">'2020-21 Metering'!$M$19</definedName>
    <definedName name="_ftnref1" localSheetId="4">'2020-21 Public Lighting'!$C$121</definedName>
    <definedName name="_ftnref2" localSheetId="3">'2020-21 Metering'!$Q$8</definedName>
  </definedNames>
  <calcPr calcId="162913"/>
</workbook>
</file>

<file path=xl/calcChain.xml><?xml version="1.0" encoding="utf-8"?>
<calcChain xmlns="http://schemas.openxmlformats.org/spreadsheetml/2006/main">
  <c r="D5" i="6" l="1"/>
  <c r="C14" i="4" l="1"/>
  <c r="C24" i="4"/>
  <c r="C20" i="4"/>
  <c r="C14" i="1"/>
  <c r="H28" i="2" l="1"/>
  <c r="I28" i="2"/>
  <c r="J28" i="2"/>
  <c r="K28" i="2"/>
  <c r="H29" i="2"/>
  <c r="I29" i="2"/>
  <c r="J29" i="2"/>
  <c r="K29" i="2"/>
  <c r="K5" i="2" s="1"/>
  <c r="H30" i="2"/>
  <c r="I30" i="2"/>
  <c r="J30" i="2"/>
  <c r="K30" i="2"/>
  <c r="J5" i="2" s="1"/>
  <c r="H31" i="2"/>
  <c r="I31" i="2"/>
  <c r="J31" i="2"/>
  <c r="K31" i="2"/>
  <c r="I5" i="2" s="1"/>
  <c r="H32" i="2"/>
  <c r="I32" i="2"/>
  <c r="J32" i="2"/>
  <c r="K32" i="2"/>
  <c r="H5" i="2" s="1"/>
  <c r="H33" i="2"/>
  <c r="I33" i="2"/>
  <c r="J33" i="2"/>
  <c r="K33" i="2"/>
  <c r="H34" i="2"/>
  <c r="I34" i="2"/>
  <c r="J34" i="2"/>
  <c r="K34" i="2"/>
  <c r="H35" i="2"/>
  <c r="I35" i="2"/>
  <c r="J35" i="2"/>
  <c r="K35" i="2"/>
  <c r="H36" i="2"/>
  <c r="I36" i="2"/>
  <c r="J36" i="2"/>
  <c r="K36" i="2"/>
  <c r="H27" i="2"/>
  <c r="I27" i="2"/>
  <c r="J27" i="2"/>
  <c r="K27" i="2"/>
  <c r="C14" i="6" l="1"/>
  <c r="K14" i="6" s="1"/>
  <c r="C112" i="6" l="1"/>
  <c r="K112" i="6" s="1"/>
  <c r="C111" i="6"/>
  <c r="K111" i="6" s="1"/>
  <c r="C110" i="6"/>
  <c r="K110" i="6" s="1"/>
  <c r="C109" i="6"/>
  <c r="K109" i="6" s="1"/>
  <c r="C108" i="6"/>
  <c r="K108" i="6" s="1"/>
  <c r="C107" i="6"/>
  <c r="K107" i="6" s="1"/>
  <c r="C106" i="6"/>
  <c r="K106" i="6" s="1"/>
  <c r="C105" i="6"/>
  <c r="K105" i="6" s="1"/>
  <c r="C104" i="6"/>
  <c r="K104" i="6" s="1"/>
  <c r="C103" i="6"/>
  <c r="K103" i="6" s="1"/>
  <c r="C102" i="6"/>
  <c r="K102" i="6" s="1"/>
  <c r="C101" i="6"/>
  <c r="K101" i="6" s="1"/>
  <c r="C100" i="6"/>
  <c r="K100" i="6" s="1"/>
  <c r="C99" i="6"/>
  <c r="K99" i="6" s="1"/>
  <c r="C98" i="6"/>
  <c r="K98" i="6" s="1"/>
  <c r="C97" i="6"/>
  <c r="K97" i="6" s="1"/>
  <c r="C96" i="6"/>
  <c r="K96" i="6" s="1"/>
  <c r="C95" i="6"/>
  <c r="K95" i="6" s="1"/>
  <c r="C94" i="6"/>
  <c r="K94" i="6" s="1"/>
  <c r="C93" i="6"/>
  <c r="K93" i="6" s="1"/>
  <c r="C92" i="6"/>
  <c r="K92" i="6" s="1"/>
  <c r="C91" i="6"/>
  <c r="K91" i="6" s="1"/>
  <c r="C90" i="6"/>
  <c r="K90" i="6" s="1"/>
  <c r="C89" i="6"/>
  <c r="K89" i="6" s="1"/>
  <c r="C88" i="6"/>
  <c r="K88" i="6" s="1"/>
  <c r="C87" i="6"/>
  <c r="K87" i="6" s="1"/>
  <c r="C86" i="6"/>
  <c r="K86" i="6" s="1"/>
  <c r="C85" i="6"/>
  <c r="K85" i="6" s="1"/>
  <c r="C84" i="6"/>
  <c r="K84" i="6" s="1"/>
  <c r="C83" i="6"/>
  <c r="K83" i="6" s="1"/>
  <c r="C82" i="6"/>
  <c r="K82" i="6" s="1"/>
  <c r="C81" i="6"/>
  <c r="K81" i="6" s="1"/>
  <c r="C80" i="6"/>
  <c r="K80" i="6" s="1"/>
  <c r="C79" i="6"/>
  <c r="K79" i="6" s="1"/>
  <c r="C78" i="6"/>
  <c r="K78" i="6" s="1"/>
  <c r="C77" i="6"/>
  <c r="K77" i="6" s="1"/>
  <c r="C76" i="6"/>
  <c r="K76" i="6" s="1"/>
  <c r="C75" i="6"/>
  <c r="K75" i="6" s="1"/>
  <c r="C74" i="6"/>
  <c r="K74" i="6" s="1"/>
  <c r="C73" i="6"/>
  <c r="K73" i="6" s="1"/>
  <c r="C72" i="6"/>
  <c r="K72" i="6" s="1"/>
  <c r="C71" i="6"/>
  <c r="K71" i="6" s="1"/>
  <c r="C70" i="6"/>
  <c r="K70" i="6" s="1"/>
  <c r="C69" i="6"/>
  <c r="C68" i="6"/>
  <c r="K68" i="6" s="1"/>
  <c r="C67" i="6"/>
  <c r="K67" i="6" s="1"/>
  <c r="C66" i="6"/>
  <c r="K66" i="6" s="1"/>
  <c r="C65" i="6"/>
  <c r="K65" i="6" s="1"/>
  <c r="C64" i="6"/>
  <c r="K64" i="6" s="1"/>
  <c r="C62" i="6"/>
  <c r="C61" i="6"/>
  <c r="K61" i="6" s="1"/>
  <c r="C60" i="6"/>
  <c r="K60" i="6" s="1"/>
  <c r="C59" i="6"/>
  <c r="K59" i="6" s="1"/>
  <c r="C58" i="6"/>
  <c r="K58" i="6" s="1"/>
  <c r="C57" i="6"/>
  <c r="K57" i="6" s="1"/>
  <c r="C56" i="6"/>
  <c r="C55" i="6"/>
  <c r="C54" i="6"/>
  <c r="C53" i="6"/>
  <c r="C52" i="6"/>
  <c r="C51" i="6"/>
  <c r="K51" i="6" s="1"/>
  <c r="C50" i="6"/>
  <c r="C49" i="6"/>
  <c r="C48" i="6"/>
  <c r="C47" i="6"/>
  <c r="C46" i="6"/>
  <c r="K46" i="6" s="1"/>
  <c r="C45" i="6"/>
  <c r="K45" i="6" s="1"/>
  <c r="C44" i="6"/>
  <c r="K44" i="6" s="1"/>
  <c r="C43" i="6"/>
  <c r="K43" i="6" s="1"/>
  <c r="C42" i="6"/>
  <c r="K42" i="6" s="1"/>
  <c r="C41" i="6"/>
  <c r="K41" i="6" s="1"/>
  <c r="C40" i="6"/>
  <c r="K40" i="6" s="1"/>
  <c r="C39" i="6"/>
  <c r="K39" i="6" s="1"/>
  <c r="C38" i="6"/>
  <c r="K38" i="6" s="1"/>
  <c r="C37" i="6"/>
  <c r="K37" i="6" s="1"/>
  <c r="C36" i="6"/>
  <c r="K36" i="6" s="1"/>
  <c r="C35" i="6"/>
  <c r="K35" i="6" s="1"/>
  <c r="C34" i="6"/>
  <c r="K34" i="6" s="1"/>
  <c r="C33" i="6"/>
  <c r="C32" i="6"/>
  <c r="C31" i="6"/>
  <c r="C30" i="6"/>
  <c r="C29" i="6"/>
  <c r="C28" i="6"/>
  <c r="C27" i="6"/>
  <c r="K27" i="6" s="1"/>
  <c r="C26" i="6"/>
  <c r="K26" i="6" s="1"/>
  <c r="C25" i="6"/>
  <c r="K25" i="6" s="1"/>
  <c r="C24" i="6"/>
  <c r="K24" i="6" s="1"/>
  <c r="C23" i="6"/>
  <c r="K23" i="6" s="1"/>
  <c r="C22" i="6"/>
  <c r="K22" i="6" s="1"/>
  <c r="C21" i="6"/>
  <c r="K21" i="6" s="1"/>
  <c r="C20" i="6"/>
  <c r="K20" i="6" s="1"/>
  <c r="C19" i="6"/>
  <c r="K19" i="6" s="1"/>
  <c r="C18" i="6"/>
  <c r="K18" i="6" s="1"/>
  <c r="C17" i="6"/>
  <c r="K17" i="6" s="1"/>
  <c r="C16" i="6"/>
  <c r="K16" i="6" s="1"/>
  <c r="C15" i="6"/>
  <c r="K15" i="6" s="1"/>
  <c r="C27" i="5"/>
  <c r="C26" i="5"/>
  <c r="C25" i="5"/>
  <c r="C24" i="5"/>
  <c r="C23" i="5"/>
  <c r="C22" i="5"/>
  <c r="C21" i="5"/>
  <c r="C19" i="5"/>
  <c r="C18" i="5"/>
  <c r="C17" i="5"/>
  <c r="C16" i="5"/>
  <c r="C15" i="5"/>
  <c r="C14" i="5"/>
  <c r="C13" i="5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1" i="1"/>
  <c r="C70" i="1"/>
  <c r="C69" i="1"/>
  <c r="C68" i="1"/>
  <c r="C67" i="1"/>
  <c r="C65" i="1"/>
  <c r="C64" i="1"/>
  <c r="C63" i="1"/>
  <c r="C62" i="1"/>
  <c r="C61" i="1"/>
  <c r="C60" i="1"/>
  <c r="C59" i="1"/>
  <c r="C58" i="1"/>
  <c r="C57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8" i="1"/>
  <c r="C37" i="1"/>
  <c r="C36" i="1"/>
  <c r="C35" i="1"/>
  <c r="C33" i="1"/>
  <c r="C32" i="1"/>
  <c r="C31" i="1"/>
  <c r="C29" i="1"/>
  <c r="C28" i="1"/>
  <c r="C27" i="1"/>
  <c r="C26" i="1"/>
  <c r="C25" i="1"/>
  <c r="C15" i="1"/>
  <c r="C16" i="1"/>
  <c r="C17" i="1"/>
  <c r="C18" i="1"/>
  <c r="C19" i="1"/>
  <c r="C20" i="1"/>
  <c r="C21" i="1"/>
  <c r="C22" i="1"/>
  <c r="C23" i="1"/>
  <c r="C13" i="1"/>
  <c r="C15" i="4"/>
  <c r="C16" i="4"/>
  <c r="C17" i="4"/>
  <c r="C18" i="4"/>
  <c r="C19" i="4"/>
  <c r="C21" i="4"/>
  <c r="C22" i="4"/>
  <c r="C23" i="4"/>
  <c r="C25" i="4"/>
  <c r="C26" i="4"/>
  <c r="C27" i="4"/>
  <c r="C28" i="4"/>
  <c r="C29" i="4"/>
  <c r="C30" i="4"/>
  <c r="C31" i="4"/>
  <c r="C13" i="4"/>
  <c r="K69" i="6" l="1"/>
  <c r="B202" i="6"/>
  <c r="K31" i="6"/>
  <c r="K28" i="6"/>
  <c r="K32" i="6"/>
  <c r="K48" i="6"/>
  <c r="K52" i="6"/>
  <c r="K56" i="6"/>
  <c r="K29" i="6"/>
  <c r="K33" i="6"/>
  <c r="K49" i="6"/>
  <c r="K53" i="6"/>
  <c r="K30" i="6"/>
  <c r="K50" i="6"/>
  <c r="K54" i="6"/>
  <c r="K62" i="6"/>
  <c r="K47" i="6"/>
  <c r="K55" i="6"/>
  <c r="G6" i="6"/>
  <c r="E5" i="6"/>
  <c r="F5" i="6"/>
  <c r="G5" i="6"/>
  <c r="E6" i="6"/>
  <c r="F6" i="6"/>
  <c r="E7" i="6" l="1"/>
  <c r="F7" i="6"/>
  <c r="G7" i="6"/>
  <c r="D7" i="6"/>
  <c r="D6" i="6"/>
  <c r="E5" i="5" l="1"/>
  <c r="F5" i="5"/>
  <c r="G5" i="5"/>
  <c r="E6" i="5"/>
  <c r="F6" i="5"/>
  <c r="G6" i="5"/>
  <c r="D6" i="5"/>
  <c r="D5" i="5"/>
  <c r="E5" i="4" l="1"/>
  <c r="F5" i="4"/>
  <c r="G5" i="4"/>
  <c r="E6" i="4"/>
  <c r="F6" i="4"/>
  <c r="G6" i="4"/>
  <c r="D6" i="4"/>
  <c r="D5" i="4"/>
  <c r="E6" i="1"/>
  <c r="F6" i="1"/>
  <c r="G6" i="1"/>
  <c r="D6" i="1"/>
  <c r="E5" i="1"/>
  <c r="F5" i="1"/>
  <c r="G5" i="1"/>
  <c r="D5" i="1"/>
  <c r="E4" i="4"/>
  <c r="G36" i="2"/>
  <c r="G35" i="2"/>
  <c r="G34" i="2"/>
  <c r="K26" i="2"/>
  <c r="J26" i="2"/>
  <c r="I26" i="2"/>
  <c r="H26" i="2"/>
  <c r="G26" i="2"/>
  <c r="D4" i="4" l="1"/>
  <c r="D14" i="4" s="1"/>
  <c r="D4" i="6"/>
  <c r="D4" i="5"/>
  <c r="G4" i="4"/>
  <c r="G4" i="6"/>
  <c r="G4" i="5"/>
  <c r="E4" i="6"/>
  <c r="E4" i="5"/>
  <c r="F4" i="4"/>
  <c r="F4" i="6"/>
  <c r="F4" i="5"/>
  <c r="E4" i="1"/>
  <c r="G4" i="1"/>
  <c r="F4" i="1"/>
  <c r="D4" i="1"/>
  <c r="D14" i="1" s="1"/>
  <c r="E14" i="4" l="1"/>
  <c r="E14" i="1"/>
  <c r="F14" i="4"/>
  <c r="D20" i="4"/>
  <c r="D24" i="4"/>
  <c r="D20" i="1"/>
  <c r="D81" i="1"/>
  <c r="D59" i="1"/>
  <c r="D73" i="1"/>
  <c r="D68" i="1"/>
  <c r="D41" i="1"/>
  <c r="D32" i="1"/>
  <c r="D25" i="1"/>
  <c r="D17" i="1"/>
  <c r="D67" i="1"/>
  <c r="D21" i="1"/>
  <c r="D19" i="1"/>
  <c r="D31" i="1"/>
  <c r="D15" i="1"/>
  <c r="D13" i="1"/>
  <c r="D49" i="1"/>
  <c r="D58" i="1"/>
  <c r="D50" i="1"/>
  <c r="D16" i="1"/>
  <c r="D23" i="1"/>
  <c r="D42" i="1"/>
  <c r="D57" i="1"/>
  <c r="D79" i="1"/>
  <c r="D51" i="1"/>
  <c r="D82" i="1"/>
  <c r="D76" i="1"/>
  <c r="D26" i="1"/>
  <c r="D78" i="1"/>
  <c r="D52" i="1"/>
  <c r="D27" i="1"/>
  <c r="D83" i="1"/>
  <c r="D33" i="1"/>
  <c r="D85" i="1"/>
  <c r="D63" i="1"/>
  <c r="D35" i="1"/>
  <c r="D38" i="1"/>
  <c r="D65" i="1"/>
  <c r="D80" i="1"/>
  <c r="D61" i="1"/>
  <c r="D86" i="1"/>
  <c r="D74" i="1"/>
  <c r="D55" i="1"/>
  <c r="D77" i="1"/>
  <c r="D60" i="1"/>
  <c r="D84" i="1"/>
  <c r="D75" i="1"/>
  <c r="D28" i="1"/>
  <c r="D29" i="1"/>
  <c r="D18" i="1"/>
  <c r="D45" i="1"/>
  <c r="D70" i="1"/>
  <c r="D62" i="1"/>
  <c r="D36" i="1"/>
  <c r="D37" i="1"/>
  <c r="D47" i="1"/>
  <c r="D46" i="1"/>
  <c r="D22" i="1"/>
  <c r="D69" i="1"/>
  <c r="D43" i="1"/>
  <c r="D44" i="1"/>
  <c r="D53" i="1"/>
  <c r="D48" i="1"/>
  <c r="D64" i="1"/>
  <c r="D54" i="1"/>
  <c r="D71" i="1"/>
  <c r="D40" i="1"/>
  <c r="D100" i="6"/>
  <c r="D77" i="6"/>
  <c r="D15" i="6"/>
  <c r="D65" i="6"/>
  <c r="D78" i="6"/>
  <c r="D70" i="6"/>
  <c r="D41" i="6"/>
  <c r="D19" i="6"/>
  <c r="D80" i="6"/>
  <c r="D99" i="6"/>
  <c r="D50" i="6"/>
  <c r="D105" i="6"/>
  <c r="D56" i="6"/>
  <c r="D72" i="6"/>
  <c r="D94" i="6"/>
  <c r="D76" i="6"/>
  <c r="D39" i="6"/>
  <c r="D35" i="6"/>
  <c r="D89" i="6"/>
  <c r="D22" i="6"/>
  <c r="D34" i="6"/>
  <c r="D106" i="6"/>
  <c r="D59" i="6"/>
  <c r="D82" i="6"/>
  <c r="D43" i="6"/>
  <c r="D23" i="6"/>
  <c r="D111" i="6"/>
  <c r="D38" i="6"/>
  <c r="D20" i="6"/>
  <c r="D66" i="6"/>
  <c r="L66" i="6" s="1"/>
  <c r="D84" i="6"/>
  <c r="D88" i="6"/>
  <c r="L88" i="6" s="1"/>
  <c r="D110" i="6"/>
  <c r="D30" i="6"/>
  <c r="D29" i="6"/>
  <c r="D52" i="6"/>
  <c r="D101" i="6"/>
  <c r="D21" i="6"/>
  <c r="D90" i="6"/>
  <c r="D107" i="6"/>
  <c r="D93" i="6"/>
  <c r="D92" i="6"/>
  <c r="L92" i="6" s="1"/>
  <c r="D108" i="6"/>
  <c r="L108" i="6" s="1"/>
  <c r="D73" i="6"/>
  <c r="B200" i="6" s="1"/>
  <c r="D102" i="6"/>
  <c r="L102" i="6" s="1"/>
  <c r="D33" i="6"/>
  <c r="D57" i="6"/>
  <c r="D86" i="6"/>
  <c r="D46" i="6"/>
  <c r="D36" i="6"/>
  <c r="D104" i="6"/>
  <c r="D85" i="6"/>
  <c r="D45" i="6"/>
  <c r="D54" i="6"/>
  <c r="D62" i="6"/>
  <c r="D79" i="6"/>
  <c r="D71" i="6"/>
  <c r="D48" i="6"/>
  <c r="D61" i="6"/>
  <c r="D96" i="6"/>
  <c r="D69" i="6"/>
  <c r="L69" i="6" s="1"/>
  <c r="C202" i="6" s="1"/>
  <c r="D53" i="6"/>
  <c r="D58" i="6"/>
  <c r="D60" i="6"/>
  <c r="D91" i="6"/>
  <c r="D81" i="6"/>
  <c r="L81" i="6" s="1"/>
  <c r="D16" i="6"/>
  <c r="L16" i="6" s="1"/>
  <c r="D67" i="6"/>
  <c r="D83" i="6"/>
  <c r="L83" i="6" s="1"/>
  <c r="D28" i="6"/>
  <c r="D95" i="6"/>
  <c r="D42" i="6"/>
  <c r="D40" i="6"/>
  <c r="D64" i="6"/>
  <c r="D98" i="6"/>
  <c r="D18" i="6"/>
  <c r="D37" i="6"/>
  <c r="D31" i="6"/>
  <c r="D14" i="6"/>
  <c r="L14" i="6" s="1"/>
  <c r="D26" i="6"/>
  <c r="D25" i="6"/>
  <c r="D87" i="6"/>
  <c r="D44" i="6"/>
  <c r="D55" i="6"/>
  <c r="D32" i="6"/>
  <c r="D51" i="6"/>
  <c r="D49" i="6"/>
  <c r="D17" i="6"/>
  <c r="D27" i="6"/>
  <c r="D47" i="6"/>
  <c r="D24" i="6"/>
  <c r="D97" i="6"/>
  <c r="D112" i="6"/>
  <c r="D109" i="6"/>
  <c r="D74" i="6"/>
  <c r="D75" i="6"/>
  <c r="D68" i="6"/>
  <c r="L68" i="6" s="1"/>
  <c r="D103" i="6"/>
  <c r="L103" i="6" s="1"/>
  <c r="D27" i="5"/>
  <c r="D40" i="5" s="1"/>
  <c r="E40" i="5" s="1"/>
  <c r="D25" i="5"/>
  <c r="D35" i="5" s="1"/>
  <c r="E35" i="5" s="1"/>
  <c r="D18" i="5"/>
  <c r="B36" i="5" s="1"/>
  <c r="C36" i="5" s="1"/>
  <c r="D16" i="5"/>
  <c r="B34" i="5" s="1"/>
  <c r="C34" i="5" s="1"/>
  <c r="D14" i="5"/>
  <c r="B38" i="5" s="1"/>
  <c r="C38" i="5" s="1"/>
  <c r="D22" i="5"/>
  <c r="D38" i="5" s="1"/>
  <c r="E38" i="5" s="1"/>
  <c r="D24" i="5"/>
  <c r="D34" i="5" s="1"/>
  <c r="E34" i="5" s="1"/>
  <c r="D17" i="5"/>
  <c r="B35" i="5" s="1"/>
  <c r="C35" i="5" s="1"/>
  <c r="D15" i="5"/>
  <c r="B39" i="5" s="1"/>
  <c r="C39" i="5" s="1"/>
  <c r="D13" i="5"/>
  <c r="B37" i="5" s="1"/>
  <c r="C37" i="5" s="1"/>
  <c r="D26" i="5"/>
  <c r="D36" i="5" s="1"/>
  <c r="E36" i="5" s="1"/>
  <c r="D19" i="5"/>
  <c r="B40" i="5" s="1"/>
  <c r="C40" i="5" s="1"/>
  <c r="D21" i="5"/>
  <c r="D37" i="5" s="1"/>
  <c r="E37" i="5" s="1"/>
  <c r="D23" i="5"/>
  <c r="D39" i="5" s="1"/>
  <c r="E39" i="5" s="1"/>
  <c r="D17" i="4"/>
  <c r="D16" i="4"/>
  <c r="D26" i="4"/>
  <c r="D30" i="4"/>
  <c r="D13" i="4"/>
  <c r="D29" i="4"/>
  <c r="D22" i="4"/>
  <c r="D18" i="4"/>
  <c r="D21" i="4"/>
  <c r="D31" i="4"/>
  <c r="D15" i="4"/>
  <c r="D28" i="4"/>
  <c r="D25" i="4"/>
  <c r="D19" i="4"/>
  <c r="D27" i="4"/>
  <c r="D23" i="4"/>
  <c r="L91" i="6" l="1"/>
  <c r="C174" i="6" s="1"/>
  <c r="C175" i="6" s="1"/>
  <c r="B174" i="6"/>
  <c r="B175" i="6" s="1"/>
  <c r="L110" i="6"/>
  <c r="C169" i="6" s="1"/>
  <c r="C193" i="6" s="1"/>
  <c r="B169" i="6"/>
  <c r="B193" i="6" s="1"/>
  <c r="L80" i="6"/>
  <c r="C181" i="6" s="1"/>
  <c r="C183" i="6" s="1"/>
  <c r="B181" i="6"/>
  <c r="B183" i="6" s="1"/>
  <c r="L75" i="6"/>
  <c r="C204" i="6" s="1"/>
  <c r="B204" i="6"/>
  <c r="L97" i="6"/>
  <c r="C185" i="6" s="1"/>
  <c r="B185" i="6"/>
  <c r="L79" i="6"/>
  <c r="C180" i="6" s="1"/>
  <c r="B180" i="6"/>
  <c r="L85" i="6"/>
  <c r="C208" i="6" s="1"/>
  <c r="B208" i="6"/>
  <c r="L86" i="6"/>
  <c r="C207" i="6" s="1"/>
  <c r="B207" i="6"/>
  <c r="L107" i="6"/>
  <c r="C194" i="6" s="1"/>
  <c r="B194" i="6"/>
  <c r="L82" i="6"/>
  <c r="C182" i="6" s="1"/>
  <c r="C184" i="6" s="1"/>
  <c r="B182" i="6"/>
  <c r="B184" i="6" s="1"/>
  <c r="L76" i="6"/>
  <c r="C206" i="6" s="1"/>
  <c r="B206" i="6"/>
  <c r="L105" i="6"/>
  <c r="C198" i="6" s="1"/>
  <c r="B198" i="6"/>
  <c r="L65" i="6"/>
  <c r="C176" i="6" s="1"/>
  <c r="C177" i="6" s="1"/>
  <c r="B176" i="6"/>
  <c r="B177" i="6" s="1"/>
  <c r="L112" i="6"/>
  <c r="C171" i="6" s="1"/>
  <c r="B171" i="6"/>
  <c r="L100" i="6"/>
  <c r="C188" i="6" s="1"/>
  <c r="C190" i="6" s="1"/>
  <c r="B188" i="6"/>
  <c r="B190" i="6" s="1"/>
  <c r="L74" i="6"/>
  <c r="C203" i="6" s="1"/>
  <c r="B203" i="6"/>
  <c r="L98" i="6"/>
  <c r="C186" i="6" s="1"/>
  <c r="B186" i="6"/>
  <c r="L104" i="6"/>
  <c r="C197" i="6" s="1"/>
  <c r="B197" i="6"/>
  <c r="L84" i="6"/>
  <c r="C178" i="6" s="1"/>
  <c r="B178" i="6"/>
  <c r="L111" i="6"/>
  <c r="C170" i="6" s="1"/>
  <c r="B170" i="6"/>
  <c r="L78" i="6"/>
  <c r="C179" i="6" s="1"/>
  <c r="B179" i="6"/>
  <c r="L109" i="6"/>
  <c r="C195" i="6" s="1"/>
  <c r="C196" i="6" s="1"/>
  <c r="B195" i="6"/>
  <c r="B196" i="6" s="1"/>
  <c r="L87" i="6"/>
  <c r="C172" i="6" s="1"/>
  <c r="C173" i="6" s="1"/>
  <c r="B172" i="6"/>
  <c r="B173" i="6" s="1"/>
  <c r="L106" i="6"/>
  <c r="C199" i="6" s="1"/>
  <c r="B199" i="6"/>
  <c r="L99" i="6"/>
  <c r="C187" i="6" s="1"/>
  <c r="C189" i="6" s="1"/>
  <c r="B187" i="6"/>
  <c r="B189" i="6" s="1"/>
  <c r="L70" i="6"/>
  <c r="C201" i="6" s="1"/>
  <c r="B201" i="6"/>
  <c r="L77" i="6"/>
  <c r="C205" i="6" s="1"/>
  <c r="B205" i="6"/>
  <c r="L47" i="6"/>
  <c r="C130" i="6" s="1"/>
  <c r="B130" i="6"/>
  <c r="L32" i="6"/>
  <c r="C127" i="6" s="1"/>
  <c r="B127" i="6"/>
  <c r="L37" i="6"/>
  <c r="C149" i="6" s="1"/>
  <c r="B149" i="6"/>
  <c r="L34" i="6"/>
  <c r="C152" i="6" s="1"/>
  <c r="B152" i="6"/>
  <c r="L56" i="6"/>
  <c r="C139" i="6" s="1"/>
  <c r="B139" i="6"/>
  <c r="L55" i="6"/>
  <c r="C138" i="6" s="1"/>
  <c r="B138" i="6"/>
  <c r="L18" i="6"/>
  <c r="C159" i="6" s="1"/>
  <c r="B159" i="6"/>
  <c r="L42" i="6"/>
  <c r="C151" i="6" s="1"/>
  <c r="B151" i="6"/>
  <c r="L60" i="6"/>
  <c r="B154" i="6"/>
  <c r="B147" i="6"/>
  <c r="L52" i="6"/>
  <c r="C134" i="6" s="1"/>
  <c r="B134" i="6"/>
  <c r="L38" i="6"/>
  <c r="C150" i="6" s="1"/>
  <c r="B150" i="6"/>
  <c r="L22" i="6"/>
  <c r="C158" i="6" s="1"/>
  <c r="B158" i="6"/>
  <c r="L49" i="6"/>
  <c r="C132" i="6" s="1"/>
  <c r="B132" i="6"/>
  <c r="L58" i="6"/>
  <c r="C162" i="6" s="1"/>
  <c r="B162" i="6"/>
  <c r="L61" i="6"/>
  <c r="C148" i="6" s="1"/>
  <c r="B148" i="6"/>
  <c r="L62" i="6"/>
  <c r="C123" i="6" s="1"/>
  <c r="B123" i="6"/>
  <c r="L57" i="6"/>
  <c r="C160" i="6" s="1"/>
  <c r="B160" i="6"/>
  <c r="L29" i="6"/>
  <c r="C125" i="6" s="1"/>
  <c r="B125" i="6"/>
  <c r="L59" i="6"/>
  <c r="C161" i="6" s="1"/>
  <c r="B161" i="6"/>
  <c r="L50" i="6"/>
  <c r="C133" i="6" s="1"/>
  <c r="B133" i="6"/>
  <c r="L41" i="6"/>
  <c r="C155" i="6" s="1"/>
  <c r="B155" i="6"/>
  <c r="L15" i="6"/>
  <c r="C156" i="6" s="1"/>
  <c r="C157" i="6" s="1"/>
  <c r="B156" i="6"/>
  <c r="B157" i="6" s="1"/>
  <c r="L31" i="6"/>
  <c r="C128" i="6" s="1"/>
  <c r="B128" i="6"/>
  <c r="L28" i="6"/>
  <c r="C124" i="6" s="1"/>
  <c r="B124" i="6"/>
  <c r="L53" i="6"/>
  <c r="C135" i="6" s="1"/>
  <c r="B135" i="6"/>
  <c r="L48" i="6"/>
  <c r="C131" i="6" s="1"/>
  <c r="B131" i="6"/>
  <c r="L54" i="6"/>
  <c r="C137" i="6" s="1"/>
  <c r="B137" i="6"/>
  <c r="L33" i="6"/>
  <c r="C129" i="6" s="1"/>
  <c r="B129" i="6"/>
  <c r="L30" i="6"/>
  <c r="C126" i="6" s="1"/>
  <c r="B126" i="6"/>
  <c r="E44" i="6"/>
  <c r="L44" i="6"/>
  <c r="E27" i="6"/>
  <c r="L27" i="6"/>
  <c r="E25" i="6"/>
  <c r="L25" i="6"/>
  <c r="E40" i="6"/>
  <c r="L40" i="6"/>
  <c r="E71" i="6"/>
  <c r="L71" i="6"/>
  <c r="E45" i="6"/>
  <c r="L45" i="6"/>
  <c r="E46" i="6"/>
  <c r="L46" i="6"/>
  <c r="E93" i="6"/>
  <c r="L93" i="6"/>
  <c r="E101" i="6"/>
  <c r="L101" i="6"/>
  <c r="E20" i="6"/>
  <c r="L20" i="6"/>
  <c r="E43" i="6"/>
  <c r="L43" i="6"/>
  <c r="E39" i="6"/>
  <c r="L39" i="6"/>
  <c r="E17" i="6"/>
  <c r="L17" i="6"/>
  <c r="E26" i="6"/>
  <c r="L26" i="6"/>
  <c r="E67" i="6"/>
  <c r="L67" i="6"/>
  <c r="E96" i="6"/>
  <c r="L96" i="6"/>
  <c r="E73" i="6"/>
  <c r="L73" i="6"/>
  <c r="C200" i="6" s="1"/>
  <c r="E19" i="6"/>
  <c r="L19" i="6"/>
  <c r="E24" i="6"/>
  <c r="L24" i="6"/>
  <c r="E14" i="6"/>
  <c r="E95" i="6"/>
  <c r="L95" i="6"/>
  <c r="E90" i="6"/>
  <c r="L90" i="6"/>
  <c r="E89" i="6"/>
  <c r="L89" i="6"/>
  <c r="E94" i="6"/>
  <c r="L94" i="6"/>
  <c r="E51" i="6"/>
  <c r="L51" i="6"/>
  <c r="E64" i="6"/>
  <c r="L64" i="6"/>
  <c r="E36" i="6"/>
  <c r="L36" i="6"/>
  <c r="E21" i="6"/>
  <c r="L21" i="6"/>
  <c r="E23" i="6"/>
  <c r="L23" i="6"/>
  <c r="E35" i="6"/>
  <c r="L35" i="6"/>
  <c r="E72" i="6"/>
  <c r="L72" i="6"/>
  <c r="E23" i="5"/>
  <c r="E13" i="5"/>
  <c r="E22" i="5"/>
  <c r="E25" i="5"/>
  <c r="E75" i="6"/>
  <c r="M75" i="6" s="1"/>
  <c r="E97" i="6"/>
  <c r="M97" i="6" s="1"/>
  <c r="E55" i="6"/>
  <c r="M55" i="6" s="1"/>
  <c r="E18" i="6"/>
  <c r="M18" i="6" s="1"/>
  <c r="E42" i="6"/>
  <c r="M42" i="6" s="1"/>
  <c r="E60" i="6"/>
  <c r="M60" i="6" s="1"/>
  <c r="E79" i="6"/>
  <c r="M79" i="6" s="1"/>
  <c r="E85" i="6"/>
  <c r="M85" i="6" s="1"/>
  <c r="E86" i="6"/>
  <c r="M86" i="6" s="1"/>
  <c r="E107" i="6"/>
  <c r="M107" i="6" s="1"/>
  <c r="E52" i="6"/>
  <c r="M52" i="6" s="1"/>
  <c r="E88" i="6"/>
  <c r="M88" i="6" s="1"/>
  <c r="E38" i="6"/>
  <c r="M38" i="6" s="1"/>
  <c r="E82" i="6"/>
  <c r="M82" i="6" s="1"/>
  <c r="E22" i="6"/>
  <c r="M22" i="6" s="1"/>
  <c r="E76" i="6"/>
  <c r="M76" i="6" s="1"/>
  <c r="E105" i="6"/>
  <c r="M105" i="6" s="1"/>
  <c r="E65" i="6"/>
  <c r="M65" i="6" s="1"/>
  <c r="E40" i="1"/>
  <c r="E48" i="1"/>
  <c r="E69" i="1"/>
  <c r="E37" i="1"/>
  <c r="E45" i="1"/>
  <c r="E75" i="1"/>
  <c r="F75" i="1" s="1"/>
  <c r="G75" i="1" s="1"/>
  <c r="E55" i="1"/>
  <c r="E80" i="1"/>
  <c r="F80" i="1" s="1"/>
  <c r="G80" i="1" s="1"/>
  <c r="E63" i="1"/>
  <c r="E27" i="1"/>
  <c r="E76" i="1"/>
  <c r="F76" i="1" s="1"/>
  <c r="G76" i="1" s="1"/>
  <c r="E57" i="1"/>
  <c r="E50" i="1"/>
  <c r="E15" i="1"/>
  <c r="E67" i="1"/>
  <c r="E41" i="1"/>
  <c r="E81" i="1"/>
  <c r="F81" i="1" s="1"/>
  <c r="G81" i="1" s="1"/>
  <c r="E21" i="5"/>
  <c r="E15" i="5"/>
  <c r="E27" i="5"/>
  <c r="E74" i="6"/>
  <c r="M74" i="6" s="1"/>
  <c r="E49" i="6"/>
  <c r="M49" i="6" s="1"/>
  <c r="E98" i="6"/>
  <c r="M98" i="6" s="1"/>
  <c r="E16" i="6"/>
  <c r="M16" i="6" s="1"/>
  <c r="E58" i="6"/>
  <c r="M58" i="6" s="1"/>
  <c r="E61" i="6"/>
  <c r="M61" i="6" s="1"/>
  <c r="E62" i="6"/>
  <c r="M62" i="6" s="1"/>
  <c r="E104" i="6"/>
  <c r="M104" i="6" s="1"/>
  <c r="E57" i="6"/>
  <c r="M57" i="6" s="1"/>
  <c r="E108" i="6"/>
  <c r="M108" i="6" s="1"/>
  <c r="E29" i="6"/>
  <c r="M29" i="6" s="1"/>
  <c r="E84" i="6"/>
  <c r="M84" i="6" s="1"/>
  <c r="E111" i="6"/>
  <c r="M111" i="6" s="1"/>
  <c r="E59" i="6"/>
  <c r="M59" i="6" s="1"/>
  <c r="E50" i="6"/>
  <c r="M50" i="6" s="1"/>
  <c r="E41" i="6"/>
  <c r="M41" i="6" s="1"/>
  <c r="E15" i="6"/>
  <c r="M15" i="6" s="1"/>
  <c r="E71" i="1"/>
  <c r="E53" i="1"/>
  <c r="E22" i="1"/>
  <c r="E36" i="1"/>
  <c r="E18" i="1"/>
  <c r="E84" i="1"/>
  <c r="F84" i="1" s="1"/>
  <c r="G84" i="1" s="1"/>
  <c r="E74" i="1"/>
  <c r="F74" i="1" s="1"/>
  <c r="G74" i="1" s="1"/>
  <c r="E65" i="1"/>
  <c r="E85" i="1"/>
  <c r="F85" i="1" s="1"/>
  <c r="G85" i="1" s="1"/>
  <c r="E52" i="1"/>
  <c r="E82" i="1"/>
  <c r="F82" i="1" s="1"/>
  <c r="G82" i="1" s="1"/>
  <c r="E42" i="1"/>
  <c r="E58" i="1"/>
  <c r="E31" i="1"/>
  <c r="E17" i="1"/>
  <c r="E68" i="1"/>
  <c r="E20" i="1"/>
  <c r="F14" i="1"/>
  <c r="E14" i="5"/>
  <c r="E19" i="5"/>
  <c r="E17" i="5"/>
  <c r="E16" i="5"/>
  <c r="E103" i="6"/>
  <c r="M103" i="6" s="1"/>
  <c r="E109" i="6"/>
  <c r="M109" i="6" s="1"/>
  <c r="E47" i="6"/>
  <c r="M47" i="6" s="1"/>
  <c r="E87" i="6"/>
  <c r="M87" i="6" s="1"/>
  <c r="E31" i="6"/>
  <c r="M31" i="6" s="1"/>
  <c r="E28" i="6"/>
  <c r="M28" i="6" s="1"/>
  <c r="E81" i="6"/>
  <c r="M81" i="6" s="1"/>
  <c r="E53" i="6"/>
  <c r="M53" i="6" s="1"/>
  <c r="E48" i="6"/>
  <c r="M48" i="6" s="1"/>
  <c r="E54" i="6"/>
  <c r="M54" i="6" s="1"/>
  <c r="E33" i="6"/>
  <c r="M33" i="6" s="1"/>
  <c r="E92" i="6"/>
  <c r="M92" i="6" s="1"/>
  <c r="E30" i="6"/>
  <c r="M30" i="6" s="1"/>
  <c r="E66" i="6"/>
  <c r="M66" i="6" s="1"/>
  <c r="E106" i="6"/>
  <c r="M106" i="6" s="1"/>
  <c r="E99" i="6"/>
  <c r="M99" i="6" s="1"/>
  <c r="E70" i="6"/>
  <c r="M70" i="6" s="1"/>
  <c r="E77" i="6"/>
  <c r="M77" i="6" s="1"/>
  <c r="E54" i="1"/>
  <c r="E44" i="1"/>
  <c r="E46" i="1"/>
  <c r="E62" i="1"/>
  <c r="E29" i="1"/>
  <c r="E60" i="1"/>
  <c r="E86" i="1"/>
  <c r="F86" i="1" s="1"/>
  <c r="G86" i="1" s="1"/>
  <c r="E38" i="1"/>
  <c r="E33" i="1"/>
  <c r="E78" i="1"/>
  <c r="F78" i="1" s="1"/>
  <c r="G78" i="1" s="1"/>
  <c r="E51" i="1"/>
  <c r="E23" i="1"/>
  <c r="E49" i="1"/>
  <c r="E19" i="1"/>
  <c r="E25" i="1"/>
  <c r="E73" i="1"/>
  <c r="F73" i="1" s="1"/>
  <c r="G73" i="1" s="1"/>
  <c r="E26" i="5"/>
  <c r="E24" i="5"/>
  <c r="E18" i="5"/>
  <c r="E68" i="6"/>
  <c r="M68" i="6" s="1"/>
  <c r="E112" i="6"/>
  <c r="M112" i="6" s="1"/>
  <c r="E32" i="6"/>
  <c r="M32" i="6" s="1"/>
  <c r="E37" i="6"/>
  <c r="M37" i="6" s="1"/>
  <c r="E83" i="6"/>
  <c r="M83" i="6" s="1"/>
  <c r="E91" i="6"/>
  <c r="M91" i="6" s="1"/>
  <c r="E69" i="6"/>
  <c r="M69" i="6" s="1"/>
  <c r="E102" i="6"/>
  <c r="M102" i="6" s="1"/>
  <c r="E110" i="6"/>
  <c r="M110" i="6" s="1"/>
  <c r="E34" i="6"/>
  <c r="M34" i="6" s="1"/>
  <c r="E56" i="6"/>
  <c r="M56" i="6" s="1"/>
  <c r="E80" i="6"/>
  <c r="M80" i="6" s="1"/>
  <c r="E78" i="6"/>
  <c r="M78" i="6" s="1"/>
  <c r="E100" i="6"/>
  <c r="M100" i="6" s="1"/>
  <c r="E64" i="1"/>
  <c r="E43" i="1"/>
  <c r="E47" i="1"/>
  <c r="E70" i="1"/>
  <c r="E28" i="1"/>
  <c r="E77" i="1"/>
  <c r="F77" i="1" s="1"/>
  <c r="G77" i="1" s="1"/>
  <c r="E61" i="1"/>
  <c r="E35" i="1"/>
  <c r="E83" i="1"/>
  <c r="F83" i="1" s="1"/>
  <c r="G83" i="1" s="1"/>
  <c r="E26" i="1"/>
  <c r="E79" i="1"/>
  <c r="F79" i="1" s="1"/>
  <c r="G79" i="1" s="1"/>
  <c r="E16" i="1"/>
  <c r="E13" i="1"/>
  <c r="E21" i="1"/>
  <c r="E32" i="1"/>
  <c r="E59" i="1"/>
  <c r="E30" i="4"/>
  <c r="G14" i="4"/>
  <c r="E15" i="4"/>
  <c r="E31" i="4"/>
  <c r="E21" i="4"/>
  <c r="E17" i="4"/>
  <c r="E23" i="4"/>
  <c r="E18" i="4"/>
  <c r="E27" i="4"/>
  <c r="E22" i="4"/>
  <c r="E19" i="4"/>
  <c r="E29" i="4"/>
  <c r="E24" i="4"/>
  <c r="E25" i="4"/>
  <c r="E13" i="4"/>
  <c r="E20" i="4"/>
  <c r="E26" i="4"/>
  <c r="E28" i="4"/>
  <c r="E16" i="4"/>
  <c r="C154" i="6" l="1"/>
  <c r="C147" i="6"/>
  <c r="F21" i="6"/>
  <c r="M21" i="6"/>
  <c r="F64" i="6"/>
  <c r="M64" i="6"/>
  <c r="F90" i="6"/>
  <c r="M90" i="6"/>
  <c r="F19" i="6"/>
  <c r="M19" i="6"/>
  <c r="F26" i="6"/>
  <c r="M26" i="6"/>
  <c r="F40" i="6"/>
  <c r="M40" i="6"/>
  <c r="F35" i="6"/>
  <c r="M35" i="6"/>
  <c r="F94" i="6"/>
  <c r="M94" i="6"/>
  <c r="F14" i="6"/>
  <c r="M14" i="6"/>
  <c r="F96" i="6"/>
  <c r="M96" i="6"/>
  <c r="F39" i="6"/>
  <c r="M39" i="6"/>
  <c r="F20" i="6"/>
  <c r="M20" i="6"/>
  <c r="F93" i="6"/>
  <c r="M93" i="6"/>
  <c r="F45" i="6"/>
  <c r="M45" i="6"/>
  <c r="F27" i="6"/>
  <c r="M27" i="6"/>
  <c r="F72" i="6"/>
  <c r="M72" i="6"/>
  <c r="F23" i="6"/>
  <c r="M23" i="6"/>
  <c r="F36" i="6"/>
  <c r="M36" i="6"/>
  <c r="F51" i="6"/>
  <c r="M51" i="6"/>
  <c r="F89" i="6"/>
  <c r="M89" i="6"/>
  <c r="F95" i="6"/>
  <c r="M95" i="6"/>
  <c r="F24" i="6"/>
  <c r="M24" i="6"/>
  <c r="F73" i="6"/>
  <c r="M73" i="6"/>
  <c r="F67" i="6"/>
  <c r="M67" i="6"/>
  <c r="F17" i="6"/>
  <c r="M17" i="6"/>
  <c r="F43" i="6"/>
  <c r="M43" i="6"/>
  <c r="F101" i="6"/>
  <c r="M101" i="6"/>
  <c r="F46" i="6"/>
  <c r="M46" i="6"/>
  <c r="F71" i="6"/>
  <c r="M71" i="6"/>
  <c r="F25" i="6"/>
  <c r="M25" i="6"/>
  <c r="F44" i="6"/>
  <c r="M44" i="6"/>
  <c r="F13" i="1"/>
  <c r="F28" i="1"/>
  <c r="F47" i="1"/>
  <c r="F78" i="6"/>
  <c r="N78" i="6" s="1"/>
  <c r="F110" i="6"/>
  <c r="N110" i="6" s="1"/>
  <c r="F69" i="6"/>
  <c r="N69" i="6" s="1"/>
  <c r="F32" i="6"/>
  <c r="N32" i="6" s="1"/>
  <c r="F68" i="6"/>
  <c r="N68" i="6" s="1"/>
  <c r="F24" i="5"/>
  <c r="F19" i="1"/>
  <c r="F23" i="1"/>
  <c r="F38" i="1"/>
  <c r="F62" i="1"/>
  <c r="F66" i="6"/>
  <c r="N66" i="6" s="1"/>
  <c r="F21" i="1"/>
  <c r="F70" i="1"/>
  <c r="F100" i="6"/>
  <c r="N100" i="6" s="1"/>
  <c r="F34" i="6"/>
  <c r="N34" i="6" s="1"/>
  <c r="F91" i="6"/>
  <c r="N91" i="6" s="1"/>
  <c r="F112" i="6"/>
  <c r="N112" i="6" s="1"/>
  <c r="F25" i="1"/>
  <c r="F46" i="1"/>
  <c r="F70" i="6"/>
  <c r="N70" i="6" s="1"/>
  <c r="F30" i="6"/>
  <c r="N30" i="6" s="1"/>
  <c r="F48" i="6"/>
  <c r="N48" i="6" s="1"/>
  <c r="F31" i="6"/>
  <c r="N31" i="6" s="1"/>
  <c r="F103" i="6"/>
  <c r="N103" i="6" s="1"/>
  <c r="F17" i="5"/>
  <c r="F14" i="5"/>
  <c r="F17" i="1"/>
  <c r="F58" i="1"/>
  <c r="F18" i="1"/>
  <c r="F22" i="1"/>
  <c r="F71" i="1"/>
  <c r="F41" i="6"/>
  <c r="N41" i="6" s="1"/>
  <c r="F59" i="6"/>
  <c r="N59" i="6" s="1"/>
  <c r="F84" i="6"/>
  <c r="N84" i="6" s="1"/>
  <c r="F108" i="6"/>
  <c r="N108" i="6" s="1"/>
  <c r="F104" i="6"/>
  <c r="N104" i="6" s="1"/>
  <c r="F61" i="6"/>
  <c r="N61" i="6" s="1"/>
  <c r="F16" i="6"/>
  <c r="N16" i="6" s="1"/>
  <c r="F49" i="6"/>
  <c r="N49" i="6" s="1"/>
  <c r="F27" i="5"/>
  <c r="F21" i="5"/>
  <c r="F41" i="1"/>
  <c r="F15" i="1"/>
  <c r="F57" i="1"/>
  <c r="F27" i="1"/>
  <c r="F37" i="1"/>
  <c r="F48" i="1"/>
  <c r="F65" i="6"/>
  <c r="N65" i="6" s="1"/>
  <c r="F76" i="6"/>
  <c r="N76" i="6" s="1"/>
  <c r="F82" i="6"/>
  <c r="N82" i="6" s="1"/>
  <c r="F88" i="6"/>
  <c r="N88" i="6" s="1"/>
  <c r="F107" i="6"/>
  <c r="N107" i="6" s="1"/>
  <c r="F85" i="6"/>
  <c r="N85" i="6" s="1"/>
  <c r="F60" i="6"/>
  <c r="N60" i="6" s="1"/>
  <c r="F18" i="6"/>
  <c r="N18" i="6" s="1"/>
  <c r="F97" i="6"/>
  <c r="N97" i="6" s="1"/>
  <c r="F25" i="5"/>
  <c r="F13" i="5"/>
  <c r="F59" i="1"/>
  <c r="F16" i="1"/>
  <c r="F26" i="1"/>
  <c r="F35" i="1"/>
  <c r="F43" i="1"/>
  <c r="F80" i="6"/>
  <c r="N80" i="6" s="1"/>
  <c r="F102" i="6"/>
  <c r="N102" i="6" s="1"/>
  <c r="F37" i="6"/>
  <c r="N37" i="6" s="1"/>
  <c r="F18" i="5"/>
  <c r="F26" i="5"/>
  <c r="F49" i="1"/>
  <c r="F51" i="1"/>
  <c r="F33" i="1"/>
  <c r="F29" i="1"/>
  <c r="F54" i="1"/>
  <c r="F106" i="6"/>
  <c r="N106" i="6" s="1"/>
  <c r="F33" i="6"/>
  <c r="N33" i="6" s="1"/>
  <c r="F81" i="6"/>
  <c r="N81" i="6" s="1"/>
  <c r="F47" i="6"/>
  <c r="N47" i="6" s="1"/>
  <c r="F20" i="1"/>
  <c r="F32" i="1"/>
  <c r="F61" i="1"/>
  <c r="F64" i="1"/>
  <c r="F56" i="6"/>
  <c r="N56" i="6" s="1"/>
  <c r="F83" i="6"/>
  <c r="N83" i="6" s="1"/>
  <c r="F60" i="1"/>
  <c r="F44" i="1"/>
  <c r="F77" i="6"/>
  <c r="N77" i="6" s="1"/>
  <c r="F99" i="6"/>
  <c r="N99" i="6" s="1"/>
  <c r="F92" i="6"/>
  <c r="N92" i="6" s="1"/>
  <c r="F54" i="6"/>
  <c r="N54" i="6" s="1"/>
  <c r="F53" i="6"/>
  <c r="N53" i="6" s="1"/>
  <c r="F28" i="6"/>
  <c r="N28" i="6" s="1"/>
  <c r="F87" i="6"/>
  <c r="N87" i="6" s="1"/>
  <c r="F109" i="6"/>
  <c r="N109" i="6" s="1"/>
  <c r="F16" i="5"/>
  <c r="F19" i="5"/>
  <c r="G14" i="1"/>
  <c r="F68" i="1"/>
  <c r="F31" i="1"/>
  <c r="F42" i="1"/>
  <c r="F52" i="1"/>
  <c r="F65" i="1"/>
  <c r="F36" i="1"/>
  <c r="F53" i="1"/>
  <c r="F15" i="6"/>
  <c r="N15" i="6" s="1"/>
  <c r="F50" i="6"/>
  <c r="N50" i="6" s="1"/>
  <c r="F111" i="6"/>
  <c r="N111" i="6" s="1"/>
  <c r="F29" i="6"/>
  <c r="N29" i="6" s="1"/>
  <c r="F57" i="6"/>
  <c r="N57" i="6" s="1"/>
  <c r="F62" i="6"/>
  <c r="N62" i="6" s="1"/>
  <c r="F58" i="6"/>
  <c r="N58" i="6" s="1"/>
  <c r="F98" i="6"/>
  <c r="N98" i="6" s="1"/>
  <c r="F74" i="6"/>
  <c r="N74" i="6" s="1"/>
  <c r="F15" i="5"/>
  <c r="F67" i="1"/>
  <c r="F50" i="1"/>
  <c r="F63" i="1"/>
  <c r="F55" i="1"/>
  <c r="F45" i="1"/>
  <c r="F69" i="1"/>
  <c r="F40" i="1"/>
  <c r="F105" i="6"/>
  <c r="N105" i="6" s="1"/>
  <c r="F22" i="6"/>
  <c r="N22" i="6" s="1"/>
  <c r="F38" i="6"/>
  <c r="N38" i="6" s="1"/>
  <c r="F52" i="6"/>
  <c r="N52" i="6" s="1"/>
  <c r="F86" i="6"/>
  <c r="N86" i="6" s="1"/>
  <c r="F79" i="6"/>
  <c r="N79" i="6" s="1"/>
  <c r="F42" i="6"/>
  <c r="N42" i="6" s="1"/>
  <c r="F55" i="6"/>
  <c r="N55" i="6" s="1"/>
  <c r="F75" i="6"/>
  <c r="N75" i="6" s="1"/>
  <c r="F22" i="5"/>
  <c r="F23" i="5"/>
  <c r="F28" i="4"/>
  <c r="F25" i="4"/>
  <c r="F22" i="4"/>
  <c r="F17" i="4"/>
  <c r="F26" i="4"/>
  <c r="F24" i="4"/>
  <c r="F27" i="4"/>
  <c r="F21" i="4"/>
  <c r="F30" i="4"/>
  <c r="F20" i="4"/>
  <c r="F29" i="4"/>
  <c r="F18" i="4"/>
  <c r="F31" i="4"/>
  <c r="F16" i="4"/>
  <c r="F13" i="4"/>
  <c r="F19" i="4"/>
  <c r="F23" i="4"/>
  <c r="F15" i="4"/>
  <c r="G25" i="6" l="1"/>
  <c r="O25" i="6" s="1"/>
  <c r="N25" i="6"/>
  <c r="G46" i="6"/>
  <c r="O46" i="6" s="1"/>
  <c r="N46" i="6"/>
  <c r="G43" i="6"/>
  <c r="O43" i="6" s="1"/>
  <c r="N43" i="6"/>
  <c r="G67" i="6"/>
  <c r="O67" i="6" s="1"/>
  <c r="N67" i="6"/>
  <c r="G24" i="6"/>
  <c r="O24" i="6" s="1"/>
  <c r="N24" i="6"/>
  <c r="G89" i="6"/>
  <c r="O89" i="6" s="1"/>
  <c r="N89" i="6"/>
  <c r="G36" i="6"/>
  <c r="O36" i="6" s="1"/>
  <c r="N36" i="6"/>
  <c r="G72" i="6"/>
  <c r="O72" i="6" s="1"/>
  <c r="N72" i="6"/>
  <c r="G45" i="6"/>
  <c r="O45" i="6" s="1"/>
  <c r="N45" i="6"/>
  <c r="G20" i="6"/>
  <c r="O20" i="6" s="1"/>
  <c r="N20" i="6"/>
  <c r="G96" i="6"/>
  <c r="O96" i="6" s="1"/>
  <c r="N96" i="6"/>
  <c r="G94" i="6"/>
  <c r="O94" i="6" s="1"/>
  <c r="N94" i="6"/>
  <c r="G40" i="6"/>
  <c r="O40" i="6" s="1"/>
  <c r="N40" i="6"/>
  <c r="G19" i="6"/>
  <c r="O19" i="6" s="1"/>
  <c r="N19" i="6"/>
  <c r="G64" i="6"/>
  <c r="O64" i="6" s="1"/>
  <c r="N64" i="6"/>
  <c r="G44" i="6"/>
  <c r="O44" i="6" s="1"/>
  <c r="N44" i="6"/>
  <c r="G71" i="6"/>
  <c r="O71" i="6" s="1"/>
  <c r="N71" i="6"/>
  <c r="G101" i="6"/>
  <c r="O101" i="6" s="1"/>
  <c r="N101" i="6"/>
  <c r="G17" i="6"/>
  <c r="O17" i="6" s="1"/>
  <c r="N17" i="6"/>
  <c r="G73" i="6"/>
  <c r="O73" i="6" s="1"/>
  <c r="N73" i="6"/>
  <c r="G95" i="6"/>
  <c r="O95" i="6" s="1"/>
  <c r="N95" i="6"/>
  <c r="G51" i="6"/>
  <c r="O51" i="6" s="1"/>
  <c r="N51" i="6"/>
  <c r="G23" i="6"/>
  <c r="O23" i="6" s="1"/>
  <c r="N23" i="6"/>
  <c r="G27" i="6"/>
  <c r="O27" i="6" s="1"/>
  <c r="N27" i="6"/>
  <c r="G93" i="6"/>
  <c r="O93" i="6" s="1"/>
  <c r="N93" i="6"/>
  <c r="G39" i="6"/>
  <c r="O39" i="6" s="1"/>
  <c r="N39" i="6"/>
  <c r="G14" i="6"/>
  <c r="O14" i="6" s="1"/>
  <c r="N14" i="6"/>
  <c r="G35" i="6"/>
  <c r="O35" i="6" s="1"/>
  <c r="N35" i="6"/>
  <c r="G26" i="6"/>
  <c r="O26" i="6" s="1"/>
  <c r="N26" i="6"/>
  <c r="G90" i="6"/>
  <c r="O90" i="6" s="1"/>
  <c r="N90" i="6"/>
  <c r="G21" i="6"/>
  <c r="O21" i="6" s="1"/>
  <c r="N21" i="6"/>
  <c r="G55" i="6"/>
  <c r="O55" i="6" s="1"/>
  <c r="G52" i="6"/>
  <c r="O52" i="6" s="1"/>
  <c r="G40" i="1"/>
  <c r="G63" i="1"/>
  <c r="G74" i="6"/>
  <c r="O74" i="6" s="1"/>
  <c r="G57" i="6"/>
  <c r="O57" i="6" s="1"/>
  <c r="G15" i="6"/>
  <c r="O15" i="6" s="1"/>
  <c r="G52" i="1"/>
  <c r="G87" i="6"/>
  <c r="O87" i="6" s="1"/>
  <c r="G60" i="1"/>
  <c r="G75" i="6"/>
  <c r="O75" i="6" s="1"/>
  <c r="G86" i="6"/>
  <c r="O86" i="6" s="1"/>
  <c r="G105" i="6"/>
  <c r="O105" i="6" s="1"/>
  <c r="G55" i="1"/>
  <c r="G50" i="1"/>
  <c r="G62" i="6"/>
  <c r="O62" i="6" s="1"/>
  <c r="G50" i="6"/>
  <c r="O50" i="6" s="1"/>
  <c r="G65" i="1"/>
  <c r="G68" i="1"/>
  <c r="G19" i="5"/>
  <c r="G28" i="6"/>
  <c r="O28" i="6" s="1"/>
  <c r="G99" i="6"/>
  <c r="O99" i="6" s="1"/>
  <c r="G83" i="6"/>
  <c r="O83" i="6" s="1"/>
  <c r="G64" i="1"/>
  <c r="G32" i="1"/>
  <c r="G47" i="6"/>
  <c r="O47" i="6" s="1"/>
  <c r="G54" i="1"/>
  <c r="G33" i="1"/>
  <c r="G49" i="1"/>
  <c r="G18" i="5"/>
  <c r="G102" i="6"/>
  <c r="O102" i="6" s="1"/>
  <c r="G43" i="1"/>
  <c r="G26" i="1"/>
  <c r="G59" i="1"/>
  <c r="G25" i="5"/>
  <c r="G18" i="6"/>
  <c r="O18" i="6" s="1"/>
  <c r="G85" i="6"/>
  <c r="O85" i="6" s="1"/>
  <c r="G88" i="6"/>
  <c r="O88" i="6" s="1"/>
  <c r="G76" i="6"/>
  <c r="O76" i="6" s="1"/>
  <c r="G48" i="1"/>
  <c r="G27" i="1"/>
  <c r="G15" i="1"/>
  <c r="G21" i="5"/>
  <c r="G49" i="6"/>
  <c r="O49" i="6" s="1"/>
  <c r="G61" i="6"/>
  <c r="O61" i="6" s="1"/>
  <c r="G108" i="6"/>
  <c r="O108" i="6" s="1"/>
  <c r="G59" i="6"/>
  <c r="O59" i="6" s="1"/>
  <c r="G71" i="1"/>
  <c r="G18" i="1"/>
  <c r="G17" i="1"/>
  <c r="G17" i="5"/>
  <c r="G31" i="6"/>
  <c r="O31" i="6" s="1"/>
  <c r="G30" i="6"/>
  <c r="O30" i="6" s="1"/>
  <c r="G46" i="1"/>
  <c r="G112" i="6"/>
  <c r="O112" i="6" s="1"/>
  <c r="G34" i="6"/>
  <c r="O34" i="6" s="1"/>
  <c r="G70" i="1"/>
  <c r="G66" i="6"/>
  <c r="O66" i="6" s="1"/>
  <c r="G38" i="1"/>
  <c r="G19" i="1"/>
  <c r="G68" i="6"/>
  <c r="O68" i="6" s="1"/>
  <c r="G69" i="6"/>
  <c r="O69" i="6" s="1"/>
  <c r="G78" i="6"/>
  <c r="O78" i="6" s="1"/>
  <c r="G28" i="1"/>
  <c r="G23" i="5"/>
  <c r="G42" i="6"/>
  <c r="O42" i="6" s="1"/>
  <c r="G38" i="6"/>
  <c r="O38" i="6" s="1"/>
  <c r="G69" i="1"/>
  <c r="G15" i="5"/>
  <c r="G98" i="6"/>
  <c r="O98" i="6" s="1"/>
  <c r="G29" i="6"/>
  <c r="O29" i="6" s="1"/>
  <c r="G53" i="1"/>
  <c r="G42" i="1"/>
  <c r="G109" i="6"/>
  <c r="O109" i="6" s="1"/>
  <c r="G54" i="6"/>
  <c r="O54" i="6" s="1"/>
  <c r="G44" i="1"/>
  <c r="G33" i="6"/>
  <c r="O33" i="6" s="1"/>
  <c r="G22" i="5"/>
  <c r="G79" i="6"/>
  <c r="O79" i="6" s="1"/>
  <c r="G22" i="6"/>
  <c r="O22" i="6" s="1"/>
  <c r="G45" i="1"/>
  <c r="G67" i="1"/>
  <c r="G58" i="6"/>
  <c r="O58" i="6" s="1"/>
  <c r="G111" i="6"/>
  <c r="O111" i="6" s="1"/>
  <c r="G36" i="1"/>
  <c r="G31" i="1"/>
  <c r="G16" i="5"/>
  <c r="G53" i="6"/>
  <c r="O53" i="6" s="1"/>
  <c r="G92" i="6"/>
  <c r="O92" i="6" s="1"/>
  <c r="G77" i="6"/>
  <c r="O77" i="6" s="1"/>
  <c r="G56" i="6"/>
  <c r="O56" i="6" s="1"/>
  <c r="G61" i="1"/>
  <c r="G20" i="1"/>
  <c r="G81" i="6"/>
  <c r="O81" i="6" s="1"/>
  <c r="G106" i="6"/>
  <c r="O106" i="6" s="1"/>
  <c r="G29" i="1"/>
  <c r="G51" i="1"/>
  <c r="G26" i="5"/>
  <c r="G37" i="6"/>
  <c r="O37" i="6" s="1"/>
  <c r="G80" i="6"/>
  <c r="O80" i="6" s="1"/>
  <c r="G35" i="1"/>
  <c r="G16" i="1"/>
  <c r="G13" i="5"/>
  <c r="G97" i="6"/>
  <c r="O97" i="6" s="1"/>
  <c r="G60" i="6"/>
  <c r="O60" i="6" s="1"/>
  <c r="G107" i="6"/>
  <c r="O107" i="6" s="1"/>
  <c r="G82" i="6"/>
  <c r="O82" i="6" s="1"/>
  <c r="G65" i="6"/>
  <c r="O65" i="6" s="1"/>
  <c r="G37" i="1"/>
  <c r="G57" i="1"/>
  <c r="G41" i="1"/>
  <c r="G27" i="5"/>
  <c r="G16" i="6"/>
  <c r="O16" i="6" s="1"/>
  <c r="G104" i="6"/>
  <c r="O104" i="6" s="1"/>
  <c r="G84" i="6"/>
  <c r="O84" i="6" s="1"/>
  <c r="G41" i="6"/>
  <c r="O41" i="6" s="1"/>
  <c r="G22" i="1"/>
  <c r="G58" i="1"/>
  <c r="G14" i="5"/>
  <c r="G103" i="6"/>
  <c r="O103" i="6" s="1"/>
  <c r="G48" i="6"/>
  <c r="O48" i="6" s="1"/>
  <c r="G70" i="6"/>
  <c r="O70" i="6" s="1"/>
  <c r="G25" i="1"/>
  <c r="G91" i="6"/>
  <c r="O91" i="6" s="1"/>
  <c r="G100" i="6"/>
  <c r="O100" i="6" s="1"/>
  <c r="G21" i="1"/>
  <c r="G62" i="1"/>
  <c r="G23" i="1"/>
  <c r="G24" i="5"/>
  <c r="G32" i="6"/>
  <c r="O32" i="6" s="1"/>
  <c r="G110" i="6"/>
  <c r="O110" i="6" s="1"/>
  <c r="G47" i="1"/>
  <c r="G13" i="1"/>
  <c r="G23" i="4"/>
  <c r="G30" i="4"/>
  <c r="G19" i="4"/>
  <c r="G21" i="4"/>
  <c r="G13" i="4"/>
  <c r="G22" i="4"/>
  <c r="G31" i="4"/>
  <c r="G26" i="4"/>
  <c r="G28" i="4"/>
  <c r="G18" i="4"/>
  <c r="G17" i="4"/>
  <c r="G29" i="4"/>
  <c r="G27" i="4"/>
  <c r="G15" i="4"/>
  <c r="G16" i="4"/>
  <c r="G20" i="4"/>
  <c r="G24" i="4"/>
  <c r="G25" i="4"/>
</calcChain>
</file>

<file path=xl/comments1.xml><?xml version="1.0" encoding="utf-8"?>
<comments xmlns="http://schemas.openxmlformats.org/spreadsheetml/2006/main">
  <authors>
    <author>Esther Pither</author>
  </authors>
  <commentList>
    <comment ref="K38" authorId="0" shapeId="0">
      <text>
        <r>
          <rPr>
            <b/>
            <sz val="9"/>
            <color indexed="81"/>
            <rFont val="Tahoma"/>
            <family val="2"/>
          </rPr>
          <t>Esther Pither:</t>
        </r>
        <r>
          <rPr>
            <sz val="9"/>
            <color indexed="81"/>
            <rFont val="Tahoma"/>
            <family val="2"/>
          </rPr>
          <t xml:space="preserve">
As per final Regulatory decision for 2019-24
</t>
        </r>
      </text>
    </comment>
  </commentList>
</comments>
</file>

<file path=xl/sharedStrings.xml><?xml version="1.0" encoding="utf-8"?>
<sst xmlns="http://schemas.openxmlformats.org/spreadsheetml/2006/main" count="622" uniqueCount="269">
  <si>
    <t>De-energisation, re-energisation, special reads and retail contract terminations</t>
  </si>
  <si>
    <t>Site visit - non-scheduled visit</t>
  </si>
  <si>
    <t>Site visit - same day premium service</t>
  </si>
  <si>
    <t>Site visit - after hours</t>
  </si>
  <si>
    <t>Site visit - credit actions or site issues</t>
  </si>
  <si>
    <t>Site visit – credit actions pillar box/pole top</t>
  </si>
  <si>
    <t>Site visit – current transformer (CT) metering</t>
  </si>
  <si>
    <t>Site visit – pillar box/pole top</t>
  </si>
  <si>
    <t>Site visit -  pillar box/pole top Wasted Visit</t>
  </si>
  <si>
    <t>Transfer of retailer</t>
  </si>
  <si>
    <t>Meter test</t>
  </si>
  <si>
    <t>Meter test - single phase</t>
  </si>
  <si>
    <t>Meter test - multi phase</t>
  </si>
  <si>
    <t>Meter test – current transformer (CT)</t>
  </si>
  <si>
    <t>Meter test - after hours</t>
  </si>
  <si>
    <t>Meter test - wasted visit</t>
  </si>
  <si>
    <t>Supply abolishment</t>
  </si>
  <si>
    <t>Remove service &amp; meters</t>
  </si>
  <si>
    <t>Supply abolishment - after hours</t>
  </si>
  <si>
    <t>Supply abolishment - wasted visit</t>
  </si>
  <si>
    <t>Truck tee-up</t>
  </si>
  <si>
    <t xml:space="preserve">Tee-up/Appointment </t>
  </si>
  <si>
    <t>Tee-up/Appointment – after hours</t>
  </si>
  <si>
    <t>Tee-up/Appointment – no truck – after hours</t>
  </si>
  <si>
    <t>Tee-up/Appointment – wasted visit</t>
  </si>
  <si>
    <t>Miscellaneous service</t>
  </si>
  <si>
    <t>Open turret</t>
  </si>
  <si>
    <t>Data download</t>
  </si>
  <si>
    <t>Alteration to unmetered supply</t>
  </si>
  <si>
    <t>Meter Relocation</t>
  </si>
  <si>
    <t>Tiger tails - standard single/multi phase</t>
  </si>
  <si>
    <t>Tiger tails - scaffolding single phase</t>
  </si>
  <si>
    <t>Tiger tails - scaffolding multi phase</t>
  </si>
  <si>
    <t>Miscellaneous service – after hours</t>
  </si>
  <si>
    <t>Miscellaneous service – wasted visit</t>
  </si>
  <si>
    <t>Administration</t>
  </si>
  <si>
    <t>Statutory right - access prevented</t>
  </si>
  <si>
    <t>Tariff change</t>
  </si>
  <si>
    <t>Emergency maintenance contestable meters</t>
  </si>
  <si>
    <t>Emergency maintenance contestable meters - after hours</t>
  </si>
  <si>
    <t>Meter recovery and disposal</t>
  </si>
  <si>
    <t>Basic Connection establishment charges (including temporary builders supply)</t>
  </si>
  <si>
    <t>Creation of a NMI</t>
  </si>
  <si>
    <t>Overhead service, single span - single phase</t>
  </si>
  <si>
    <t>Overhead service, single span - multi phase</t>
  </si>
  <si>
    <t xml:space="preserve">Underground service in turret/cabinet - single phase </t>
  </si>
  <si>
    <t xml:space="preserve">Underground service in turret/cabinet - multi phase </t>
  </si>
  <si>
    <t>Underground service with pole mounted fuse - single phase</t>
  </si>
  <si>
    <t>Underground service with pole mounted fuse - multi phase</t>
  </si>
  <si>
    <t>Basic connection – after hours</t>
  </si>
  <si>
    <t>Connection establishment - wasted visit</t>
  </si>
  <si>
    <t>Temporary Disconnection/Reconnection</t>
  </si>
  <si>
    <t>Disconnect/reconnect overhead service for facia repairs - single phase</t>
  </si>
  <si>
    <t>Disconnect/reconnect overhead service for facia repairs - multi phase</t>
  </si>
  <si>
    <t>Temporary disconnect/reconnect – retailer requested outage</t>
  </si>
  <si>
    <t>Temporary disconnect/reconnect – after hours</t>
  </si>
  <si>
    <t>Temporary disconnect/reconnect – wasted visit</t>
  </si>
  <si>
    <t xml:space="preserve">Basic connection alteration  </t>
  </si>
  <si>
    <t>Connection alteration – overhead single phase</t>
  </si>
  <si>
    <t>Connection alteration – overhead multi phase</t>
  </si>
  <si>
    <t>Connection of new consumer mains to an existing installation – underground single phase to turret</t>
  </si>
  <si>
    <t>Connection of new consumer mains to an existing installation – underground single phase to pole</t>
  </si>
  <si>
    <t>Connection of new consumer mains to an existing installation – underground multi phase to turret</t>
  </si>
  <si>
    <t>Connection of new consumer mains to an existing installation – underground multi phase to pole</t>
  </si>
  <si>
    <t>Augment single phase overhead service to multi phase supply</t>
  </si>
  <si>
    <t>Augment multi phase overhead service to single phase supply</t>
  </si>
  <si>
    <t>Augment single phase overhead service to underground supply (turret)</t>
  </si>
  <si>
    <t>Augment multi phase overhead service to underground supply (turret)</t>
  </si>
  <si>
    <t>Augment single phase overhead service to underground supply (pole)</t>
  </si>
  <si>
    <t>Augment multi phase overhead service to underground supply (pole)</t>
  </si>
  <si>
    <t>Basic connection alteration – after hours</t>
  </si>
  <si>
    <t>Basic connection wasted visit</t>
  </si>
  <si>
    <t>X-Factor</t>
  </si>
  <si>
    <t>Consumer Price index</t>
  </si>
  <si>
    <t>Quarter ending</t>
  </si>
  <si>
    <t>Quarter to Quarter change</t>
  </si>
  <si>
    <t>Year</t>
  </si>
  <si>
    <t>31 March</t>
  </si>
  <si>
    <t>30 June</t>
  </si>
  <si>
    <t>30 September</t>
  </si>
  <si>
    <t>31 December</t>
  </si>
  <si>
    <t>Weighted average of eight capital cities</t>
  </si>
  <si>
    <t>Source: Australian Bureau of Statistics (ABS)</t>
  </si>
  <si>
    <t>Service Type</t>
  </si>
  <si>
    <t>2019-20</t>
  </si>
  <si>
    <t>2020-21</t>
  </si>
  <si>
    <t>2021-22</t>
  </si>
  <si>
    <t>2022-23</t>
  </si>
  <si>
    <t>2023-24</t>
  </si>
  <si>
    <t>Estimate (if actuals unavailable)</t>
  </si>
  <si>
    <t>CPI - December to December (Rounded 2 decimal places)</t>
  </si>
  <si>
    <t>Ancillary Service - Fee Based Services</t>
  </si>
  <si>
    <t>Ancillary Service - Quoted Services</t>
  </si>
  <si>
    <t>Metering</t>
  </si>
  <si>
    <t>Public Lighting</t>
  </si>
  <si>
    <t xml:space="preserve">CPI   </t>
  </si>
  <si>
    <r>
      <t>X-Factor (X</t>
    </r>
    <r>
      <rPr>
        <vertAlign val="superscript"/>
        <sz val="11"/>
        <color theme="1"/>
        <rFont val="Calibri"/>
        <family val="2"/>
        <scheme val="minor"/>
      </rPr>
      <t>i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</t>
    </r>
  </si>
  <si>
    <r>
      <t>CPI (</t>
    </r>
    <r>
      <rPr>
        <sz val="11"/>
        <color theme="1"/>
        <rFont val="Arial"/>
        <family val="2"/>
      </rPr>
      <t>Δ</t>
    </r>
    <r>
      <rPr>
        <sz val="11"/>
        <color theme="1"/>
        <rFont val="Calibri"/>
        <family val="2"/>
        <scheme val="minor"/>
      </rPr>
      <t>CPI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</t>
    </r>
  </si>
  <si>
    <r>
      <t>Adjustment (A</t>
    </r>
    <r>
      <rPr>
        <vertAlign val="superscript"/>
        <sz val="11"/>
        <color theme="1"/>
        <rFont val="Calibri"/>
        <family val="2"/>
        <scheme val="minor"/>
      </rPr>
      <t>i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</t>
    </r>
  </si>
  <si>
    <t>Adjustments</t>
  </si>
  <si>
    <t xml:space="preserve">AER Final Decision </t>
  </si>
  <si>
    <t>Proposed</t>
  </si>
  <si>
    <t>Indicative</t>
  </si>
  <si>
    <t xml:space="preserve">REAL </t>
  </si>
  <si>
    <t>Nominal</t>
  </si>
  <si>
    <t>Cable jointer</t>
  </si>
  <si>
    <t>Customer connections - commercial metering</t>
  </si>
  <si>
    <t>Customer connections - service crew</t>
  </si>
  <si>
    <t>Designer</t>
  </si>
  <si>
    <t>Distribution electrical technician</t>
  </si>
  <si>
    <t>Distribution linesman</t>
  </si>
  <si>
    <t>Distribution linesman - live line</t>
  </si>
  <si>
    <t>Distribution operator</t>
  </si>
  <si>
    <t>Asset inspector</t>
  </si>
  <si>
    <t>Field services co-ordinator</t>
  </si>
  <si>
    <t>Labourer - overhead</t>
  </si>
  <si>
    <t>Meter reader</t>
  </si>
  <si>
    <t>Project Manager</t>
  </si>
  <si>
    <t>General Administration</t>
  </si>
  <si>
    <t>Engineer</t>
  </si>
  <si>
    <t>Senior engineer</t>
  </si>
  <si>
    <t>Skill Sets</t>
  </si>
  <si>
    <t>($/Hour)</t>
  </si>
  <si>
    <t>Price ($)</t>
  </si>
  <si>
    <t>Business LV - Single Phase</t>
  </si>
  <si>
    <t>Business LV - Multi Phase</t>
  </si>
  <si>
    <t>Business LV - CT Meters</t>
  </si>
  <si>
    <t>Domestic LV - Single Phase</t>
  </si>
  <si>
    <t>Domestic LV - Multi Phase</t>
  </si>
  <si>
    <t>Domestic LV - CT Meters</t>
  </si>
  <si>
    <t>Other Meters</t>
  </si>
  <si>
    <t>Capital</t>
  </si>
  <si>
    <t>Non-Capital</t>
  </si>
  <si>
    <t xml:space="preserve"> - Capital</t>
  </si>
  <si>
    <t xml:space="preserve"> - Non-Capital</t>
  </si>
  <si>
    <t>Contract Lighting</t>
  </si>
  <si>
    <t xml:space="preserve"> - Public Lighting</t>
  </si>
  <si>
    <t xml:space="preserve"> - Contract Lighting</t>
  </si>
  <si>
    <t>32W Compact Fluorescent</t>
  </si>
  <si>
    <t>42W Compact Fluorescent</t>
  </si>
  <si>
    <t>42W Compact Fluorescent - Bottom Pole Entry</t>
  </si>
  <si>
    <t>2x24W Compact Fluorescent</t>
  </si>
  <si>
    <t>1x20W Fluorescent</t>
  </si>
  <si>
    <t>1x40W Fluorescent</t>
  </si>
  <si>
    <t>2x20W Fluorescent</t>
  </si>
  <si>
    <t>2x24W Fluorescent</t>
  </si>
  <si>
    <t>T5 Fluorescent 2 x 24W</t>
  </si>
  <si>
    <t>20 Fluorescent 1X20FL</t>
  </si>
  <si>
    <t>2x40W Fluorescent</t>
  </si>
  <si>
    <t>3x40W Fluorescent</t>
  </si>
  <si>
    <t>4x20 Fluorescent</t>
  </si>
  <si>
    <t>4x40W Fluorescent</t>
  </si>
  <si>
    <t>100W Sodium Vapour</t>
  </si>
  <si>
    <t>150W Sodium Vapour</t>
  </si>
  <si>
    <t>250W Sodium Vapour</t>
  </si>
  <si>
    <t>250W Sodium Vapour - Flood Light</t>
  </si>
  <si>
    <t>400W Sodium Vapour</t>
  </si>
  <si>
    <t>400W Sodium Vapour - Flood Light</t>
  </si>
  <si>
    <t>70W Sodium Vapour</t>
  </si>
  <si>
    <t>100W Incandescent</t>
  </si>
  <si>
    <t>60W Incandescent</t>
  </si>
  <si>
    <t>18W LED</t>
  </si>
  <si>
    <t>18W LED Decorative - Bottom Pole Entry</t>
  </si>
  <si>
    <t>18W LED Decorative - Side Entry</t>
  </si>
  <si>
    <t>18W LED Decorative - Top Entry</t>
  </si>
  <si>
    <t>25W LED</t>
  </si>
  <si>
    <t>25W LED Decorative - Bottom Pole Entry</t>
  </si>
  <si>
    <t>25W LED Decorative - Side Entry</t>
  </si>
  <si>
    <t>25W LED Decorative - Top Entry</t>
  </si>
  <si>
    <t>30W LED</t>
  </si>
  <si>
    <t>88 LED Light</t>
  </si>
  <si>
    <t>100W Metal Halide</t>
  </si>
  <si>
    <t>150W Metal Halide</t>
  </si>
  <si>
    <t>250W Metal Halide</t>
  </si>
  <si>
    <t>400W Metal Halide</t>
  </si>
  <si>
    <t>70W Metal Halide</t>
  </si>
  <si>
    <t>250W Metal Halide - Flood Light</t>
  </si>
  <si>
    <t>400W Metal Halide - Flood Light</t>
  </si>
  <si>
    <t>125W Mercury Vapour</t>
  </si>
  <si>
    <t>250W Mercury Vapour</t>
  </si>
  <si>
    <t>400W Mercury Vapour</t>
  </si>
  <si>
    <t>50W Mercury Vapour</t>
  </si>
  <si>
    <t>80W Mercury Vapour Art decorative</t>
  </si>
  <si>
    <t>80W Mercury Vapour</t>
  </si>
  <si>
    <t>14W LED</t>
  </si>
  <si>
    <t>New technology - Minor</t>
  </si>
  <si>
    <t>New technology - Major</t>
  </si>
  <si>
    <r>
      <t>Adjustment (A</t>
    </r>
    <r>
      <rPr>
        <vertAlign val="superscript"/>
        <sz val="11"/>
        <color theme="1"/>
        <rFont val="Calibri"/>
        <family val="2"/>
        <scheme val="minor"/>
      </rPr>
      <t>i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 - Public Lighting</t>
    </r>
  </si>
  <si>
    <r>
      <t>Adjustment (A</t>
    </r>
    <r>
      <rPr>
        <vertAlign val="superscript"/>
        <sz val="11"/>
        <color theme="1"/>
        <rFont val="Calibri"/>
        <family val="2"/>
        <scheme val="minor"/>
      </rPr>
      <t>i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 - Contract Lighting</t>
    </r>
  </si>
  <si>
    <t>Price (c/day)</t>
  </si>
  <si>
    <t>Model Details</t>
  </si>
  <si>
    <t>Model Name:</t>
  </si>
  <si>
    <t>Created By:</t>
  </si>
  <si>
    <t>Phone Number:</t>
  </si>
  <si>
    <t>Email:</t>
  </si>
  <si>
    <t>Date:</t>
  </si>
  <si>
    <t>Customer Details:</t>
  </si>
  <si>
    <t>Model Description/Scope</t>
  </si>
  <si>
    <t>Model Description</t>
  </si>
  <si>
    <t>Scope/Disclaimer</t>
  </si>
  <si>
    <t>Australian Energy Regulator (AER)</t>
  </si>
  <si>
    <t>Alternative Control Services Model</t>
  </si>
  <si>
    <t>Site visit - no appointment - De-energisation, re-energisation</t>
  </si>
  <si>
    <t>Site visit - no appointment - special reads</t>
  </si>
  <si>
    <t>Distribution electrical technician - including vehicle</t>
  </si>
  <si>
    <t>Distribuiton operator - including vehicle</t>
  </si>
  <si>
    <t>Asset Inspector - including vehicle</t>
  </si>
  <si>
    <t>https://www.aer.gov.au/system/files/AER%20-%20TasNetworks%202019-24%20-%20Distribution%20-%20Draft%20decision%20-%20Attachment%2013%20-%20Control%20mechanism%20-%20September%202018.pdf</t>
  </si>
  <si>
    <t>Control Mechanisms</t>
  </si>
  <si>
    <t>Final decision</t>
  </si>
  <si>
    <t>https://www.aer.gov.au/system/files/AER%20-%20Final%20decision%20-%20TasNetworks%20distribution%20determination%202019-24%20-%20Attachment%2015%20-%20Alternative%20control%20services%20-%20April%202019.pdf</t>
  </si>
  <si>
    <t>This is TasNetworks' alternative control pricing model for our annual pricing proposal to the Australian Energy Regulatory (AER) for the regulatory control period 2019-20 to 2023-24.  The model includes prices for ancillary services - fee based services, ancillary services - quoted services, metering, and public lighting in accordance with TasNetworks Final Regulatory Determination for 2019-20 to 2023-24.</t>
  </si>
  <si>
    <t>Days in Year</t>
  </si>
  <si>
    <t>Fitting type</t>
  </si>
  <si>
    <t>Tariff (c/day)</t>
  </si>
  <si>
    <t>Annual charge($)[1]</t>
  </si>
  <si>
    <t>Current/new fittings</t>
  </si>
  <si>
    <t>100W sodium vapour</t>
  </si>
  <si>
    <t>150W sodium vapour</t>
  </si>
  <si>
    <t>250W sodium vapour</t>
  </si>
  <si>
    <t>400W sodium vapour</t>
  </si>
  <si>
    <t>250W sodium vapour – flood light</t>
  </si>
  <si>
    <t>400W sodium vapour – flood light</t>
  </si>
  <si>
    <t>100W metal halide</t>
  </si>
  <si>
    <t>150W metal halide</t>
  </si>
  <si>
    <t>250W metal halide</t>
  </si>
  <si>
    <t>400W metal halide</t>
  </si>
  <si>
    <t>250W metal halide – flood light</t>
  </si>
  <si>
    <t>400W metal halide – flood light</t>
  </si>
  <si>
    <t>Obsolete fittings</t>
  </si>
  <si>
    <t>125W mercury vapour</t>
  </si>
  <si>
    <t>250W mercury vapour</t>
  </si>
  <si>
    <t>400W mercury vapour</t>
  </si>
  <si>
    <t>Table 1</t>
  </si>
  <si>
    <t>Table 2</t>
  </si>
  <si>
    <t>Annual charge ($)[1]</t>
  </si>
  <si>
    <t>18W LED decorative</t>
  </si>
  <si>
    <t>25W LED decorative</t>
  </si>
  <si>
    <t>70W sodium vapour</t>
  </si>
  <si>
    <t>14W LED decorative</t>
  </si>
  <si>
    <t>42W compact fluorescent</t>
  </si>
  <si>
    <t>42W compact fluorescent – bottom pole entry</t>
  </si>
  <si>
    <t>T5 fluorescent 2 x 24W</t>
  </si>
  <si>
    <t>1x20W fluorescent</t>
  </si>
  <si>
    <t>50W mercury vapour</t>
  </si>
  <si>
    <t>80W mercury vapour</t>
  </si>
  <si>
    <t>80W mercury vapour – decorative</t>
  </si>
  <si>
    <t>Table 3</t>
  </si>
  <si>
    <t>1 x 20W fluorescent</t>
  </si>
  <si>
    <t>2 x 20W fluorescent</t>
  </si>
  <si>
    <t>1 x 40W fluorescent</t>
  </si>
  <si>
    <t>2 x 40W fluorescent</t>
  </si>
  <si>
    <t>3 x 40W fluorescent</t>
  </si>
  <si>
    <t>4 x 40W fluorescent</t>
  </si>
  <si>
    <t>4 x 20W fluorescent</t>
  </si>
  <si>
    <t>60W incandescent</t>
  </si>
  <si>
    <t>100W incandescent</t>
  </si>
  <si>
    <t>AER Document Presentation</t>
  </si>
  <si>
    <t>Tariff description</t>
  </si>
  <si>
    <t>Low Voltage domestic – single phase</t>
  </si>
  <si>
    <t>Low Voltage domestic – multi-phase</t>
  </si>
  <si>
    <t>Low Voltage domestic – CT meter</t>
  </si>
  <si>
    <t>Low Voltage business – single phase</t>
  </si>
  <si>
    <t>Low Voltage business – multi-phase</t>
  </si>
  <si>
    <t>Low Voltage business – CT meter</t>
  </si>
  <si>
    <t>Other</t>
  </si>
  <si>
    <t>Annual charge ($)</t>
  </si>
  <si>
    <t>Annual Charge $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</si>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</sst>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6">
    <numFmt numFmtId="5" formatCode="&quot;$&quot;#,##0;\-&quot;$&quot;#,##0"/>
    <numFmt numFmtId="8" formatCode="&quot;$&quot;#,##0.00;[Red]\-&quot;$&quot;#,##0.0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_-* #,##0.000_-;\-* #,##0.000_-;_-* &quot;-&quot;??_-;_-@_-"/>
    <numFmt numFmtId="166" formatCode="0.0000%"/>
    <numFmt numFmtId="167" formatCode="0.000"/>
    <numFmt numFmtId="168" formatCode="0.0%"/>
    <numFmt numFmtId="169" formatCode="#,##0.0"/>
    <numFmt numFmtId="170" formatCode="#,##0.000"/>
    <numFmt numFmtId="171" formatCode="#,##0;[Red]\(#,##0\);\-"/>
    <numFmt numFmtId="172" formatCode="&quot;Warning&quot;;&quot;Warning&quot;;&quot;OK&quot;"/>
    <numFmt numFmtId="173" formatCode="&quot;Warning&quot;;&quot;Warning&quot;;&quot;Ok&quot;"/>
    <numFmt numFmtId="174" formatCode="#,##0.00;[Red]\(#,##0.00\);\-"/>
    <numFmt numFmtId="175" formatCode="&quot;Cal Mth&quot;\ 0"/>
    <numFmt numFmtId="176" formatCode="#,##0_-;\ \(#,##0\);_-* &quot;-&quot;??;_-@_-"/>
    <numFmt numFmtId="177" formatCode="0\ &quot;Qtr(s)&quot;"/>
    <numFmt numFmtId="178" formatCode="[$-C09]dd\-mmm\-yy;@"/>
    <numFmt numFmtId="179" formatCode="0;[Red]\(0\);\-"/>
    <numFmt numFmtId="180" formatCode="General_)"/>
    <numFmt numFmtId="181" formatCode="_-* #,##0.00_-;[Red]\(#,##0.00\)_-;_-* &quot;-&quot;??_-;_-@_-"/>
    <numFmt numFmtId="182" formatCode="#,##0.0_);\(#,##0.0\)"/>
    <numFmt numFmtId="183" formatCode="#,##0.00_);\(#,##0.00\);\-"/>
    <numFmt numFmtId="184" formatCode="#,##0_);\(#,##0\);\-"/>
    <numFmt numFmtId="185" formatCode="#,##0.00%_);\(#,##0.00%\);\-"/>
    <numFmt numFmtId="186" formatCode="#,##0.0%_);\(#,##0.0%\);\-"/>
    <numFmt numFmtId="187" formatCode="#,##0.0\x_);\(#,##0.0\x\);\-"/>
    <numFmt numFmtId="188" formatCode="_(&quot;$&quot;#,##0.0_);\(&quot;$&quot;#,##0.0\);_(&quot;-&quot;_)"/>
    <numFmt numFmtId="189" formatCode="d/m/yy"/>
    <numFmt numFmtId="190" formatCode="_(#,##0.0\x_);\(#,##0.0\x\);_(&quot;-&quot;_)"/>
    <numFmt numFmtId="191" formatCode="_(#,##0_);\(#,##0\);_(&quot;-&quot;_)"/>
    <numFmt numFmtId="192" formatCode="_(#,##0.0%_);\(#,##0.0%\);_(&quot;-&quot;_)"/>
    <numFmt numFmtId="193" formatCode="_(###0_);\(###0\);_(###0_)"/>
    <numFmt numFmtId="194" formatCode="_)d/m/yy_)"/>
    <numFmt numFmtId="195" formatCode="dd/mm/yy"/>
    <numFmt numFmtId="196" formatCode="0;\(0\);&quot;-&quot;"/>
    <numFmt numFmtId="197" formatCode="_(* #,##0.0_);_(* \(#,##0.0\);_(* &quot;-&quot;?_);@_)"/>
    <numFmt numFmtId="198" formatCode="#,##0;\(#,##0\)"/>
    <numFmt numFmtId="199" formatCode="#,##0;\-#,##0;\-"/>
    <numFmt numFmtId="200" formatCode="&quot;$&quot;#,##0.0;[Red]\(&quot;$&quot;#,##0.0\)"/>
    <numFmt numFmtId="201" formatCode="_(0.0%_);\(0.0%\);&quot;-&quot;"/>
    <numFmt numFmtId="202" formatCode="_(\ #,##0_);\(#,##0\);_(\ &quot;-&quot;_);"/>
    <numFmt numFmtId="203" formatCode="_(\ #,##0.0_);\(#,##0.0\);_(\ &quot;-&quot;_);"/>
    <numFmt numFmtId="204" formatCode="dd\ mmm\ yy"/>
    <numFmt numFmtId="205" formatCode="_(\ #,##0_);\(#,##0\);&quot;-&quot;;@"/>
    <numFmt numFmtId="206" formatCode="0.000_)"/>
    <numFmt numFmtId="207" formatCode="_-* #,##0.00_-;\(#,##0.00\);_-* &quot;-&quot;_-"/>
    <numFmt numFmtId="208" formatCode="_(&quot;Rp.&quot;* #,##0_);_(&quot;Rp.&quot;* \(#,##0\);_(&quot;Rp.&quot;* &quot;-&quot;_);_(@_)"/>
    <numFmt numFmtId="209" formatCode="00000"/>
    <numFmt numFmtId="210" formatCode="&quot;$&quot;#,##0.00;\(&quot;$&quot;#,##0.00\)"/>
    <numFmt numFmtId="211" formatCode="&quot;$&quot;\ #,##0.00;\-&quot;$&quot;\ #,##0.00;&quot;$&quot;\ 0.00;@"/>
    <numFmt numFmtId="212" formatCode="&quot;$&quot;#,##0_%_);\(&quot;$&quot;#,##0\)_%;&quot;$&quot;#,##0_%_);@_%_)"/>
    <numFmt numFmtId="213" formatCode="&quot;C$&quot;_-0.00"/>
    <numFmt numFmtId="214" formatCode="&quot;€&quot;_-0.00"/>
    <numFmt numFmtId="215" formatCode="&quot;P&quot;_-0.0"/>
    <numFmt numFmtId="216" formatCode="&quot;£&quot;_-0.00"/>
    <numFmt numFmtId="217" formatCode="&quot;US&quot;&quot;$&quot;_-0.00"/>
    <numFmt numFmtId="218" formatCode="#,##0.00000;[Red]\-#,##0.00000"/>
    <numFmt numFmtId="219" formatCode="mm/dd/yy"/>
    <numFmt numFmtId="220" formatCode="dd\ mmm\ yyyy"/>
    <numFmt numFmtId="221" formatCode="mmm\ yy"/>
    <numFmt numFmtId="222" formatCode="mmm\-d\-yyyy"/>
    <numFmt numFmtId="223" formatCode="mmm\-yyyy"/>
    <numFmt numFmtId="224" formatCode="m/d/yy_%_)"/>
    <numFmt numFmtId="225" formatCode="mmm\-yy_*"/>
    <numFmt numFmtId="226" formatCode="0.0000"/>
    <numFmt numFmtId="227" formatCode="_-* #,##0\ _D_M_-;\-* #,##0\ _D_M_-;_-* &quot;-&quot;\ _D_M_-;_-@_-"/>
    <numFmt numFmtId="228" formatCode="_-* #,##0.00\ _D_M_-;\-* #,##0.00\ _D_M_-;_-* &quot;-&quot;??\ _D_M_-;_-@_-"/>
    <numFmt numFmtId="229" formatCode="&quot;$&quot;#,##0\ ;\(&quot;$&quot;#,##0\)"/>
    <numFmt numFmtId="230" formatCode="0_%_);\(0\)_%;0_%_);@_%_)"/>
    <numFmt numFmtId="231" formatCode="_([$€-2]* #,##0.00_);_([$€-2]* \(#,##0.00\);_([$€-2]* &quot;-&quot;??_)"/>
    <numFmt numFmtId="232" formatCode="&quot;$&quot;#,##0.00000"/>
    <numFmt numFmtId="233" formatCode="_-* #,##0_-;\(#,##0\);_-* &quot;-&quot;_-"/>
    <numFmt numFmtId="234" formatCode="0_);[Red]\(0\)"/>
    <numFmt numFmtId="235" formatCode="0.00_);[Red]\(0.00\)"/>
    <numFmt numFmtId="236" formatCode="0.0000_);[Red]\(0.0000\)"/>
    <numFmt numFmtId="237" formatCode="_(* #,##0_);_(* \(#,##0\);_(* &quot;-&quot;??_);_(@_)"/>
    <numFmt numFmtId="238" formatCode="&quot;Rp.&quot;#,##0.00_);\(&quot;Rp.&quot;#,##0.00\)"/>
    <numFmt numFmtId="239" formatCode="0.0\%_);\(0.0\%\);0.0\%_);@_%_)"/>
    <numFmt numFmtId="240" formatCode="_-* #,##0.0_-;* \-#,##0.0_-;_-\ * &quot;-&quot;??_-;_-@_-"/>
    <numFmt numFmtId="241" formatCode="0."/>
    <numFmt numFmtId="242" formatCode=";;;"/>
    <numFmt numFmtId="243" formatCode="#,##0.0;\(#,##0.0\)"/>
    <numFmt numFmtId="244" formatCode="#,##0.000_);\(#,##0.000\);\-_)"/>
    <numFmt numFmtId="245" formatCode="_(\ #,##0.0_);_(\ \(#,##0.0\);_(* &quot;-&quot;??_);_(@_)"/>
    <numFmt numFmtId="246" formatCode="#,##0.00_ ;[Red]\ \(#,##0.00\);\ \-_)"/>
    <numFmt numFmtId="247" formatCode="#,##0_ ;[Red]\ \(#,##0\);\ \-_)"/>
    <numFmt numFmtId="248" formatCode="0.00%;\(0.00%\)"/>
    <numFmt numFmtId="249" formatCode="0.00%;_*\(0.00\)%"/>
    <numFmt numFmtId="250" formatCode="0.0_)%\(0.0%\);\-"/>
    <numFmt numFmtId="251" formatCode="#,##0.0_);\(#,##0.0\);\-"/>
    <numFmt numFmtId="252" formatCode="#,##0.0000_);\(#,##0.0000\);\-"/>
    <numFmt numFmtId="253" formatCode="0.00%_);\(0.00%\);\-_%_)"/>
    <numFmt numFmtId="254" formatCode="?.?,,_);[Red]\(?.?,,\)"/>
    <numFmt numFmtId="255" formatCode="#.0#\x"/>
    <numFmt numFmtId="256" formatCode="_-* #,##0.0_-;\(\ #,##0.0\)"/>
    <numFmt numFmtId="257" formatCode="0%_);\(0%\)"/>
    <numFmt numFmtId="258" formatCode="0.00%_);\(0.00\)%;\-"/>
    <numFmt numFmtId="259" formatCode="#,##0;[Red]\(#,##0.0\)"/>
    <numFmt numFmtId="260" formatCode="#.0\x"/>
    <numFmt numFmtId="261" formatCode="#,##0_ ;[Red]\(#,##0\)\ "/>
    <numFmt numFmtId="262" formatCode="000"/>
    <numFmt numFmtId="263" formatCode="\C\R000"/>
    <numFmt numFmtId="264" formatCode="#,##0.00;\(#,##0.00\)"/>
    <numFmt numFmtId="265" formatCode="0.00_)"/>
    <numFmt numFmtId="266" formatCode="#,##0.0_);[Red]\(#,##0.0\)"/>
    <numFmt numFmtId="267" formatCode="_)d\-mmm\-yy_)"/>
    <numFmt numFmtId="268" formatCode="_(#,##0.0_);\(#,##0.0\);_(&quot;-&quot;_)"/>
    <numFmt numFmtId="269" formatCode="#,##0_);\(#,##0\);\-_)"/>
    <numFmt numFmtId="270" formatCode="[&lt;1000]\ 0_);[&gt;1000]\ dd\-mmm\-yy;General"/>
    <numFmt numFmtId="271" formatCode="#,##0_*;\(#,##0\);0_*;@_)"/>
    <numFmt numFmtId="272" formatCode="#,##0_ ;\(#,##0\)_-;&quot;-&quot;"/>
    <numFmt numFmtId="273" formatCode="#,##0;[Red]\ \ \(#,##0\)"/>
    <numFmt numFmtId="274" formatCode="_-* #,##0\ &quot;DM&quot;_-;\-* #,##0\ &quot;DM&quot;_-;_-* &quot;-&quot;\ &quot;DM&quot;_-;_-@_-"/>
    <numFmt numFmtId="275" formatCode="_-* #,##0.00\ &quot;DM&quot;_-;\-* #,##0.00\ &quot;DM&quot;_-;_-* &quot;-&quot;??\ &quot;DM&quot;_-;_-@_-"/>
    <numFmt numFmtId="276" formatCode="0.0\x_);&quot;nmf&quot;_)"/>
    <numFmt numFmtId="277" formatCode="#,##0.0000_);[Red]\(#,##0.0000\)"/>
    <numFmt numFmtId="278" formatCode="yyyy&quot;A&quot;"/>
    <numFmt numFmtId="279" formatCode="yyyy&quot;E&quot;"/>
    <numFmt numFmtId="280" formatCode="0\ \ ;\(0\)\ \ \ "/>
    <numFmt numFmtId="281" formatCode="0&quot;E&quot;"/>
    <numFmt numFmtId="282" formatCode="&quot;Yes&quot;;[Red]&quot;Error&quot;;&quot;No&quot;;[Red]&quot;Error&quot;"/>
    <numFmt numFmtId="283" formatCode="#&quot; Yr &quot;##&quot; Mth&quot;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3" tint="-0.499984740745262"/>
      <name val="Calibri"/>
      <family val="2"/>
      <scheme val="minor"/>
    </font>
    <font>
      <u/>
      <sz val="11"/>
      <color rgb="FF143EB4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Helv"/>
      <charset val="204"/>
    </font>
    <font>
      <sz val="11"/>
      <name val="Calibri"/>
      <family val="2"/>
      <scheme val="minor"/>
    </font>
    <font>
      <sz val="10"/>
      <color theme="3" tint="-0.499984740745262"/>
      <name val="Arial"/>
      <family val="2"/>
    </font>
    <font>
      <sz val="10"/>
      <color indexed="55"/>
      <name val="Arial"/>
      <family val="2"/>
    </font>
    <font>
      <sz val="11"/>
      <color theme="0" tint="-0.2499465926084170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0"/>
      <color indexed="23"/>
      <name val="Arial"/>
      <family val="2"/>
    </font>
    <font>
      <sz val="16"/>
      <color rgb="FFE58832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1"/>
      <color theme="2" tint="-0.499984740745262"/>
      <name val="Calibri"/>
      <family val="2"/>
      <scheme val="minor"/>
    </font>
    <font>
      <sz val="10"/>
      <color indexed="16"/>
      <name val="Arial"/>
      <family val="2"/>
    </font>
    <font>
      <sz val="11"/>
      <color theme="3" tint="-0.24994659260841701"/>
      <name val="Calibri"/>
      <family val="2"/>
      <scheme val="minor"/>
    </font>
    <font>
      <sz val="10"/>
      <color theme="0"/>
      <name val="Arial"/>
      <family val="2"/>
    </font>
    <font>
      <sz val="11"/>
      <color theme="1" tint="0.34998626667073579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Helv"/>
    </font>
    <font>
      <sz val="14"/>
      <name val="System"/>
      <family val="2"/>
    </font>
    <font>
      <sz val="10"/>
      <name val="Courier"/>
      <family val="3"/>
    </font>
    <font>
      <sz val="8"/>
      <name val="Arial"/>
      <family val="2"/>
    </font>
    <font>
      <sz val="11"/>
      <color indexed="9"/>
      <name val="Calibri"/>
      <family val="2"/>
    </font>
    <font>
      <sz val="11"/>
      <name val="Arial"/>
      <family val="2"/>
    </font>
    <font>
      <sz val="9"/>
      <name val="Times New Roman"/>
      <family val="1"/>
    </font>
    <font>
      <sz val="8"/>
      <color indexed="12"/>
      <name val="Arial"/>
      <family val="2"/>
    </font>
    <font>
      <i/>
      <sz val="8"/>
      <color indexed="16"/>
      <name val="Arial"/>
      <family val="2"/>
    </font>
    <font>
      <i/>
      <sz val="8"/>
      <color indexed="54"/>
      <name val="Arial"/>
      <family val="2"/>
    </font>
    <font>
      <i/>
      <sz val="9"/>
      <color indexed="1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Garamond"/>
    </font>
    <font>
      <sz val="9"/>
      <color indexed="12"/>
      <name val="Frutiger 45 Light"/>
      <family val="2"/>
    </font>
    <font>
      <sz val="10"/>
      <color indexed="12"/>
      <name val="Arial"/>
      <family val="2"/>
    </font>
    <font>
      <sz val="8"/>
      <color indexed="48"/>
      <name val="Arial"/>
      <family val="2"/>
    </font>
    <font>
      <sz val="10"/>
      <name val="Arial Narrow"/>
      <family val="2"/>
    </font>
    <font>
      <sz val="10"/>
      <name val="Times New Roman"/>
      <family val="1"/>
    </font>
    <font>
      <sz val="8"/>
      <color indexed="12"/>
      <name val="Helvetica-Narrow"/>
      <family val="2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1"/>
      <color indexed="51"/>
      <name val="Calibri"/>
      <family val="2"/>
    </font>
    <font>
      <b/>
      <sz val="8"/>
      <color indexed="15"/>
      <name val="Times New Roman"/>
      <family val="1"/>
    </font>
    <font>
      <sz val="10"/>
      <color indexed="10"/>
      <name val="Century Gothic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Tms Rmn"/>
    </font>
    <font>
      <sz val="10"/>
      <name val="Palatino"/>
      <family val="1"/>
    </font>
    <font>
      <sz val="10"/>
      <name val="MS Sans Serif"/>
      <family val="2"/>
    </font>
    <font>
      <sz val="10"/>
      <color indexed="24"/>
      <name val="Arial"/>
      <family val="2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</font>
    <font>
      <sz val="11"/>
      <name val="Book Antiqua"/>
      <family val="1"/>
    </font>
    <font>
      <sz val="8"/>
      <name val="Palatino"/>
      <family val="1"/>
    </font>
    <font>
      <sz val="10"/>
      <color indexed="50"/>
      <name val="Arial"/>
      <family val="2"/>
    </font>
    <font>
      <sz val="9"/>
      <name val="Frutiger 45 Light"/>
      <family val="2"/>
    </font>
    <font>
      <sz val="10"/>
      <name val="dutch801 bt"/>
    </font>
    <font>
      <i/>
      <sz val="11"/>
      <color indexed="23"/>
      <name val="Calibri"/>
      <family val="2"/>
    </font>
    <font>
      <sz val="12"/>
      <name val="Times New Roman"/>
      <family val="1"/>
    </font>
    <font>
      <sz val="10"/>
      <color indexed="10"/>
      <name val="Arial"/>
      <family val="2"/>
    </font>
    <font>
      <sz val="8"/>
      <color indexed="10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b/>
      <sz val="10"/>
      <name val="Times New Roman"/>
      <family val="1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u/>
      <sz val="11"/>
      <name val="Arial"/>
      <family val="2"/>
    </font>
    <font>
      <i/>
      <sz val="8"/>
      <name val="Arial"/>
      <family val="2"/>
    </font>
    <font>
      <b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i/>
      <sz val="11"/>
      <name val="IQE Hlv Narrow"/>
    </font>
    <font>
      <i/>
      <sz val="11"/>
      <name val="IQE Hlv Narrow"/>
    </font>
    <font>
      <sz val="11"/>
      <name val="IQE Hlv Narrow"/>
    </font>
    <font>
      <b/>
      <sz val="14"/>
      <name val="IQE Hlv Narrow"/>
    </font>
    <font>
      <b/>
      <sz val="11"/>
      <name val="IQE Hlv Narrow"/>
    </font>
    <font>
      <b/>
      <sz val="8"/>
      <color indexed="8"/>
      <name val="Arial"/>
      <family val="2"/>
    </font>
    <font>
      <b/>
      <sz val="20"/>
      <name val="Tahoma"/>
      <family val="2"/>
    </font>
    <font>
      <b/>
      <sz val="10"/>
      <name val="Tahoma"/>
      <family val="2"/>
    </font>
    <font>
      <sz val="6"/>
      <name val="Palatino"/>
      <family val="1"/>
    </font>
    <font>
      <sz val="6"/>
      <color indexed="16"/>
      <name val="Palatino"/>
      <family val="1"/>
    </font>
    <font>
      <b/>
      <i/>
      <sz val="13"/>
      <color indexed="9"/>
      <name val="IQE Garamond I Cd"/>
    </font>
    <font>
      <b/>
      <sz val="15"/>
      <color indexed="61"/>
      <name val="Calibri"/>
      <family val="2"/>
    </font>
    <font>
      <sz val="10"/>
      <name val="Helvetica-Black"/>
    </font>
    <font>
      <sz val="28"/>
      <name val="Helvetica-Black"/>
    </font>
    <font>
      <b/>
      <sz val="10"/>
      <color indexed="9"/>
      <name val="Arial"/>
      <family val="2"/>
    </font>
    <font>
      <b/>
      <sz val="13"/>
      <color indexed="61"/>
      <name val="Calibri"/>
      <family val="2"/>
    </font>
    <font>
      <sz val="18"/>
      <name val="Palatino"/>
      <family val="1"/>
    </font>
    <font>
      <b/>
      <sz val="11"/>
      <color indexed="61"/>
      <name val="Calibri"/>
      <family val="2"/>
    </font>
    <font>
      <i/>
      <sz val="14"/>
      <name val="Palatino"/>
      <family val="1"/>
    </font>
    <font>
      <b/>
      <sz val="8.5"/>
      <name val="Univers 65"/>
      <family val="2"/>
    </font>
    <font>
      <b/>
      <sz val="8"/>
      <color indexed="9"/>
      <name val="Arial"/>
      <family val="2"/>
    </font>
    <font>
      <sz val="9"/>
      <color indexed="9"/>
      <name val="Frutiger 45 Light"/>
      <family val="2"/>
    </font>
    <font>
      <b/>
      <sz val="14"/>
      <name val="Arial"/>
      <family val="2"/>
    </font>
    <font>
      <sz val="14"/>
      <color indexed="9"/>
      <name val="Univers Condensed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2"/>
      <name val="Century Gothic"/>
      <family val="2"/>
    </font>
    <font>
      <sz val="9"/>
      <color indexed="10"/>
      <name val="Times New Roman"/>
      <family val="1"/>
    </font>
    <font>
      <sz val="10"/>
      <color indexed="12"/>
      <name val="Frutiger 45 Light"/>
      <family val="2"/>
    </font>
    <font>
      <sz val="11"/>
      <color indexed="61"/>
      <name val="Calibri"/>
      <family val="2"/>
    </font>
    <font>
      <sz val="8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1"/>
      <color indexed="51"/>
      <name val="Calibri"/>
      <family val="2"/>
    </font>
    <font>
      <sz val="8"/>
      <name val="Helv"/>
    </font>
    <font>
      <sz val="12"/>
      <color indexed="14"/>
      <name val="Arial"/>
      <family val="2"/>
    </font>
    <font>
      <sz val="11"/>
      <color indexed="60"/>
      <name val="Calibri"/>
      <family val="2"/>
    </font>
    <font>
      <sz val="7"/>
      <name val="Helv"/>
    </font>
    <font>
      <sz val="9"/>
      <color indexed="12"/>
      <name val="Times New Roman"/>
      <family val="1"/>
    </font>
    <font>
      <sz val="12"/>
      <name val="Helv"/>
    </font>
    <font>
      <sz val="10"/>
      <color indexed="14"/>
      <name val="Arial"/>
      <family val="2"/>
    </font>
    <font>
      <b/>
      <sz val="11"/>
      <color indexed="62"/>
      <name val="Calibri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10"/>
      <name val="Frutiger 45 Light"/>
    </font>
    <font>
      <sz val="8.5"/>
      <name val="Univers 55"/>
      <family val="2"/>
    </font>
    <font>
      <sz val="8"/>
      <color indexed="8"/>
      <name val="Tahoma"/>
      <family val="2"/>
    </font>
    <font>
      <b/>
      <sz val="10"/>
      <color indexed="8"/>
      <name val="Tahoma"/>
      <family val="2"/>
    </font>
    <font>
      <b/>
      <sz val="9"/>
      <color indexed="8"/>
      <name val="Tahoma"/>
      <family val="2"/>
    </font>
    <font>
      <b/>
      <sz val="8"/>
      <color indexed="8"/>
      <name val="Tahoma"/>
      <family val="2"/>
    </font>
    <font>
      <b/>
      <u/>
      <sz val="8"/>
      <color indexed="56"/>
      <name val="Tahoma"/>
      <family val="2"/>
    </font>
    <font>
      <b/>
      <sz val="12"/>
      <color indexed="8"/>
      <name val="Tahoma"/>
      <family val="2"/>
    </font>
    <font>
      <b/>
      <sz val="13"/>
      <color indexed="8"/>
      <name val="Tahoma"/>
      <family val="2"/>
    </font>
    <font>
      <b/>
      <sz val="14"/>
      <color indexed="8"/>
      <name val="Tahoma"/>
      <family val="2"/>
    </font>
    <font>
      <sz val="10"/>
      <color indexed="18"/>
      <name val="Times New Roman"/>
      <family val="1"/>
    </font>
    <font>
      <b/>
      <u/>
      <sz val="12"/>
      <name val="Helv"/>
    </font>
    <font>
      <sz val="8"/>
      <color indexed="52"/>
      <name val="Arial"/>
      <family val="2"/>
    </font>
    <font>
      <sz val="8"/>
      <color indexed="51"/>
      <name val="Arial"/>
      <family val="2"/>
    </font>
    <font>
      <b/>
      <sz val="10"/>
      <color indexed="58"/>
      <name val="Arial"/>
      <family val="2"/>
    </font>
    <font>
      <sz val="8"/>
      <color indexed="8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name val="Century Gothic"/>
      <family val="2"/>
    </font>
    <font>
      <b/>
      <sz val="13"/>
      <name val="Arial"/>
      <family val="2"/>
    </font>
    <font>
      <b/>
      <sz val="18"/>
      <color indexed="62"/>
      <name val="Cambria"/>
      <family val="2"/>
    </font>
    <font>
      <sz val="8"/>
      <name val="Book Antiqua"/>
      <family val="1"/>
    </font>
    <font>
      <sz val="8"/>
      <color indexed="8"/>
      <name val="Verdana"/>
      <family val="2"/>
    </font>
    <font>
      <sz val="9"/>
      <name val="SwitzerlandNarrow"/>
    </font>
    <font>
      <sz val="9"/>
      <color indexed="12"/>
      <name val="SwitzerlandNarrow"/>
    </font>
    <font>
      <b/>
      <sz val="9"/>
      <name val="Palatino"/>
      <family val="1"/>
    </font>
    <font>
      <sz val="9"/>
      <color indexed="21"/>
      <name val="Helvetica-Black"/>
    </font>
    <font>
      <sz val="9"/>
      <color indexed="21"/>
      <name val="Helvetica-Black"/>
      <family val="2"/>
    </font>
    <font>
      <sz val="12"/>
      <name val="Palatino"/>
      <family val="1"/>
    </font>
    <font>
      <sz val="11"/>
      <name val="Helvetica-Black"/>
      <family val="2"/>
    </font>
    <font>
      <sz val="12"/>
      <color indexed="12"/>
      <name val="Arial MT"/>
    </font>
    <font>
      <b/>
      <sz val="10"/>
      <color indexed="10"/>
      <name val="Arial"/>
      <family val="2"/>
    </font>
    <font>
      <b/>
      <sz val="18"/>
      <color indexed="9"/>
      <name val="Arial"/>
      <family val="2"/>
    </font>
    <font>
      <b/>
      <sz val="12"/>
      <color indexed="9"/>
      <name val="Arial"/>
      <family val="2"/>
    </font>
    <font>
      <b/>
      <sz val="18"/>
      <color indexed="61"/>
      <name val="Cambria"/>
      <family val="2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u/>
      <sz val="7.5"/>
      <color indexed="56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9"/>
      <color indexed="9"/>
      <name val="Frutiger 45 Light"/>
      <family val="2"/>
    </font>
    <font>
      <b/>
      <i/>
      <sz val="8"/>
      <name val="Helv"/>
    </font>
    <font>
      <sz val="10"/>
      <name val="Palatino"/>
    </font>
    <font>
      <sz val="9"/>
      <name val="GillSans"/>
    </font>
    <font>
      <sz val="9"/>
      <name val="GillSans Light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595959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10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ADEE"/>
        <bgColor indexed="64"/>
      </patternFill>
    </fill>
    <fill>
      <patternFill patternType="solid">
        <fgColor rgb="FFC3D941"/>
        <bgColor indexed="64"/>
      </patternFill>
    </fill>
    <fill>
      <patternFill patternType="solid">
        <fgColor rgb="FFEB008B"/>
        <bgColor indexed="64"/>
      </patternFill>
    </fill>
    <fill>
      <patternFill patternType="solid">
        <fgColor rgb="FF5A0000"/>
        <bgColor indexed="64"/>
      </patternFill>
    </fill>
    <fill>
      <patternFill patternType="solid">
        <fgColor rgb="FF92949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FF96"/>
        <bgColor indexed="64"/>
      </patternFill>
    </fill>
    <fill>
      <patternFill patternType="solid">
        <fgColor rgb="FFFFCC66"/>
        <bgColor indexed="64"/>
      </patternFill>
    </fill>
    <fill>
      <patternFill patternType="mediumGray"/>
    </fill>
    <fill>
      <patternFill patternType="lightDown">
        <fgColor indexed="23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8832"/>
        <bgColor indexed="64"/>
      </patternFill>
    </fill>
    <fill>
      <patternFill patternType="gray125">
        <fgColor theme="0" tint="-0.24994659260841701"/>
        <bgColor theme="0" tint="-4.9989318521683403E-2"/>
      </patternFill>
    </fill>
    <fill>
      <patternFill patternType="lightGray">
        <fgColor indexed="22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8"/>
      </patternFill>
    </fill>
    <fill>
      <patternFill patternType="solid">
        <fgColor indexed="1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2"/>
      </patternFill>
    </fill>
    <fill>
      <patternFill patternType="lightGray">
        <fgColor indexed="15"/>
        <bgColor indexed="9"/>
      </patternFill>
    </fill>
    <fill>
      <patternFill patternType="solid">
        <fgColor indexed="45"/>
      </patternFill>
    </fill>
    <fill>
      <patternFill patternType="solid">
        <fgColor indexed="27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9"/>
      </patternFill>
    </fill>
    <fill>
      <patternFill patternType="lightGray">
        <fgColor indexed="13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17"/>
      </patternFill>
    </fill>
    <fill>
      <patternFill patternType="solid">
        <fgColor indexed="15"/>
      </patternFill>
    </fill>
    <fill>
      <patternFill patternType="mediumGray">
        <f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51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6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B0F0"/>
        <bgColor indexed="64"/>
      </patternFill>
    </fill>
  </fills>
  <borders count="9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ashed">
        <color rgb="FF7F7F7F"/>
      </left>
      <right style="dashed">
        <color rgb="FF7F7F7F"/>
      </right>
      <top style="dashed">
        <color rgb="FF7F7F7F"/>
      </top>
      <bottom style="dashed">
        <color rgb="FF7F7F7F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dotted">
        <color theme="2" tint="-0.499984740745262"/>
      </left>
      <right style="dotted">
        <color theme="2" tint="-0.499984740745262"/>
      </right>
      <top style="dotted">
        <color theme="2" tint="-0.499984740745262"/>
      </top>
      <bottom style="dotted">
        <color theme="2" tint="-0.499984740745262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dotted">
        <color theme="3" tint="-0.24994659260841701"/>
      </left>
      <right style="dotted">
        <color theme="3" tint="-0.24994659260841701"/>
      </right>
      <top style="dotted">
        <color theme="3" tint="-0.24994659260841701"/>
      </top>
      <bottom style="dotted">
        <color theme="3" tint="-0.24994659260841701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3" tint="-0.499984740745262"/>
      </top>
      <bottom style="double">
        <color theme="3" tint="-0.499984740745262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3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/>
      <bottom style="thin">
        <color indexed="4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24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/>
      <right/>
      <top/>
      <bottom style="double">
        <color indexed="5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medium">
        <color indexed="62"/>
      </left>
      <right style="medium">
        <color indexed="62"/>
      </right>
      <top style="medium">
        <color indexed="62"/>
      </top>
      <bottom style="medium">
        <color indexed="62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4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16" fillId="0" borderId="0" applyFill="0" applyBorder="0" applyAlignment="0" applyProtection="0"/>
    <xf numFmtId="0" fontId="17" fillId="0" borderId="0"/>
    <xf numFmtId="0" fontId="21" fillId="0" borderId="0"/>
    <xf numFmtId="174" fontId="1" fillId="0" borderId="0" applyFont="0" applyFill="0" applyBorder="0" applyAlignment="0" applyProtection="0"/>
    <xf numFmtId="0" fontId="24" fillId="0" borderId="0"/>
    <xf numFmtId="10" fontId="1" fillId="0" borderId="0" applyFont="0" applyFill="0" applyBorder="0" applyAlignment="0" applyProtection="0"/>
    <xf numFmtId="0" fontId="21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5" fillId="23" borderId="0" applyFont="0" applyBorder="0" applyAlignment="0">
      <alignment horizontal="right"/>
      <protection locked="0"/>
    </xf>
    <xf numFmtId="41" fontId="5" fillId="24" borderId="0" applyFont="0" applyBorder="0">
      <alignment horizontal="right"/>
      <protection locked="0"/>
    </xf>
    <xf numFmtId="0" fontId="5" fillId="0" borderId="0"/>
    <xf numFmtId="0" fontId="5" fillId="0" borderId="0"/>
    <xf numFmtId="0" fontId="1" fillId="0" borderId="0"/>
    <xf numFmtId="0" fontId="5" fillId="0" borderId="0"/>
    <xf numFmtId="0" fontId="22" fillId="0" borderId="0"/>
    <xf numFmtId="0" fontId="1" fillId="0" borderId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25" fillId="35" borderId="52" applyNumberFormat="0" applyAlignment="0" applyProtection="0"/>
    <xf numFmtId="171" fontId="1" fillId="0" borderId="0" applyFont="0" applyFill="0" applyBorder="0" applyAlignment="0" applyProtection="0"/>
    <xf numFmtId="0" fontId="23" fillId="30" borderId="0" applyNumberFormat="0" applyAlignment="0" applyProtection="0"/>
    <xf numFmtId="0" fontId="23" fillId="31" borderId="0" applyNumberFormat="0" applyAlignment="0" applyProtection="0"/>
    <xf numFmtId="0" fontId="23" fillId="32" borderId="0" applyNumberFormat="0" applyAlignment="0" applyProtection="0"/>
    <xf numFmtId="0" fontId="4" fillId="34" borderId="0" applyNumberFormat="0" applyBorder="0" applyAlignment="0" applyProtection="0"/>
    <xf numFmtId="171" fontId="25" fillId="0" borderId="44" applyAlignment="0" applyProtection="0"/>
    <xf numFmtId="173" fontId="28" fillId="0" borderId="50" applyAlignment="0" applyProtection="0"/>
    <xf numFmtId="0" fontId="2" fillId="0" borderId="59" applyNumberFormat="0" applyFill="0" applyAlignment="0" applyProtection="0"/>
    <xf numFmtId="0" fontId="5" fillId="0" borderId="0"/>
    <xf numFmtId="0" fontId="5" fillId="0" borderId="0"/>
    <xf numFmtId="0" fontId="25" fillId="25" borderId="47" applyAlignment="0" applyProtection="0"/>
    <xf numFmtId="0" fontId="26" fillId="26" borderId="48" applyNumberFormat="0"/>
    <xf numFmtId="172" fontId="27" fillId="0" borderId="49">
      <alignment horizontal="center"/>
    </xf>
    <xf numFmtId="173" fontId="28" fillId="0" borderId="50" applyAlignment="0" applyProtection="0"/>
    <xf numFmtId="43" fontId="5" fillId="0" borderId="0" applyFont="0" applyFill="0" applyBorder="0" applyAlignment="0" applyProtection="0"/>
    <xf numFmtId="0" fontId="29" fillId="27" borderId="51" applyAlignment="0" applyProtection="0"/>
    <xf numFmtId="175" fontId="1" fillId="28" borderId="0"/>
    <xf numFmtId="176" fontId="30" fillId="29" borderId="0"/>
    <xf numFmtId="0" fontId="31" fillId="0" borderId="0" applyNumberFormat="0" applyFill="0" applyBorder="0" applyAlignment="0"/>
    <xf numFmtId="0" fontId="32" fillId="0" borderId="0" applyNumberFormat="0" applyFill="0"/>
    <xf numFmtId="0" fontId="33" fillId="0" borderId="0" applyNumberFormat="0" applyFill="0" applyBorder="0" applyAlignment="0"/>
    <xf numFmtId="0" fontId="23" fillId="33" borderId="0" applyNumberFormat="0" applyAlignment="0" applyProtection="0"/>
    <xf numFmtId="0" fontId="4" fillId="34" borderId="0" applyNumberFormat="0" applyBorder="0" applyAlignment="0" applyProtection="0"/>
    <xf numFmtId="0" fontId="5" fillId="0" borderId="46" applyNumberFormat="0"/>
    <xf numFmtId="0" fontId="34" fillId="0" borderId="53"/>
    <xf numFmtId="0" fontId="4" fillId="31" borderId="46"/>
    <xf numFmtId="177" fontId="5" fillId="36" borderId="46" applyNumberFormat="0" applyAlignment="0">
      <alignment horizontal="right"/>
    </xf>
    <xf numFmtId="178" fontId="1" fillId="0" borderId="0"/>
    <xf numFmtId="179" fontId="25" fillId="0" borderId="0"/>
    <xf numFmtId="0" fontId="35" fillId="36" borderId="54" applyNumberFormat="0"/>
    <xf numFmtId="0" fontId="36" fillId="0" borderId="55"/>
    <xf numFmtId="9" fontId="5" fillId="0" borderId="0" applyFont="0" applyFill="0" applyBorder="0" applyAlignment="0" applyProtection="0"/>
    <xf numFmtId="0" fontId="1" fillId="0" borderId="56"/>
    <xf numFmtId="0" fontId="4" fillId="31" borderId="41">
      <alignment horizontal="center" vertical="top" wrapText="1"/>
    </xf>
    <xf numFmtId="0" fontId="37" fillId="37" borderId="46" applyNumberFormat="0">
      <alignment horizontal="centerContinuous" vertical="center" wrapText="1"/>
    </xf>
    <xf numFmtId="2" fontId="28" fillId="38" borderId="57"/>
    <xf numFmtId="0" fontId="30" fillId="39" borderId="58" applyNumberFormat="0">
      <alignment horizontal="right"/>
    </xf>
    <xf numFmtId="0" fontId="38" fillId="40" borderId="60"/>
    <xf numFmtId="0" fontId="27" fillId="0" borderId="0" applyNumberFormat="0"/>
    <xf numFmtId="0" fontId="39" fillId="0" borderId="0"/>
    <xf numFmtId="44" fontId="2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8" fontId="42" fillId="0" borderId="0" applyFont="0" applyFill="0" applyBorder="0" applyAlignment="0" applyProtection="0">
      <alignment horizontal="right"/>
      <protection locked="0"/>
    </xf>
    <xf numFmtId="0" fontId="5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0" fontId="5" fillId="0" borderId="0"/>
    <xf numFmtId="0" fontId="5" fillId="0" borderId="0"/>
    <xf numFmtId="0" fontId="21" fillId="42" borderId="0" applyNumberFormat="0" applyBorder="0" applyAlignment="0" applyProtection="0"/>
    <xf numFmtId="0" fontId="1" fillId="10" borderId="0" applyNumberFormat="0" applyBorder="0" applyAlignment="0" applyProtection="0"/>
    <xf numFmtId="0" fontId="21" fillId="43" borderId="0" applyNumberFormat="0" applyBorder="0" applyAlignment="0" applyProtection="0"/>
    <xf numFmtId="0" fontId="1" fillId="12" borderId="0" applyNumberFormat="0" applyBorder="0" applyAlignment="0" applyProtection="0"/>
    <xf numFmtId="0" fontId="21" fillId="44" borderId="0" applyNumberFormat="0" applyBorder="0" applyAlignment="0" applyProtection="0"/>
    <xf numFmtId="0" fontId="1" fillId="14" borderId="0" applyNumberFormat="0" applyBorder="0" applyAlignment="0" applyProtection="0"/>
    <xf numFmtId="0" fontId="21" fillId="42" borderId="0" applyNumberFormat="0" applyBorder="0" applyAlignment="0" applyProtection="0"/>
    <xf numFmtId="0" fontId="1" fillId="16" borderId="0" applyNumberFormat="0" applyBorder="0" applyAlignment="0" applyProtection="0"/>
    <xf numFmtId="0" fontId="21" fillId="45" borderId="0" applyNumberFormat="0" applyBorder="0" applyAlignment="0" applyProtection="0"/>
    <xf numFmtId="0" fontId="1" fillId="18" borderId="0" applyNumberFormat="0" applyBorder="0" applyAlignment="0" applyProtection="0"/>
    <xf numFmtId="0" fontId="21" fillId="44" borderId="0" applyNumberFormat="0" applyBorder="0" applyAlignment="0" applyProtection="0"/>
    <xf numFmtId="0" fontId="1" fillId="21" borderId="0" applyNumberFormat="0" applyBorder="0" applyAlignment="0" applyProtection="0"/>
    <xf numFmtId="0" fontId="21" fillId="46" borderId="0" applyNumberFormat="0" applyBorder="0" applyAlignment="0" applyProtection="0"/>
    <xf numFmtId="0" fontId="1" fillId="11" borderId="0" applyNumberFormat="0" applyBorder="0" applyAlignment="0" applyProtection="0"/>
    <xf numFmtId="0" fontId="21" fillId="43" borderId="0" applyNumberFormat="0" applyBorder="0" applyAlignment="0" applyProtection="0"/>
    <xf numFmtId="0" fontId="1" fillId="13" borderId="0" applyNumberFormat="0" applyBorder="0" applyAlignment="0" applyProtection="0"/>
    <xf numFmtId="0" fontId="21" fillId="47" borderId="0" applyNumberFormat="0" applyBorder="0" applyAlignment="0" applyProtection="0"/>
    <xf numFmtId="0" fontId="1" fillId="15" borderId="0" applyNumberFormat="0" applyBorder="0" applyAlignment="0" applyProtection="0"/>
    <xf numFmtId="0" fontId="21" fillId="46" borderId="0" applyNumberFormat="0" applyBorder="0" applyAlignment="0" applyProtection="0"/>
    <xf numFmtId="0" fontId="1" fillId="17" borderId="0" applyNumberFormat="0" applyBorder="0" applyAlignment="0" applyProtection="0"/>
    <xf numFmtId="0" fontId="21" fillId="4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47" borderId="0" applyNumberFormat="0" applyBorder="0" applyAlignment="0" applyProtection="0"/>
    <xf numFmtId="0" fontId="1" fillId="22" borderId="0" applyNumberFormat="0" applyBorder="0" applyAlignment="0" applyProtection="0"/>
    <xf numFmtId="0" fontId="46" fillId="49" borderId="0" applyNumberFormat="0" applyBorder="0" applyAlignment="0" applyProtection="0"/>
    <xf numFmtId="0" fontId="46" fillId="43" borderId="0" applyNumberFormat="0" applyBorder="0" applyAlignment="0" applyProtection="0"/>
    <xf numFmtId="0" fontId="46" fillId="47" borderId="0" applyNumberFormat="0" applyBorder="0" applyAlignment="0" applyProtection="0"/>
    <xf numFmtId="0" fontId="46" fillId="46" borderId="0" applyNumberFormat="0" applyBorder="0" applyAlignment="0" applyProtection="0"/>
    <xf numFmtId="0" fontId="4" fillId="20" borderId="0" applyNumberFormat="0" applyBorder="0" applyAlignment="0" applyProtection="0"/>
    <xf numFmtId="0" fontId="46" fillId="43" borderId="0" applyNumberFormat="0" applyBorder="0" applyAlignment="0" applyProtection="0"/>
    <xf numFmtId="180" fontId="44" fillId="0" borderId="0"/>
    <xf numFmtId="182" fontId="47" fillId="36" borderId="0" applyFont="0" applyBorder="0"/>
    <xf numFmtId="0" fontId="48" fillId="50" borderId="0"/>
    <xf numFmtId="182" fontId="47" fillId="51" borderId="0" applyNumberFormat="0" applyFont="0" applyBorder="0" applyAlignment="0" applyProtection="0"/>
    <xf numFmtId="182" fontId="44" fillId="52" borderId="0" applyNumberFormat="0" applyFont="0" applyBorder="0" applyAlignment="0" applyProtection="0"/>
    <xf numFmtId="182" fontId="45" fillId="53" borderId="0" applyBorder="0"/>
    <xf numFmtId="182" fontId="45" fillId="53" borderId="0" applyBorder="0"/>
    <xf numFmtId="182" fontId="45" fillId="53" borderId="0" applyBorder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69" fontId="49" fillId="0" borderId="0" applyBorder="0">
      <alignment horizontal="right"/>
    </xf>
    <xf numFmtId="169" fontId="45" fillId="0" borderId="63" applyBorder="0">
      <alignment horizontal="right"/>
    </xf>
    <xf numFmtId="169" fontId="45" fillId="0" borderId="63" applyBorder="0">
      <alignment horizontal="right"/>
    </xf>
    <xf numFmtId="169" fontId="45" fillId="0" borderId="63" applyBorder="0">
      <alignment horizontal="right"/>
    </xf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68" fontId="50" fillId="0" borderId="0" applyBorder="0">
      <alignment horizontal="right"/>
    </xf>
    <xf numFmtId="168" fontId="51" fillId="0" borderId="63" applyBorder="0">
      <alignment horizontal="right"/>
    </xf>
    <xf numFmtId="182" fontId="52" fillId="0" borderId="0">
      <alignment horizontal="left" indent="1"/>
    </xf>
    <xf numFmtId="182" fontId="32" fillId="0" borderId="56" applyBorder="0"/>
    <xf numFmtId="182" fontId="47" fillId="54" borderId="63" applyNumberFormat="0" applyFont="0" applyBorder="0" applyAlignment="0" applyProtection="0"/>
    <xf numFmtId="169" fontId="53" fillId="55" borderId="56" applyBorder="0">
      <alignment horizontal="right"/>
    </xf>
    <xf numFmtId="169" fontId="53" fillId="0" borderId="56" applyBorder="0">
      <alignment horizontal="right"/>
    </xf>
    <xf numFmtId="182" fontId="54" fillId="0" borderId="63" applyNumberFormat="0" applyBorder="0" applyAlignment="0" applyProtection="0"/>
    <xf numFmtId="0" fontId="53" fillId="36" borderId="64" applyBorder="0">
      <alignment horizontal="center"/>
    </xf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46" fillId="57" borderId="0" applyNumberFormat="0" applyBorder="0" applyAlignment="0" applyProtection="0"/>
    <xf numFmtId="0" fontId="46" fillId="49" borderId="0" applyNumberFormat="0" applyBorder="0" applyAlignment="0" applyProtection="0"/>
    <xf numFmtId="0" fontId="21" fillId="58" borderId="0" applyNumberFormat="0" applyBorder="0" applyAlignment="0" applyProtection="0"/>
    <xf numFmtId="0" fontId="21" fillId="59" borderId="0" applyNumberFormat="0" applyBorder="0" applyAlignment="0" applyProtection="0"/>
    <xf numFmtId="0" fontId="46" fillId="60" borderId="0" applyNumberFormat="0" applyBorder="0" applyAlignment="0" applyProtection="0"/>
    <xf numFmtId="0" fontId="46" fillId="61" borderId="0" applyNumberFormat="0" applyBorder="0" applyAlignment="0" applyProtection="0"/>
    <xf numFmtId="0" fontId="21" fillId="58" borderId="0" applyNumberFormat="0" applyBorder="0" applyAlignment="0" applyProtection="0"/>
    <xf numFmtId="0" fontId="21" fillId="62" borderId="0" applyNumberFormat="0" applyBorder="0" applyAlignment="0" applyProtection="0"/>
    <xf numFmtId="0" fontId="46" fillId="59" borderId="0" applyNumberFormat="0" applyBorder="0" applyAlignment="0" applyProtection="0"/>
    <xf numFmtId="0" fontId="46" fillId="63" borderId="0" applyNumberFormat="0" applyBorder="0" applyAlignment="0" applyProtection="0"/>
    <xf numFmtId="0" fontId="21" fillId="56" borderId="0" applyNumberFormat="0" applyBorder="0" applyAlignment="0" applyProtection="0"/>
    <xf numFmtId="0" fontId="21" fillId="59" borderId="0" applyNumberFormat="0" applyBorder="0" applyAlignment="0" applyProtection="0"/>
    <xf numFmtId="0" fontId="46" fillId="59" borderId="0" applyNumberFormat="0" applyBorder="0" applyAlignment="0" applyProtection="0"/>
    <xf numFmtId="0" fontId="46" fillId="64" borderId="0" applyNumberFormat="0" applyBorder="0" applyAlignment="0" applyProtection="0"/>
    <xf numFmtId="0" fontId="21" fillId="65" borderId="0" applyNumberFormat="0" applyBorder="0" applyAlignment="0" applyProtection="0"/>
    <xf numFmtId="0" fontId="21" fillId="56" borderId="0" applyNumberFormat="0" applyBorder="0" applyAlignment="0" applyProtection="0"/>
    <xf numFmtId="0" fontId="46" fillId="57" borderId="0" applyNumberFormat="0" applyBorder="0" applyAlignment="0" applyProtection="0"/>
    <xf numFmtId="0" fontId="46" fillId="49" borderId="0" applyNumberFormat="0" applyBorder="0" applyAlignment="0" applyProtection="0"/>
    <xf numFmtId="0" fontId="21" fillId="58" borderId="0" applyNumberFormat="0" applyBorder="0" applyAlignment="0" applyProtection="0"/>
    <xf numFmtId="0" fontId="21" fillId="66" borderId="0" applyNumberFormat="0" applyBorder="0" applyAlignment="0" applyProtection="0"/>
    <xf numFmtId="0" fontId="46" fillId="66" borderId="0" applyNumberFormat="0" applyBorder="0" applyAlignment="0" applyProtection="0"/>
    <xf numFmtId="0" fontId="46" fillId="67" borderId="0" applyNumberFormat="0" applyBorder="0" applyAlignment="0" applyProtection="0"/>
    <xf numFmtId="0" fontId="5" fillId="0" borderId="0" applyFill="0" applyBorder="0" applyProtection="0">
      <protection locked="0"/>
    </xf>
    <xf numFmtId="0" fontId="5" fillId="0" borderId="0" applyFill="0" applyBorder="0" applyProtection="0">
      <protection locked="0"/>
    </xf>
    <xf numFmtId="0" fontId="55" fillId="0" borderId="0"/>
    <xf numFmtId="183" fontId="56" fillId="52" borderId="0" applyBorder="0"/>
    <xf numFmtId="184" fontId="56" fillId="52" borderId="0" applyBorder="0"/>
    <xf numFmtId="185" fontId="56" fillId="52" borderId="0" applyBorder="0"/>
    <xf numFmtId="186" fontId="56" fillId="52" borderId="0" applyBorder="0"/>
    <xf numFmtId="187" fontId="56" fillId="52" borderId="0" applyBorder="0"/>
    <xf numFmtId="3" fontId="57" fillId="24" borderId="65">
      <alignment horizontal="right"/>
    </xf>
    <xf numFmtId="9" fontId="5" fillId="24" borderId="49"/>
    <xf numFmtId="9" fontId="5" fillId="24" borderId="49"/>
    <xf numFmtId="9" fontId="57" fillId="24" borderId="65"/>
    <xf numFmtId="15" fontId="58" fillId="23" borderId="46"/>
    <xf numFmtId="188" fontId="45" fillId="0" borderId="66">
      <alignment horizontal="center" vertical="center"/>
      <protection locked="0"/>
    </xf>
    <xf numFmtId="189" fontId="45" fillId="0" borderId="66">
      <alignment horizontal="center" vertical="center"/>
      <protection locked="0"/>
    </xf>
    <xf numFmtId="190" fontId="45" fillId="0" borderId="66">
      <alignment horizontal="center" vertical="center"/>
      <protection locked="0"/>
    </xf>
    <xf numFmtId="191" fontId="45" fillId="0" borderId="66">
      <alignment horizontal="center" vertical="center"/>
      <protection locked="0"/>
    </xf>
    <xf numFmtId="192" fontId="45" fillId="0" borderId="66">
      <alignment horizontal="center" vertical="center"/>
      <protection locked="0"/>
    </xf>
    <xf numFmtId="193" fontId="45" fillId="0" borderId="66">
      <alignment horizontal="center" vertical="center"/>
      <protection locked="0"/>
    </xf>
    <xf numFmtId="0" fontId="45" fillId="0" borderId="66">
      <alignment vertical="center"/>
      <protection locked="0"/>
    </xf>
    <xf numFmtId="188" fontId="45" fillId="0" borderId="66">
      <alignment horizontal="right" vertical="center"/>
      <protection locked="0"/>
    </xf>
    <xf numFmtId="194" fontId="45" fillId="0" borderId="66">
      <alignment horizontal="right" vertical="center"/>
      <protection locked="0"/>
    </xf>
    <xf numFmtId="190" fontId="45" fillId="0" borderId="66">
      <alignment horizontal="right" vertical="center"/>
      <protection locked="0"/>
    </xf>
    <xf numFmtId="191" fontId="45" fillId="0" borderId="66">
      <alignment horizontal="right" vertical="center"/>
      <protection locked="0"/>
    </xf>
    <xf numFmtId="192" fontId="45" fillId="0" borderId="66">
      <alignment horizontal="right" vertical="center"/>
      <protection locked="0"/>
    </xf>
    <xf numFmtId="193" fontId="45" fillId="0" borderId="66">
      <alignment horizontal="right" vertical="center"/>
      <protection locked="0"/>
    </xf>
    <xf numFmtId="195" fontId="59" fillId="0" borderId="0" applyFont="0" applyFill="0" applyBorder="0" applyAlignment="0" applyProtection="0"/>
    <xf numFmtId="42" fontId="60" fillId="0" borderId="0" applyFont="0" applyFill="0" applyBorder="0" applyAlignment="0" applyProtection="0"/>
    <xf numFmtId="3" fontId="61" fillId="68" borderId="8" applyNumberFormat="0" applyBorder="0" applyAlignment="0">
      <alignment vertical="center"/>
    </xf>
    <xf numFmtId="0" fontId="62" fillId="69" borderId="0" applyNumberFormat="0" applyBorder="0" applyAlignment="0" applyProtection="0"/>
    <xf numFmtId="0" fontId="62" fillId="69" borderId="0" applyNumberFormat="0" applyBorder="0" applyAlignment="0" applyProtection="0"/>
    <xf numFmtId="0" fontId="62" fillId="69" borderId="0" applyNumberFormat="0" applyBorder="0" applyAlignment="0" applyProtection="0"/>
    <xf numFmtId="0" fontId="62" fillId="69" borderId="0" applyNumberFormat="0" applyBorder="0" applyAlignment="0" applyProtection="0"/>
    <xf numFmtId="0" fontId="63" fillId="0" borderId="0" applyNumberFormat="0" applyFill="0" applyBorder="0" applyAlignment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0" fontId="64" fillId="0" borderId="0" applyNumberFormat="0" applyFill="0" applyBorder="0" applyAlignment="0">
      <protection locked="0"/>
    </xf>
    <xf numFmtId="5" fontId="65" fillId="0" borderId="56" applyAlignment="0" applyProtection="0"/>
    <xf numFmtId="0" fontId="66" fillId="0" borderId="19" applyNumberFormat="0" applyFont="0" applyFill="0" applyAlignment="0" applyProtection="0"/>
    <xf numFmtId="0" fontId="66" fillId="0" borderId="67" applyNumberFormat="0" applyFont="0" applyFill="0" applyAlignment="0" applyProtection="0"/>
    <xf numFmtId="169" fontId="45" fillId="0" borderId="68" applyNumberFormat="0" applyFont="0" applyFill="0" applyAlignment="0" applyProtection="0"/>
    <xf numFmtId="197" fontId="54" fillId="0" borderId="0" applyAlignment="0" applyProtection="0"/>
    <xf numFmtId="49" fontId="67" fillId="0" borderId="69" applyNumberFormat="0" applyAlignment="0" applyProtection="0">
      <alignment horizontal="left" wrapText="1"/>
    </xf>
    <xf numFmtId="49" fontId="68" fillId="0" borderId="0" applyAlignment="0" applyProtection="0">
      <alignment horizontal="left"/>
    </xf>
    <xf numFmtId="198" fontId="5" fillId="70" borderId="70" applyNumberFormat="0">
      <alignment vertical="center"/>
    </xf>
    <xf numFmtId="199" fontId="5" fillId="24" borderId="70" applyNumberFormat="0">
      <alignment vertical="center"/>
    </xf>
    <xf numFmtId="199" fontId="5" fillId="24" borderId="70" applyNumberFormat="0">
      <alignment vertical="center"/>
    </xf>
    <xf numFmtId="1" fontId="5" fillId="71" borderId="70" applyNumberFormat="0">
      <alignment vertical="center"/>
    </xf>
    <xf numFmtId="1" fontId="5" fillId="71" borderId="70" applyNumberFormat="0">
      <alignment vertical="center"/>
    </xf>
    <xf numFmtId="198" fontId="5" fillId="71" borderId="70" applyNumberFormat="0">
      <alignment vertical="center"/>
    </xf>
    <xf numFmtId="198" fontId="5" fillId="71" borderId="70" applyNumberFormat="0">
      <alignment vertical="center"/>
    </xf>
    <xf numFmtId="198" fontId="5" fillId="36" borderId="70" applyNumberFormat="0">
      <alignment vertical="center"/>
    </xf>
    <xf numFmtId="198" fontId="5" fillId="36" borderId="70" applyNumberFormat="0">
      <alignment vertical="center"/>
    </xf>
    <xf numFmtId="3" fontId="5" fillId="0" borderId="70" applyNumberFormat="0">
      <alignment vertical="center"/>
    </xf>
    <xf numFmtId="3" fontId="5" fillId="0" borderId="70" applyNumberFormat="0">
      <alignment vertical="center"/>
    </xf>
    <xf numFmtId="198" fontId="5" fillId="70" borderId="70" applyNumberFormat="0">
      <alignment vertical="center"/>
    </xf>
    <xf numFmtId="198" fontId="5" fillId="70" borderId="70" applyNumberFormat="0">
      <alignment vertical="center"/>
    </xf>
    <xf numFmtId="198" fontId="5" fillId="70" borderId="70" applyNumberFormat="0">
      <alignment vertical="center"/>
    </xf>
    <xf numFmtId="198" fontId="5" fillId="70" borderId="70" applyNumberFormat="0">
      <alignment vertical="center"/>
    </xf>
    <xf numFmtId="198" fontId="5" fillId="70" borderId="70" applyNumberFormat="0">
      <alignment vertical="center"/>
    </xf>
    <xf numFmtId="198" fontId="5" fillId="70" borderId="70" applyNumberFormat="0">
      <alignment vertical="center"/>
    </xf>
    <xf numFmtId="0" fontId="69" fillId="72" borderId="58" applyNumberFormat="0" applyAlignment="0" applyProtection="0"/>
    <xf numFmtId="200" fontId="60" fillId="0" borderId="0" applyFill="0" applyBorder="0" applyAlignment="0"/>
    <xf numFmtId="0" fontId="70" fillId="73" borderId="0" applyNumberFormat="0" applyFill="0" applyBorder="0" applyProtection="0">
      <alignment horizontal="center"/>
    </xf>
    <xf numFmtId="0" fontId="70" fillId="73" borderId="0" applyNumberFormat="0" applyFill="0" applyBorder="0" applyProtection="0"/>
    <xf numFmtId="201" fontId="71" fillId="52" borderId="0"/>
    <xf numFmtId="0" fontId="71" fillId="52" borderId="0"/>
    <xf numFmtId="202" fontId="71" fillId="52" borderId="0"/>
    <xf numFmtId="203" fontId="71" fillId="52" borderId="0"/>
    <xf numFmtId="204" fontId="71" fillId="52" borderId="0"/>
    <xf numFmtId="205" fontId="71" fillId="52" borderId="0"/>
    <xf numFmtId="0" fontId="45" fillId="0" borderId="0" applyNumberFormat="0" applyFont="0" applyFill="0" applyBorder="0">
      <alignment horizontal="center" vertical="center"/>
      <protection locked="0"/>
    </xf>
    <xf numFmtId="188" fontId="45" fillId="0" borderId="0" applyFill="0" applyBorder="0">
      <alignment horizontal="center" vertical="center"/>
    </xf>
    <xf numFmtId="189" fontId="45" fillId="0" borderId="0" applyFill="0" applyBorder="0">
      <alignment horizontal="center" vertical="center"/>
    </xf>
    <xf numFmtId="190" fontId="45" fillId="0" borderId="0" applyFill="0" applyBorder="0">
      <alignment horizontal="center" vertical="center"/>
    </xf>
    <xf numFmtId="191" fontId="45" fillId="0" borderId="0" applyFill="0" applyBorder="0">
      <alignment horizontal="center" vertical="center"/>
    </xf>
    <xf numFmtId="192" fontId="45" fillId="0" borderId="0" applyFill="0" applyBorder="0">
      <alignment horizontal="center" vertical="center"/>
    </xf>
    <xf numFmtId="193" fontId="45" fillId="0" borderId="0" applyFill="0" applyBorder="0">
      <alignment horizontal="center" vertical="center"/>
    </xf>
    <xf numFmtId="15" fontId="72" fillId="0" borderId="0" applyFill="0" applyBorder="0" applyProtection="0">
      <alignment horizontal="centerContinuous" wrapText="1"/>
    </xf>
    <xf numFmtId="0" fontId="73" fillId="0" borderId="71">
      <alignment horizontal="center"/>
    </xf>
    <xf numFmtId="206" fontId="74" fillId="0" borderId="0"/>
    <xf numFmtId="206" fontId="74" fillId="0" borderId="0"/>
    <xf numFmtId="206" fontId="74" fillId="0" borderId="0"/>
    <xf numFmtId="206" fontId="74" fillId="0" borderId="0"/>
    <xf numFmtId="206" fontId="74" fillId="0" borderId="0"/>
    <xf numFmtId="206" fontId="74" fillId="0" borderId="0"/>
    <xf numFmtId="206" fontId="74" fillId="0" borderId="0"/>
    <xf numFmtId="206" fontId="74" fillId="0" borderId="0"/>
    <xf numFmtId="41" fontId="57" fillId="0" borderId="0" applyFill="0" applyBorder="0">
      <protection locked="0"/>
    </xf>
    <xf numFmtId="41" fontId="5" fillId="0" borderId="0" applyFont="0" applyFill="0" applyBorder="0" applyAlignment="0" applyProtection="0"/>
    <xf numFmtId="182" fontId="75" fillId="0" borderId="0" applyFill="0" applyBorder="0" applyAlignment="0" applyProtection="0">
      <alignment horizontal="right"/>
    </xf>
    <xf numFmtId="207" fontId="5" fillId="0" borderId="0" applyFill="0" applyBorder="0" applyAlignment="0" applyProtection="0"/>
    <xf numFmtId="207" fontId="5" fillId="0" borderId="0" applyFill="0" applyBorder="0" applyAlignment="0" applyProtection="0"/>
    <xf numFmtId="0" fontId="76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77" fillId="0" borderId="0" applyFont="0" applyFill="0" applyBorder="0" applyAlignment="0" applyProtection="0"/>
    <xf numFmtId="0" fontId="78" fillId="0" borderId="0">
      <alignment horizontal="left"/>
    </xf>
    <xf numFmtId="0" fontId="79" fillId="0" borderId="0"/>
    <xf numFmtId="0" fontId="80" fillId="0" borderId="0">
      <alignment horizontal="left"/>
    </xf>
    <xf numFmtId="208" fontId="5" fillId="0" borderId="0" applyFont="0" applyFill="0" applyBorder="0" applyAlignment="0" applyProtection="0"/>
    <xf numFmtId="209" fontId="81" fillId="0" borderId="0" applyFont="0" applyFill="0" applyBorder="0" applyAlignment="0" applyProtection="0"/>
    <xf numFmtId="170" fontId="5" fillId="0" borderId="0" applyFill="0" applyBorder="0">
      <protection locked="0"/>
    </xf>
    <xf numFmtId="170" fontId="5" fillId="0" borderId="0" applyFill="0" applyBorder="0">
      <protection locked="0"/>
    </xf>
    <xf numFmtId="210" fontId="5" fillId="0" borderId="0" applyFill="0" applyBorder="0"/>
    <xf numFmtId="210" fontId="5" fillId="0" borderId="0" applyFill="0" applyBorder="0"/>
    <xf numFmtId="210" fontId="57" fillId="0" borderId="0" applyFill="0" applyBorder="0">
      <protection locked="0"/>
    </xf>
    <xf numFmtId="211" fontId="5" fillId="0" borderId="0" applyFont="0" applyFill="0" applyBorder="0" applyAlignment="0" applyProtection="0"/>
    <xf numFmtId="212" fontId="82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213" fontId="57" fillId="0" borderId="0" applyFont="0" applyFill="0" applyBorder="0" applyAlignment="0" applyProtection="0">
      <protection locked="0"/>
    </xf>
    <xf numFmtId="214" fontId="5" fillId="0" borderId="0" applyFont="0" applyFill="0" applyBorder="0" applyAlignment="0" applyProtection="0"/>
    <xf numFmtId="215" fontId="5" fillId="0" borderId="0" applyFont="0" applyFill="0" applyBorder="0" applyAlignment="0" applyProtection="0">
      <protection locked="0"/>
    </xf>
    <xf numFmtId="216" fontId="5" fillId="0" borderId="0" applyFont="0" applyFill="0" applyBorder="0" applyAlignment="0" applyProtection="0"/>
    <xf numFmtId="217" fontId="5" fillId="0" borderId="0" applyFont="0" applyFill="0" applyBorder="0" applyAlignment="0" applyProtection="0"/>
    <xf numFmtId="8" fontId="42" fillId="0" borderId="0" applyFill="0" applyBorder="0">
      <alignment horizontal="right"/>
    </xf>
    <xf numFmtId="218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38" fontId="83" fillId="54" borderId="43"/>
    <xf numFmtId="219" fontId="5" fillId="0" borderId="0" applyFont="0" applyFill="0" applyBorder="0" applyAlignment="0" applyProtection="0"/>
    <xf numFmtId="164" fontId="63" fillId="0" borderId="0" applyFont="0" applyFill="0" applyBorder="0" applyAlignment="0" applyProtection="0"/>
    <xf numFmtId="220" fontId="5" fillId="0" borderId="0" applyFont="0" applyFill="0" applyBorder="0" applyAlignment="0" applyProtection="0"/>
    <xf numFmtId="220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21" fontId="75" fillId="0" borderId="0" applyFont="0" applyFill="0" applyBorder="0" applyAlignment="0" applyProtection="0"/>
    <xf numFmtId="222" fontId="45" fillId="24" borderId="0" applyFont="0" applyFill="0" applyBorder="0" applyAlignment="0" applyProtection="0"/>
    <xf numFmtId="223" fontId="73" fillId="0" borderId="3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24" fontId="82" fillId="0" borderId="0" applyFont="0" applyFill="0" applyBorder="0" applyAlignment="0" applyProtection="0"/>
    <xf numFmtId="15" fontId="57" fillId="0" borderId="0" applyFill="0" applyBorder="0">
      <protection locked="0"/>
    </xf>
    <xf numFmtId="225" fontId="54" fillId="0" borderId="0" applyFill="0" applyBorder="0" applyProtection="0"/>
    <xf numFmtId="17" fontId="84" fillId="0" borderId="0" applyFont="0" applyFill="0" applyBorder="0" applyAlignment="0" applyProtection="0"/>
    <xf numFmtId="1" fontId="5" fillId="0" borderId="0" applyFill="0" applyBorder="0">
      <alignment horizontal="right"/>
    </xf>
    <xf numFmtId="1" fontId="5" fillId="0" borderId="0" applyFill="0" applyBorder="0">
      <alignment horizontal="right"/>
    </xf>
    <xf numFmtId="2" fontId="5" fillId="0" borderId="0" applyFill="0" applyBorder="0">
      <alignment horizontal="right"/>
    </xf>
    <xf numFmtId="2" fontId="5" fillId="0" borderId="0" applyFill="0" applyBorder="0">
      <alignment horizontal="right"/>
    </xf>
    <xf numFmtId="2" fontId="57" fillId="0" borderId="0" applyFill="0" applyBorder="0">
      <protection locked="0"/>
    </xf>
    <xf numFmtId="0" fontId="5" fillId="0" borderId="0" applyFont="0" applyFill="0" applyBorder="0" applyAlignment="0"/>
    <xf numFmtId="167" fontId="5" fillId="0" borderId="0" applyFill="0" applyBorder="0">
      <alignment horizontal="right"/>
    </xf>
    <xf numFmtId="167" fontId="5" fillId="0" borderId="0" applyFill="0" applyBorder="0">
      <alignment horizontal="right"/>
    </xf>
    <xf numFmtId="167" fontId="57" fillId="0" borderId="0" applyFill="0" applyBorder="0">
      <protection locked="0"/>
    </xf>
    <xf numFmtId="167" fontId="5" fillId="0" borderId="0" applyFill="0" applyBorder="0">
      <alignment horizontal="right"/>
    </xf>
    <xf numFmtId="226" fontId="5" fillId="0" borderId="0" applyFill="0" applyBorder="0">
      <alignment horizontal="right"/>
    </xf>
    <xf numFmtId="226" fontId="5" fillId="0" borderId="0" applyFill="0" applyBorder="0">
      <alignment horizontal="right"/>
    </xf>
    <xf numFmtId="226" fontId="57" fillId="0" borderId="0" applyFill="0" applyBorder="0">
      <protection locked="0"/>
    </xf>
    <xf numFmtId="0" fontId="5" fillId="0" borderId="0" applyFont="0" applyFill="0" applyBorder="0" applyAlignment="0" applyProtection="0"/>
    <xf numFmtId="191" fontId="5" fillId="0" borderId="0"/>
    <xf numFmtId="191" fontId="5" fillId="0" borderId="0"/>
    <xf numFmtId="0" fontId="54" fillId="24" borderId="58">
      <alignment horizontal="left" vertical="center" wrapText="1" indent="1"/>
    </xf>
    <xf numFmtId="227" fontId="5" fillId="0" borderId="0" applyFont="0" applyFill="0" applyBorder="0" applyAlignment="0" applyProtection="0"/>
    <xf numFmtId="228" fontId="5" fillId="0" borderId="0" applyFont="0" applyFill="0" applyBorder="0" applyAlignment="0" applyProtection="0"/>
    <xf numFmtId="229" fontId="59" fillId="0" borderId="0" applyFont="0" applyFill="0" applyBorder="0" applyAlignment="0" applyProtection="0"/>
    <xf numFmtId="230" fontId="82" fillId="0" borderId="72" applyNumberFormat="0" applyFont="0" applyFill="0" applyAlignment="0" applyProtection="0"/>
    <xf numFmtId="38" fontId="85" fillId="0" borderId="73" applyNumberFormat="0" applyFont="0" applyFill="0" applyAlignment="0"/>
    <xf numFmtId="231" fontId="21" fillId="0" borderId="0" applyFont="0" applyFill="0" applyBorder="0" applyAlignment="0" applyProtection="0"/>
    <xf numFmtId="0" fontId="5" fillId="55" borderId="74" applyNumberFormat="0">
      <alignment vertical="center"/>
    </xf>
    <xf numFmtId="0" fontId="5" fillId="55" borderId="74" applyNumberFormat="0">
      <alignment vertical="center"/>
    </xf>
    <xf numFmtId="232" fontId="54" fillId="0" borderId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233" fontId="88" fillId="0" borderId="0"/>
    <xf numFmtId="0" fontId="5" fillId="36" borderId="75" applyNumberFormat="0">
      <alignment vertical="center"/>
    </xf>
    <xf numFmtId="0" fontId="5" fillId="36" borderId="75" applyNumberFormat="0">
      <alignment vertical="center"/>
    </xf>
    <xf numFmtId="234" fontId="42" fillId="0" borderId="0" applyFill="0" applyBorder="0">
      <alignment horizontal="right"/>
    </xf>
    <xf numFmtId="235" fontId="42" fillId="0" borderId="0" applyFill="0" applyBorder="0">
      <alignment horizontal="right"/>
    </xf>
    <xf numFmtId="236" fontId="42" fillId="0" borderId="0" applyFill="0" applyBorder="0">
      <alignment horizontal="right"/>
    </xf>
    <xf numFmtId="234" fontId="5" fillId="0" borderId="0" applyFont="0" applyFill="0" applyBorder="0" applyAlignment="0" applyProtection="0"/>
    <xf numFmtId="169" fontId="89" fillId="0" borderId="0" applyNumberFormat="0" applyFill="0" applyBorder="0" applyAlignment="0" applyProtection="0"/>
    <xf numFmtId="0" fontId="90" fillId="0" borderId="0">
      <alignment horizontal="left"/>
    </xf>
    <xf numFmtId="0" fontId="91" fillId="0" borderId="0">
      <alignment horizontal="left"/>
    </xf>
    <xf numFmtId="0" fontId="92" fillId="0" borderId="0" applyFill="0" applyBorder="0" applyProtection="0">
      <alignment horizontal="left"/>
    </xf>
    <xf numFmtId="0" fontId="92" fillId="0" borderId="0">
      <alignment horizontal="left"/>
    </xf>
    <xf numFmtId="0" fontId="92" fillId="0" borderId="0" applyFill="0" applyBorder="0" applyProtection="0">
      <alignment horizontal="left"/>
    </xf>
    <xf numFmtId="237" fontId="81" fillId="0" borderId="0" applyFont="0" applyFill="0" applyBorder="0" applyAlignment="0" applyProtection="0"/>
    <xf numFmtId="238" fontId="5" fillId="0" borderId="0" applyFont="0" applyFill="0" applyBorder="0" applyAlignment="0" applyProtection="0">
      <alignment horizontal="center"/>
    </xf>
    <xf numFmtId="0" fontId="93" fillId="0" borderId="3" applyProtection="0">
      <alignment horizontal="center"/>
    </xf>
    <xf numFmtId="0" fontId="94" fillId="0" borderId="0"/>
    <xf numFmtId="0" fontId="95" fillId="0" borderId="0"/>
    <xf numFmtId="0" fontId="96" fillId="74" borderId="0" applyNumberFormat="0" applyBorder="0" applyAlignment="0" applyProtection="0"/>
    <xf numFmtId="38" fontId="45" fillId="36" borderId="0" applyNumberFormat="0" applyBorder="0" applyAlignment="0" applyProtection="0"/>
    <xf numFmtId="0" fontId="30" fillId="36" borderId="76" applyNumberFormat="0">
      <alignment vertical="center"/>
    </xf>
    <xf numFmtId="0" fontId="97" fillId="0" borderId="0"/>
    <xf numFmtId="0" fontId="72" fillId="0" borderId="0"/>
    <xf numFmtId="0" fontId="98" fillId="0" borderId="0" applyNumberFormat="0">
      <alignment horizontal="center"/>
    </xf>
    <xf numFmtId="239" fontId="82" fillId="0" borderId="0" applyFont="0" applyFill="0" applyBorder="0" applyAlignment="0" applyProtection="0">
      <alignment horizontal="right"/>
    </xf>
    <xf numFmtId="0" fontId="99" fillId="0" borderId="0" applyAlignment="0" applyProtection="0"/>
    <xf numFmtId="0" fontId="100" fillId="0" borderId="0" applyAlignment="0" applyProtection="0"/>
    <xf numFmtId="0" fontId="101" fillId="0" borderId="0" applyAlignment="0" applyProtection="0"/>
    <xf numFmtId="0" fontId="102" fillId="0" borderId="3">
      <alignment horizontal="left"/>
    </xf>
    <xf numFmtId="0" fontId="103" fillId="0" borderId="0">
      <alignment horizontal="right"/>
    </xf>
    <xf numFmtId="37" fontId="104" fillId="0" borderId="0">
      <alignment horizontal="right"/>
    </xf>
    <xf numFmtId="0" fontId="105" fillId="0" borderId="0">
      <alignment horizontal="left"/>
    </xf>
    <xf numFmtId="37" fontId="106" fillId="0" borderId="0">
      <alignment horizontal="right"/>
    </xf>
    <xf numFmtId="0" fontId="107" fillId="0" borderId="0" applyFill="0" applyBorder="0" applyProtection="0">
      <alignment horizontal="right"/>
    </xf>
    <xf numFmtId="240" fontId="108" fillId="0" borderId="0"/>
    <xf numFmtId="240" fontId="109" fillId="0" borderId="0"/>
    <xf numFmtId="0" fontId="109" fillId="0" borderId="0">
      <alignment horizontal="right"/>
    </xf>
    <xf numFmtId="0" fontId="110" fillId="0" borderId="0">
      <alignment horizontal="left"/>
    </xf>
    <xf numFmtId="0" fontId="111" fillId="0" borderId="0" applyProtection="0">
      <alignment horizontal="right"/>
    </xf>
    <xf numFmtId="0" fontId="41" fillId="0" borderId="24" applyNumberFormat="0" applyAlignment="0" applyProtection="0">
      <alignment horizontal="left" vertical="center"/>
    </xf>
    <xf numFmtId="0" fontId="41" fillId="0" borderId="7">
      <alignment horizontal="left" vertical="center"/>
    </xf>
    <xf numFmtId="0" fontId="112" fillId="75" borderId="0"/>
    <xf numFmtId="0" fontId="72" fillId="0" borderId="0" applyFill="0" applyBorder="0">
      <alignment vertical="center"/>
    </xf>
    <xf numFmtId="0" fontId="72" fillId="0" borderId="0" applyFill="0" applyBorder="0">
      <alignment vertical="center"/>
    </xf>
    <xf numFmtId="0" fontId="113" fillId="0" borderId="77" applyNumberFormat="0" applyFill="0" applyAlignment="0" applyProtection="0"/>
    <xf numFmtId="0" fontId="23" fillId="30" borderId="0" applyNumberFormat="0" applyAlignment="0" applyProtection="0"/>
    <xf numFmtId="0" fontId="114" fillId="0" borderId="0">
      <alignment horizontal="left"/>
    </xf>
    <xf numFmtId="0" fontId="115" fillId="0" borderId="5">
      <alignment horizontal="left" vertical="top"/>
    </xf>
    <xf numFmtId="241" fontId="116" fillId="76" borderId="0"/>
    <xf numFmtId="0" fontId="53" fillId="0" borderId="0" applyFill="0" applyBorder="0">
      <alignment vertical="center"/>
    </xf>
    <xf numFmtId="0" fontId="53" fillId="0" borderId="0" applyFill="0" applyBorder="0">
      <alignment vertical="center"/>
    </xf>
    <xf numFmtId="0" fontId="117" fillId="0" borderId="78" applyNumberFormat="0" applyFill="0" applyAlignment="0" applyProtection="0"/>
    <xf numFmtId="0" fontId="75" fillId="0" borderId="0">
      <alignment horizontal="left"/>
    </xf>
    <xf numFmtId="0" fontId="118" fillId="0" borderId="5">
      <alignment horizontal="left" vertical="top"/>
    </xf>
    <xf numFmtId="0" fontId="73" fillId="0" borderId="0" applyFill="0" applyBorder="0">
      <alignment vertical="center"/>
    </xf>
    <xf numFmtId="0" fontId="119" fillId="0" borderId="79" applyNumberFormat="0" applyFill="0" applyAlignment="0" applyProtection="0"/>
    <xf numFmtId="0" fontId="120" fillId="0" borderId="0">
      <alignment horizontal="left"/>
    </xf>
    <xf numFmtId="0" fontId="45" fillId="0" borderId="0" applyFill="0" applyBorder="0">
      <alignment vertical="center"/>
    </xf>
    <xf numFmtId="0" fontId="119" fillId="0" borderId="0" applyNumberFormat="0" applyFill="0" applyBorder="0" applyAlignment="0" applyProtection="0"/>
    <xf numFmtId="168" fontId="121" fillId="0" borderId="0"/>
    <xf numFmtId="169" fontId="122" fillId="0" borderId="0" applyNumberFormat="0" applyFill="0" applyBorder="0" applyAlignment="0" applyProtection="0"/>
    <xf numFmtId="169" fontId="107" fillId="0" borderId="0" applyNumberFormat="0" applyFill="0" applyBorder="0" applyAlignment="0" applyProtection="0"/>
    <xf numFmtId="0" fontId="123" fillId="77" borderId="0">
      <alignment horizontal="left" indent="2"/>
    </xf>
    <xf numFmtId="0" fontId="124" fillId="0" borderId="0">
      <alignment horizontal="left"/>
    </xf>
    <xf numFmtId="0" fontId="125" fillId="76" borderId="0">
      <alignment horizontal="center"/>
    </xf>
    <xf numFmtId="242" fontId="5" fillId="0" borderId="0" applyFont="0" applyFill="0" applyBorder="0" applyAlignment="0" applyProtection="0"/>
    <xf numFmtId="242" fontId="5" fillId="0" borderId="0" applyFont="0" applyFill="0" applyBorder="0" applyAlignment="0" applyProtection="0"/>
    <xf numFmtId="242" fontId="5" fillId="0" borderId="0" applyFont="0" applyFill="0" applyBorder="0" applyAlignment="0" applyProtection="0"/>
    <xf numFmtId="243" fontId="57" fillId="41" borderId="0">
      <alignment horizontal="center"/>
    </xf>
    <xf numFmtId="0" fontId="126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27" fillId="0" borderId="0" applyFill="0" applyBorder="0">
      <alignment horizontal="center" vertical="center"/>
      <protection locked="0"/>
    </xf>
    <xf numFmtId="0" fontId="127" fillId="0" borderId="0" applyFill="0" applyBorder="0">
      <alignment horizontal="center" vertical="center"/>
      <protection locked="0"/>
    </xf>
    <xf numFmtId="0" fontId="128" fillId="0" borderId="0" applyFill="0" applyBorder="0">
      <alignment horizontal="left" vertical="center"/>
      <protection locked="0"/>
    </xf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5" fontId="49" fillId="0" borderId="80">
      <alignment horizontal="right" vertical="center"/>
    </xf>
    <xf numFmtId="246" fontId="129" fillId="78" borderId="0"/>
    <xf numFmtId="247" fontId="129" fillId="78" borderId="0">
      <alignment vertical="top"/>
    </xf>
    <xf numFmtId="15" fontId="129" fillId="78" borderId="0" applyBorder="0" applyProtection="0">
      <alignment vertical="top"/>
    </xf>
    <xf numFmtId="248" fontId="129" fillId="78" borderId="0">
      <alignment vertical="top"/>
    </xf>
    <xf numFmtId="182" fontId="88" fillId="0" borderId="71" applyProtection="0"/>
    <xf numFmtId="249" fontId="130" fillId="0" borderId="71">
      <alignment horizontal="right"/>
      <protection locked="0"/>
    </xf>
    <xf numFmtId="183" fontId="56" fillId="0" borderId="0"/>
    <xf numFmtId="184" fontId="56" fillId="0" borderId="0"/>
    <xf numFmtId="185" fontId="131" fillId="0" borderId="0"/>
    <xf numFmtId="186" fontId="131" fillId="0" borderId="0"/>
    <xf numFmtId="250" fontId="49" fillId="54" borderId="46" applyNumberFormat="0" applyAlignment="0" applyProtection="0"/>
    <xf numFmtId="10" fontId="45" fillId="24" borderId="46" applyNumberFormat="0" applyBorder="0" applyAlignment="0" applyProtection="0"/>
    <xf numFmtId="198" fontId="77" fillId="54" borderId="81" applyNumberFormat="0">
      <alignment vertical="center"/>
      <protection locked="0"/>
    </xf>
    <xf numFmtId="0" fontId="77" fillId="79" borderId="81" applyNumberFormat="0">
      <alignment vertical="center"/>
      <protection locked="0"/>
    </xf>
    <xf numFmtId="0" fontId="132" fillId="47" borderId="58" applyNumberFormat="0" applyAlignment="0" applyProtection="0"/>
    <xf numFmtId="0" fontId="25" fillId="35" borderId="52" applyNumberFormat="0" applyAlignment="0" applyProtection="0"/>
    <xf numFmtId="0" fontId="88" fillId="0" borderId="71">
      <protection locked="0"/>
    </xf>
    <xf numFmtId="0" fontId="133" fillId="72" borderId="0" applyNumberFormat="0" applyFont="0" applyAlignment="0"/>
    <xf numFmtId="0" fontId="133" fillId="72" borderId="72" applyNumberFormat="0" applyFont="0" applyAlignment="0">
      <protection locked="0"/>
    </xf>
    <xf numFmtId="0" fontId="45" fillId="23" borderId="46" applyNumberFormat="0" applyAlignment="0">
      <protection locked="0"/>
    </xf>
    <xf numFmtId="251" fontId="131" fillId="52" borderId="0"/>
    <xf numFmtId="0" fontId="45" fillId="54" borderId="82" applyNumberFormat="0" applyAlignment="0">
      <protection locked="0"/>
    </xf>
    <xf numFmtId="38" fontId="134" fillId="0" borderId="0"/>
    <xf numFmtId="38" fontId="135" fillId="0" borderId="0"/>
    <xf numFmtId="38" fontId="136" fillId="0" borderId="0"/>
    <xf numFmtId="38" fontId="137" fillId="0" borderId="0"/>
    <xf numFmtId="0" fontId="138" fillId="0" borderId="0"/>
    <xf numFmtId="0" fontId="138" fillId="0" borderId="0"/>
    <xf numFmtId="0" fontId="45" fillId="36" borderId="0"/>
    <xf numFmtId="183" fontId="56" fillId="80" borderId="0" applyBorder="0"/>
    <xf numFmtId="252" fontId="56" fillId="80" borderId="0"/>
    <xf numFmtId="184" fontId="56" fillId="80" borderId="0" applyBorder="0"/>
    <xf numFmtId="185" fontId="56" fillId="80" borderId="0" applyBorder="0"/>
    <xf numFmtId="186" fontId="56" fillId="80" borderId="0" applyBorder="0"/>
    <xf numFmtId="187" fontId="56" fillId="80" borderId="0" applyBorder="0"/>
    <xf numFmtId="0" fontId="139" fillId="0" borderId="83" applyNumberFormat="0" applyFill="0" applyAlignment="0" applyProtection="0"/>
    <xf numFmtId="15" fontId="42" fillId="0" borderId="0" applyFill="0" applyBorder="0">
      <alignment horizontal="right"/>
    </xf>
    <xf numFmtId="0" fontId="73" fillId="0" borderId="46" applyFill="0">
      <alignment horizontal="center" vertical="center"/>
    </xf>
    <xf numFmtId="0" fontId="45" fillId="0" borderId="46" applyFill="0">
      <alignment horizontal="center" vertical="center"/>
    </xf>
    <xf numFmtId="191" fontId="45" fillId="0" borderId="46" applyFill="0">
      <alignment horizontal="center" vertical="center"/>
    </xf>
    <xf numFmtId="253" fontId="57" fillId="0" borderId="0" applyNumberFormat="0" applyFill="0" applyBorder="0" applyAlignment="0">
      <protection locked="0"/>
    </xf>
    <xf numFmtId="0" fontId="140" fillId="0" borderId="0" applyNumberFormat="0" applyFill="0" applyBorder="0" applyAlignment="0" applyProtection="0">
      <alignment horizontal="right"/>
    </xf>
    <xf numFmtId="254" fontId="42" fillId="0" borderId="0" applyFill="0" applyBorder="0">
      <alignment horizontal="right"/>
    </xf>
    <xf numFmtId="182" fontId="141" fillId="0" borderId="0"/>
    <xf numFmtId="0" fontId="41" fillId="0" borderId="0" applyFill="0" applyBorder="0">
      <alignment horizontal="left" vertical="center"/>
    </xf>
    <xf numFmtId="255" fontId="87" fillId="0" borderId="0" applyFont="0" applyFill="0" applyBorder="0" applyProtection="0">
      <alignment horizontal="right"/>
    </xf>
    <xf numFmtId="0" fontId="77" fillId="70" borderId="84" applyNumberFormat="0" applyFont="0" applyFill="0" applyAlignment="0" applyProtection="0">
      <alignment vertical="center"/>
      <protection locked="0"/>
    </xf>
    <xf numFmtId="0" fontId="89" fillId="0" borderId="0" applyNumberFormat="0" applyBorder="0">
      <alignment horizontal="left" vertical="top"/>
    </xf>
    <xf numFmtId="0" fontId="142" fillId="47" borderId="0" applyNumberFormat="0" applyBorder="0" applyAlignment="0" applyProtection="0"/>
    <xf numFmtId="0" fontId="142" fillId="47" borderId="0" applyNumberFormat="0" applyBorder="0" applyAlignment="0" applyProtection="0"/>
    <xf numFmtId="0" fontId="142" fillId="47" borderId="0" applyNumberFormat="0" applyBorder="0" applyAlignment="0" applyProtection="0"/>
    <xf numFmtId="0" fontId="142" fillId="47" borderId="0" applyNumberFormat="0" applyBorder="0" applyAlignment="0" applyProtection="0"/>
    <xf numFmtId="0" fontId="143" fillId="0" borderId="0"/>
    <xf numFmtId="256" fontId="144" fillId="0" borderId="71">
      <alignment horizontal="right"/>
      <protection locked="0"/>
    </xf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 applyFill="0"/>
    <xf numFmtId="0" fontId="5" fillId="0" borderId="0" applyFill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40" fillId="41" borderId="0" applyFill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7" fillId="0" borderId="0" applyFill="0" applyBorder="0">
      <protection locked="0"/>
    </xf>
    <xf numFmtId="0" fontId="75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4" fontId="45" fillId="0" borderId="0" applyFont="0" applyFill="0" applyBorder="0" applyAlignment="0" applyProtection="0"/>
    <xf numFmtId="252" fontId="84" fillId="0" borderId="0"/>
    <xf numFmtId="251" fontId="84" fillId="0" borderId="0"/>
    <xf numFmtId="183" fontId="84" fillId="0" borderId="0"/>
    <xf numFmtId="184" fontId="84" fillId="0" borderId="0" applyBorder="0"/>
    <xf numFmtId="0" fontId="146" fillId="0" borderId="0" applyNumberFormat="0" applyBorder="0">
      <protection hidden="1"/>
    </xf>
    <xf numFmtId="0" fontId="147" fillId="72" borderId="85" applyNumberFormat="0" applyAlignment="0" applyProtection="0"/>
    <xf numFmtId="40" fontId="148" fillId="72" borderId="0">
      <alignment horizontal="right"/>
    </xf>
    <xf numFmtId="0" fontId="149" fillId="81" borderId="0">
      <alignment horizontal="center"/>
    </xf>
    <xf numFmtId="0" fontId="116" fillId="82" borderId="0"/>
    <xf numFmtId="0" fontId="150" fillId="72" borderId="0" applyBorder="0">
      <alignment horizontal="centerContinuous"/>
    </xf>
    <xf numFmtId="0" fontId="151" fillId="82" borderId="0" applyBorder="0">
      <alignment horizontal="centerContinuous"/>
    </xf>
    <xf numFmtId="0" fontId="152" fillId="0" borderId="0" applyFill="0" applyBorder="0" applyProtection="0">
      <alignment horizontal="left"/>
    </xf>
    <xf numFmtId="0" fontId="153" fillId="0" borderId="0" applyFill="0" applyBorder="0" applyProtection="0">
      <alignment horizontal="left"/>
    </xf>
    <xf numFmtId="1" fontId="154" fillId="0" borderId="0" applyProtection="0">
      <alignment horizontal="right" vertical="center"/>
    </xf>
    <xf numFmtId="0" fontId="5" fillId="83" borderId="0" applyNumberFormat="0" applyFont="0" applyBorder="0" applyAlignment="0" applyProtection="0">
      <protection hidden="1"/>
    </xf>
    <xf numFmtId="169" fontId="45" fillId="84" borderId="0" applyNumberFormat="0" applyFont="0" applyBorder="0" applyAlignment="0" applyProtection="0"/>
    <xf numFmtId="257" fontId="5" fillId="0" borderId="0" applyFont="0" applyFill="0" applyBorder="0" applyAlignment="0" applyProtection="0"/>
    <xf numFmtId="9" fontId="60" fillId="0" borderId="0" applyFont="0" applyFill="0" applyBorder="0" applyAlignment="0" applyProtection="0"/>
    <xf numFmtId="10" fontId="60" fillId="0" borderId="0" applyFont="0" applyFill="0" applyBorder="0" applyAlignment="0" applyProtection="0"/>
    <xf numFmtId="9" fontId="5" fillId="0" borderId="0" applyFont="0" applyFill="0" applyBorder="0" applyAlignment="0" applyProtection="0"/>
    <xf numFmtId="258" fontId="15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259" fontId="5" fillId="0" borderId="0" applyFill="0" applyBorder="0"/>
    <xf numFmtId="248" fontId="5" fillId="0" borderId="0" applyFill="0" applyBorder="0"/>
    <xf numFmtId="248" fontId="57" fillId="0" borderId="0" applyFill="0" applyBorder="0">
      <protection locked="0"/>
    </xf>
    <xf numFmtId="259" fontId="5" fillId="0" borderId="0" applyFill="0" applyBorder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60" fontId="87" fillId="0" borderId="0" applyFont="0" applyFill="0" applyBorder="0" applyProtection="0">
      <alignment horizontal="right"/>
    </xf>
    <xf numFmtId="168" fontId="156" fillId="0" borderId="0"/>
    <xf numFmtId="0" fontId="73" fillId="0" borderId="0" applyFill="0" applyBorder="0">
      <alignment vertical="center"/>
    </xf>
    <xf numFmtId="188" fontId="157" fillId="0" borderId="0" applyFill="0" applyBorder="0">
      <alignment horizontal="right" vertical="center"/>
    </xf>
    <xf numFmtId="194" fontId="157" fillId="0" borderId="0" applyFill="0" applyBorder="0">
      <alignment horizontal="right" vertical="center"/>
    </xf>
    <xf numFmtId="0" fontId="158" fillId="0" borderId="0" applyFill="0" applyBorder="0">
      <alignment vertical="center"/>
    </xf>
    <xf numFmtId="0" fontId="159" fillId="0" borderId="0" applyFill="0" applyBorder="0">
      <alignment vertical="center"/>
    </xf>
    <xf numFmtId="0" fontId="160" fillId="0" borderId="0" applyFill="0" applyBorder="0">
      <alignment vertical="center"/>
    </xf>
    <xf numFmtId="0" fontId="157" fillId="0" borderId="0" applyFill="0" applyBorder="0">
      <alignment vertical="center"/>
    </xf>
    <xf numFmtId="0" fontId="127" fillId="0" borderId="0" applyFill="0" applyBorder="0">
      <alignment horizontal="center" vertical="center"/>
      <protection locked="0"/>
    </xf>
    <xf numFmtId="0" fontId="127" fillId="0" borderId="0" applyFill="0" applyBorder="0">
      <alignment horizontal="center" vertical="center"/>
      <protection locked="0"/>
    </xf>
    <xf numFmtId="0" fontId="161" fillId="0" borderId="0" applyFill="0" applyBorder="0">
      <alignment horizontal="left" vertical="center"/>
      <protection locked="0"/>
    </xf>
    <xf numFmtId="0" fontId="162" fillId="0" borderId="0" applyFill="0" applyBorder="0">
      <alignment horizontal="left" vertical="center"/>
    </xf>
    <xf numFmtId="190" fontId="157" fillId="0" borderId="0" applyFill="0" applyBorder="0">
      <alignment horizontal="right" vertical="center"/>
    </xf>
    <xf numFmtId="0" fontId="157" fillId="0" borderId="0" applyFill="0" applyBorder="0">
      <alignment vertical="center"/>
    </xf>
    <xf numFmtId="191" fontId="157" fillId="0" borderId="0" applyFill="0" applyBorder="0">
      <alignment horizontal="right" vertical="center"/>
    </xf>
    <xf numFmtId="192" fontId="157" fillId="0" borderId="0" applyFill="0" applyBorder="0">
      <alignment horizontal="right" vertical="center"/>
    </xf>
    <xf numFmtId="0" fontId="160" fillId="0" borderId="0" applyFill="0" applyBorder="0">
      <alignment vertical="center"/>
    </xf>
    <xf numFmtId="191" fontId="163" fillId="0" borderId="0" applyFill="0" applyBorder="0">
      <alignment horizontal="left" vertical="center"/>
    </xf>
    <xf numFmtId="0" fontId="164" fillId="0" borderId="0" applyFill="0" applyBorder="0">
      <alignment horizontal="left" vertical="center"/>
    </xf>
    <xf numFmtId="193" fontId="157" fillId="0" borderId="0" applyFill="0" applyBorder="0">
      <alignment horizontal="right" vertical="center"/>
    </xf>
    <xf numFmtId="0" fontId="76" fillId="0" borderId="0" applyNumberFormat="0" applyFont="0" applyFill="0" applyBorder="0" applyAlignment="0" applyProtection="0">
      <alignment horizontal="left"/>
    </xf>
    <xf numFmtId="0" fontId="76" fillId="0" borderId="0" applyNumberFormat="0" applyFont="0" applyFill="0" applyBorder="0" applyAlignment="0" applyProtection="0">
      <alignment horizontal="left"/>
    </xf>
    <xf numFmtId="0" fontId="76" fillId="0" borderId="0" applyNumberFormat="0" applyFont="0" applyFill="0" applyBorder="0" applyAlignment="0" applyProtection="0">
      <alignment horizontal="left"/>
    </xf>
    <xf numFmtId="15" fontId="76" fillId="0" borderId="0" applyFont="0" applyFill="0" applyBorder="0" applyAlignment="0" applyProtection="0"/>
    <xf numFmtId="15" fontId="76" fillId="0" borderId="0" applyFont="0" applyFill="0" applyBorder="0" applyAlignment="0" applyProtection="0"/>
    <xf numFmtId="15" fontId="76" fillId="0" borderId="0" applyFont="0" applyFill="0" applyBorder="0" applyAlignment="0" applyProtection="0"/>
    <xf numFmtId="4" fontId="76" fillId="0" borderId="0" applyFont="0" applyFill="0" applyBorder="0" applyAlignment="0" applyProtection="0"/>
    <xf numFmtId="4" fontId="76" fillId="0" borderId="0" applyFont="0" applyFill="0" applyBorder="0" applyAlignment="0" applyProtection="0"/>
    <xf numFmtId="261" fontId="165" fillId="0" borderId="10"/>
    <xf numFmtId="0" fontId="65" fillId="0" borderId="19">
      <alignment horizontal="center"/>
    </xf>
    <xf numFmtId="0" fontId="65" fillId="0" borderId="19">
      <alignment horizontal="center"/>
    </xf>
    <xf numFmtId="0" fontId="65" fillId="0" borderId="19">
      <alignment horizontal="center"/>
    </xf>
    <xf numFmtId="0" fontId="65" fillId="0" borderId="19">
      <alignment horizontal="center"/>
    </xf>
    <xf numFmtId="3" fontId="76" fillId="0" borderId="0" applyFont="0" applyFill="0" applyBorder="0" applyAlignment="0" applyProtection="0"/>
    <xf numFmtId="3" fontId="76" fillId="0" borderId="0" applyFont="0" applyFill="0" applyBorder="0" applyAlignment="0" applyProtection="0"/>
    <xf numFmtId="0" fontId="76" fillId="85" borderId="0" applyNumberFormat="0" applyFont="0" applyBorder="0" applyAlignment="0" applyProtection="0"/>
    <xf numFmtId="0" fontId="76" fillId="85" borderId="0" applyNumberFormat="0" applyFont="0" applyBorder="0" applyAlignment="0" applyProtection="0"/>
    <xf numFmtId="262" fontId="5" fillId="0" borderId="5" applyFont="0" applyFill="0" applyBorder="0" applyAlignment="0" applyProtection="0"/>
    <xf numFmtId="262" fontId="5" fillId="0" borderId="5" applyFont="0" applyFill="0" applyBorder="0" applyAlignment="0" applyProtection="0"/>
    <xf numFmtId="263" fontId="5" fillId="0" borderId="0" applyFont="0" applyFill="0" applyBorder="0" applyAlignment="0" applyProtection="0"/>
    <xf numFmtId="263" fontId="5" fillId="0" borderId="0" applyFont="0" applyFill="0" applyBorder="0" applyAlignment="0" applyProtection="0"/>
    <xf numFmtId="264" fontId="5" fillId="0" borderId="0"/>
    <xf numFmtId="265" fontId="166" fillId="0" borderId="0"/>
    <xf numFmtId="264" fontId="5" fillId="0" borderId="0"/>
    <xf numFmtId="266" fontId="89" fillId="0" borderId="0" applyNumberFormat="0" applyFill="0" applyBorder="0" applyAlignment="0" applyProtection="0"/>
    <xf numFmtId="0" fontId="5" fillId="86" borderId="0" applyNumberFormat="0" applyFont="0" applyBorder="0" applyAlignment="0" applyProtection="0"/>
    <xf numFmtId="0" fontId="5" fillId="86" borderId="0" applyNumberFormat="0" applyFont="0" applyBorder="0" applyAlignment="0" applyProtection="0"/>
    <xf numFmtId="2" fontId="167" fillId="87" borderId="10" applyAlignment="0" applyProtection="0">
      <protection locked="0"/>
    </xf>
    <xf numFmtId="0" fontId="168" fillId="24" borderId="10" applyNumberFormat="0" applyAlignment="0" applyProtection="0"/>
    <xf numFmtId="0" fontId="169" fillId="88" borderId="46" applyNumberFormat="0" applyAlignment="0" applyProtection="0">
      <alignment horizontal="center" vertical="center"/>
    </xf>
    <xf numFmtId="0" fontId="170" fillId="0" borderId="0"/>
    <xf numFmtId="0" fontId="170" fillId="0" borderId="0"/>
    <xf numFmtId="188" fontId="45" fillId="0" borderId="0" applyFill="0" applyBorder="0">
      <alignment horizontal="right" vertical="center"/>
    </xf>
    <xf numFmtId="267" fontId="45" fillId="0" borderId="0" applyFill="0" applyBorder="0">
      <alignment horizontal="right" vertical="center"/>
    </xf>
    <xf numFmtId="190" fontId="45" fillId="0" borderId="0" applyFill="0" applyBorder="0">
      <alignment horizontal="right" vertical="center"/>
    </xf>
    <xf numFmtId="268" fontId="45" fillId="0" borderId="0" applyFill="0" applyBorder="0">
      <alignment horizontal="right" vertical="center"/>
    </xf>
    <xf numFmtId="192" fontId="45" fillId="0" borderId="0" applyFill="0" applyBorder="0">
      <alignment horizontal="right" vertical="center"/>
    </xf>
    <xf numFmtId="193" fontId="45" fillId="0" borderId="0" applyFill="0" applyBorder="0">
      <alignment horizontal="right" vertical="center"/>
    </xf>
    <xf numFmtId="269" fontId="72" fillId="0" borderId="0" applyNumberFormat="0" applyFill="0" applyBorder="0" applyAlignment="0" applyProtection="0"/>
    <xf numFmtId="269" fontId="171" fillId="0" borderId="0" applyNumberFormat="0" applyFill="0" applyBorder="0" applyAlignment="0" applyProtection="0"/>
    <xf numFmtId="0" fontId="91" fillId="0" borderId="86">
      <alignment vertical="center"/>
    </xf>
    <xf numFmtId="4" fontId="172" fillId="47" borderId="87" applyNumberFormat="0" applyProtection="0">
      <alignment vertical="center"/>
    </xf>
    <xf numFmtId="4" fontId="173" fillId="47" borderId="87" applyNumberFormat="0" applyProtection="0">
      <alignment vertical="center"/>
    </xf>
    <xf numFmtId="4" fontId="172" fillId="47" borderId="87" applyNumberFormat="0" applyProtection="0">
      <alignment horizontal="left" vertical="center" indent="1"/>
    </xf>
    <xf numFmtId="0" fontId="172" fillId="47" borderId="87" applyNumberFormat="0" applyProtection="0">
      <alignment horizontal="left" vertical="top" indent="1"/>
    </xf>
    <xf numFmtId="4" fontId="172" fillId="89" borderId="0" applyNumberFormat="0" applyProtection="0">
      <alignment horizontal="left" vertical="center" indent="1"/>
    </xf>
    <xf numFmtId="4" fontId="148" fillId="69" borderId="87" applyNumberFormat="0" applyProtection="0">
      <alignment horizontal="right" vertical="center"/>
    </xf>
    <xf numFmtId="4" fontId="148" fillId="43" borderId="87" applyNumberFormat="0" applyProtection="0">
      <alignment horizontal="right" vertical="center"/>
    </xf>
    <xf numFmtId="4" fontId="148" fillId="61" borderId="87" applyNumberFormat="0" applyProtection="0">
      <alignment horizontal="right" vertical="center"/>
    </xf>
    <xf numFmtId="4" fontId="148" fillId="90" borderId="87" applyNumberFormat="0" applyProtection="0">
      <alignment horizontal="right" vertical="center"/>
    </xf>
    <xf numFmtId="4" fontId="148" fillId="67" borderId="87" applyNumberFormat="0" applyProtection="0">
      <alignment horizontal="right" vertical="center"/>
    </xf>
    <xf numFmtId="4" fontId="148" fillId="64" borderId="87" applyNumberFormat="0" applyProtection="0">
      <alignment horizontal="right" vertical="center"/>
    </xf>
    <xf numFmtId="4" fontId="148" fillId="91" borderId="87" applyNumberFormat="0" applyProtection="0">
      <alignment horizontal="right" vertical="center"/>
    </xf>
    <xf numFmtId="4" fontId="148" fillId="92" borderId="87" applyNumberFormat="0" applyProtection="0">
      <alignment horizontal="right" vertical="center"/>
    </xf>
    <xf numFmtId="4" fontId="148" fillId="93" borderId="87" applyNumberFormat="0" applyProtection="0">
      <alignment horizontal="right" vertical="center"/>
    </xf>
    <xf numFmtId="4" fontId="172" fillId="94" borderId="88" applyNumberFormat="0" applyProtection="0">
      <alignment horizontal="left" vertical="center" indent="1"/>
    </xf>
    <xf numFmtId="4" fontId="148" fillId="95" borderId="0" applyNumberFormat="0" applyProtection="0">
      <alignment horizontal="left" vertical="center" indent="1"/>
    </xf>
    <xf numFmtId="4" fontId="174" fillId="96" borderId="0" applyNumberFormat="0" applyProtection="0">
      <alignment horizontal="left" vertical="center" indent="1"/>
    </xf>
    <xf numFmtId="4" fontId="148" fillId="89" borderId="87" applyNumberFormat="0" applyProtection="0">
      <alignment horizontal="right" vertical="center"/>
    </xf>
    <xf numFmtId="4" fontId="148" fillId="95" borderId="0" applyNumberFormat="0" applyProtection="0">
      <alignment horizontal="left" vertical="center" indent="1"/>
    </xf>
    <xf numFmtId="4" fontId="148" fillId="89" borderId="0" applyNumberFormat="0" applyProtection="0">
      <alignment horizontal="left" vertical="center" indent="1"/>
    </xf>
    <xf numFmtId="0" fontId="5" fillId="96" borderId="87" applyNumberFormat="0" applyProtection="0">
      <alignment horizontal="left" vertical="center" indent="1"/>
    </xf>
    <xf numFmtId="0" fontId="5" fillId="96" borderId="87" applyNumberFormat="0" applyProtection="0">
      <alignment horizontal="left" vertical="top" indent="1"/>
    </xf>
    <xf numFmtId="0" fontId="5" fillId="89" borderId="87" applyNumberFormat="0" applyProtection="0">
      <alignment horizontal="left" vertical="center" indent="1"/>
    </xf>
    <xf numFmtId="0" fontId="5" fillId="89" borderId="87" applyNumberFormat="0" applyProtection="0">
      <alignment horizontal="left" vertical="top" indent="1"/>
    </xf>
    <xf numFmtId="0" fontId="5" fillId="48" borderId="87" applyNumberFormat="0" applyProtection="0">
      <alignment horizontal="left" vertical="center" indent="1"/>
    </xf>
    <xf numFmtId="0" fontId="5" fillId="48" borderId="87" applyNumberFormat="0" applyProtection="0">
      <alignment horizontal="left" vertical="top" indent="1"/>
    </xf>
    <xf numFmtId="0" fontId="5" fillId="95" borderId="87" applyNumberFormat="0" applyProtection="0">
      <alignment horizontal="left" vertical="center" indent="1"/>
    </xf>
    <xf numFmtId="0" fontId="5" fillId="95" borderId="87" applyNumberFormat="0" applyProtection="0">
      <alignment horizontal="left" vertical="top" indent="1"/>
    </xf>
    <xf numFmtId="0" fontId="5" fillId="72" borderId="46" applyNumberFormat="0">
      <protection locked="0"/>
    </xf>
    <xf numFmtId="4" fontId="148" fillId="44" borderId="87" applyNumberFormat="0" applyProtection="0">
      <alignment vertical="center"/>
    </xf>
    <xf numFmtId="4" fontId="175" fillId="44" borderId="87" applyNumberFormat="0" applyProtection="0">
      <alignment vertical="center"/>
    </xf>
    <xf numFmtId="4" fontId="148" fillId="44" borderId="87" applyNumberFormat="0" applyProtection="0">
      <alignment horizontal="left" vertical="center" indent="1"/>
    </xf>
    <xf numFmtId="0" fontId="148" fillId="44" borderId="87" applyNumberFormat="0" applyProtection="0">
      <alignment horizontal="left" vertical="top" indent="1"/>
    </xf>
    <xf numFmtId="4" fontId="148" fillId="95" borderId="87" applyNumberFormat="0" applyProtection="0">
      <alignment horizontal="right" vertical="center"/>
    </xf>
    <xf numFmtId="4" fontId="175" fillId="95" borderId="87" applyNumberFormat="0" applyProtection="0">
      <alignment horizontal="right" vertical="center"/>
    </xf>
    <xf numFmtId="4" fontId="148" fillId="89" borderId="87" applyNumberFormat="0" applyProtection="0">
      <alignment horizontal="left" vertical="center" indent="1"/>
    </xf>
    <xf numFmtId="0" fontId="148" fillId="89" borderId="87" applyNumberFormat="0" applyProtection="0">
      <alignment horizontal="left" vertical="top" indent="1"/>
    </xf>
    <xf numFmtId="4" fontId="176" fillId="84" borderId="0" applyNumberFormat="0" applyProtection="0">
      <alignment horizontal="left" vertical="center" indent="1"/>
    </xf>
    <xf numFmtId="4" fontId="88" fillId="95" borderId="87" applyNumberFormat="0" applyProtection="0">
      <alignment horizontal="right" vertical="center"/>
    </xf>
    <xf numFmtId="0" fontId="5" fillId="44" borderId="0" applyNumberFormat="0" applyFont="0" applyBorder="0" applyAlignment="0" applyProtection="0"/>
    <xf numFmtId="0" fontId="5" fillId="72" borderId="0" applyNumberFormat="0" applyFont="0" applyBorder="0" applyAlignment="0" applyProtection="0"/>
    <xf numFmtId="0" fontId="5" fillId="46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46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Border="0" applyAlignment="0" applyProtection="0"/>
    <xf numFmtId="0" fontId="177" fillId="52" borderId="0" applyNumberFormat="0" applyBorder="0" applyAlignment="0"/>
    <xf numFmtId="270" fontId="42" fillId="0" borderId="0" applyFont="0" applyFill="0" applyBorder="0" applyAlignment="0" applyProtection="0">
      <alignment horizontal="right"/>
    </xf>
    <xf numFmtId="0" fontId="178" fillId="0" borderId="0" applyFill="0" applyBorder="0">
      <alignment horizontal="left" vertical="center"/>
    </xf>
    <xf numFmtId="0" fontId="60" fillId="97" borderId="0" applyNumberFormat="0" applyFont="0" applyBorder="0" applyAlignment="0" applyProtection="0"/>
    <xf numFmtId="0" fontId="179" fillId="0" borderId="0" applyNumberFormat="0" applyFill="0" applyBorder="0" applyAlignment="0" applyProtection="0"/>
    <xf numFmtId="17" fontId="42" fillId="0" borderId="0" applyFill="0" applyBorder="0">
      <alignment horizontal="right"/>
    </xf>
    <xf numFmtId="243" fontId="45" fillId="0" borderId="0" applyAlignment="0" applyProtection="0"/>
    <xf numFmtId="38" fontId="180" fillId="0" borderId="5" applyBorder="0" applyAlignment="0"/>
    <xf numFmtId="271" fontId="54" fillId="0" borderId="0" applyFill="0" applyBorder="0" applyProtection="0"/>
    <xf numFmtId="0" fontId="148" fillId="0" borderId="0">
      <alignment vertical="top"/>
    </xf>
    <xf numFmtId="0" fontId="181" fillId="98" borderId="89" applyNumberFormat="0" applyAlignment="0" applyProtection="0"/>
    <xf numFmtId="0" fontId="181" fillId="98" borderId="89" applyNumberFormat="0" applyAlignment="0" applyProtection="0"/>
    <xf numFmtId="0" fontId="181" fillId="99" borderId="89" applyNumberFormat="0" applyAlignment="0" applyProtection="0"/>
    <xf numFmtId="0" fontId="148" fillId="0" borderId="0" applyNumberFormat="0" applyBorder="0" applyAlignment="0"/>
    <xf numFmtId="0" fontId="148" fillId="0" borderId="0" applyNumberFormat="0" applyBorder="0" applyAlignment="0"/>
    <xf numFmtId="0" fontId="148" fillId="0" borderId="0" applyNumberFormat="0" applyBorder="0" applyAlignment="0"/>
    <xf numFmtId="0" fontId="148" fillId="0" borderId="0" applyNumberFormat="0" applyBorder="0" applyAlignment="0"/>
    <xf numFmtId="0" fontId="41" fillId="0" borderId="0"/>
    <xf numFmtId="0" fontId="124" fillId="0" borderId="0"/>
    <xf numFmtId="15" fontId="5" fillId="0" borderId="0"/>
    <xf numFmtId="0" fontId="148" fillId="0" borderId="0" applyNumberFormat="0" applyBorder="0" applyAlignment="0"/>
    <xf numFmtId="0" fontId="148" fillId="0" borderId="0" applyNumberFormat="0" applyBorder="0" applyAlignment="0"/>
    <xf numFmtId="0" fontId="148" fillId="0" borderId="0" applyNumberFormat="0" applyBorder="0" applyAlignment="0"/>
    <xf numFmtId="10" fontId="5" fillId="0" borderId="0"/>
    <xf numFmtId="272" fontId="72" fillId="36" borderId="45"/>
    <xf numFmtId="273" fontId="87" fillId="0" borderId="56" applyFont="0" applyFill="0" applyAlignment="0" applyProtection="0"/>
    <xf numFmtId="3" fontId="182" fillId="0" borderId="0"/>
    <xf numFmtId="3" fontId="183" fillId="0" borderId="60"/>
    <xf numFmtId="3" fontId="183" fillId="0" borderId="61"/>
    <xf numFmtId="3" fontId="183" fillId="0" borderId="90"/>
    <xf numFmtId="3" fontId="182" fillId="0" borderId="0"/>
    <xf numFmtId="0" fontId="53" fillId="0" borderId="0" applyFill="0" applyBorder="0" applyProtection="0">
      <alignment horizontal="center" vertical="center"/>
    </xf>
    <xf numFmtId="0" fontId="184" fillId="0" borderId="0" applyBorder="0" applyProtection="0">
      <alignment vertical="center"/>
    </xf>
    <xf numFmtId="230" fontId="184" fillId="0" borderId="3" applyBorder="0" applyProtection="0">
      <alignment horizontal="right" vertical="center"/>
    </xf>
    <xf numFmtId="0" fontId="185" fillId="100" borderId="0" applyBorder="0" applyProtection="0">
      <alignment horizontal="centerContinuous" vertical="center"/>
    </xf>
    <xf numFmtId="0" fontId="186" fillId="75" borderId="3" applyBorder="0" applyProtection="0">
      <alignment horizontal="centerContinuous" vertical="center"/>
    </xf>
    <xf numFmtId="0" fontId="184" fillId="0" borderId="0" applyBorder="0" applyProtection="0">
      <alignment vertical="center"/>
    </xf>
    <xf numFmtId="0" fontId="92" fillId="0" borderId="0">
      <alignment horizontal="left"/>
    </xf>
    <xf numFmtId="0" fontId="53" fillId="0" borderId="0" applyFill="0" applyBorder="0" applyProtection="0"/>
    <xf numFmtId="0" fontId="75" fillId="0" borderId="0"/>
    <xf numFmtId="0" fontId="72" fillId="0" borderId="0" applyFill="0" applyBorder="0" applyProtection="0">
      <alignment horizontal="left"/>
    </xf>
    <xf numFmtId="0" fontId="92" fillId="0" borderId="5" applyFill="0" applyBorder="0" applyProtection="0">
      <alignment horizontal="left" vertical="top"/>
    </xf>
    <xf numFmtId="49" fontId="5" fillId="0" borderId="0" applyFont="0" applyFill="0" applyBorder="0" applyAlignment="0" applyProtection="0"/>
    <xf numFmtId="0" fontId="187" fillId="0" borderId="0"/>
    <xf numFmtId="0" fontId="187" fillId="0" borderId="0"/>
    <xf numFmtId="0" fontId="188" fillId="0" borderId="0"/>
    <xf numFmtId="0" fontId="188" fillId="0" borderId="0"/>
    <xf numFmtId="0" fontId="187" fillId="0" borderId="0"/>
    <xf numFmtId="0" fontId="187" fillId="0" borderId="0"/>
    <xf numFmtId="0" fontId="5" fillId="0" borderId="0" applyFill="0" applyBorder="0">
      <alignment horizontal="right"/>
    </xf>
    <xf numFmtId="0" fontId="5" fillId="0" borderId="0" applyFill="0" applyBorder="0">
      <alignment horizontal="right"/>
    </xf>
    <xf numFmtId="0" fontId="5" fillId="0" borderId="0">
      <alignment vertical="top" wrapText="1"/>
    </xf>
    <xf numFmtId="182" fontId="189" fillId="0" borderId="0"/>
    <xf numFmtId="273" fontId="87" fillId="0" borderId="0" applyFont="0" applyFill="0" applyBorder="0" applyAlignment="0" applyProtection="0"/>
    <xf numFmtId="0" fontId="190" fillId="0" borderId="0" applyFill="0" applyBorder="0" applyProtection="0">
      <alignment horizontal="left" vertical="top"/>
    </xf>
    <xf numFmtId="15" fontId="191" fillId="75" borderId="0" applyBorder="0" applyProtection="0">
      <alignment horizontal="centerContinuous"/>
    </xf>
    <xf numFmtId="15" fontId="192" fillId="75" borderId="0" applyBorder="0" applyProtection="0">
      <alignment horizontal="centerContinuous"/>
    </xf>
    <xf numFmtId="15" fontId="116" fillId="75" borderId="0" applyNumberFormat="0" applyBorder="0" applyProtection="0">
      <alignment horizontal="centerContinuous"/>
    </xf>
    <xf numFmtId="198" fontId="32" fillId="0" borderId="0" applyNumberFormat="0">
      <alignment vertical="center"/>
    </xf>
    <xf numFmtId="0" fontId="193" fillId="0" borderId="0" applyNumberFormat="0" applyFill="0" applyBorder="0" applyAlignment="0" applyProtection="0"/>
    <xf numFmtId="0" fontId="194" fillId="0" borderId="0" applyFill="0" applyBorder="0">
      <alignment horizontal="left" vertical="center"/>
      <protection locked="0"/>
    </xf>
    <xf numFmtId="0" fontId="187" fillId="0" borderId="0"/>
    <xf numFmtId="0" fontId="195" fillId="0" borderId="0" applyFill="0" applyBorder="0">
      <alignment horizontal="left" vertical="center"/>
      <protection locked="0"/>
    </xf>
    <xf numFmtId="0" fontId="196" fillId="0" borderId="0" applyFill="0" applyBorder="0">
      <alignment horizontal="left" vertical="center"/>
      <protection locked="0"/>
    </xf>
    <xf numFmtId="169" fontId="45" fillId="0" borderId="0" applyNumberFormat="0" applyFont="0" applyBorder="0" applyAlignment="0" applyProtection="0"/>
    <xf numFmtId="1" fontId="45" fillId="36" borderId="0" applyFont="0" applyBorder="0" applyAlignment="0" applyProtection="0"/>
    <xf numFmtId="170" fontId="5" fillId="0" borderId="7" applyFill="0"/>
    <xf numFmtId="170" fontId="5" fillId="0" borderId="7" applyFill="0"/>
    <xf numFmtId="170" fontId="5" fillId="0" borderId="56" applyFill="0"/>
    <xf numFmtId="170" fontId="5" fillId="0" borderId="56" applyFill="0"/>
    <xf numFmtId="170" fontId="5" fillId="0" borderId="7" applyFill="0"/>
    <xf numFmtId="170" fontId="5" fillId="0" borderId="7" applyFill="0"/>
    <xf numFmtId="170" fontId="5" fillId="0" borderId="56" applyFill="0"/>
    <xf numFmtId="170" fontId="5" fillId="0" borderId="56" applyFill="0"/>
    <xf numFmtId="0" fontId="197" fillId="0" borderId="91" applyNumberFormat="0" applyFill="0" applyAlignment="0" applyProtection="0"/>
    <xf numFmtId="273" fontId="87" fillId="0" borderId="62" applyFont="0" applyFill="0" applyAlignment="0" applyProtection="0"/>
    <xf numFmtId="38" fontId="85" fillId="0" borderId="3" applyNumberFormat="0" applyFont="0" applyFill="0" applyAlignment="0"/>
    <xf numFmtId="37" fontId="57" fillId="87" borderId="0" applyNumberFormat="0" applyBorder="0" applyAlignment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60" fillId="0" borderId="0" applyFont="0" applyFill="0" applyBorder="0" applyAlignment="0" applyProtection="0"/>
    <xf numFmtId="37" fontId="60" fillId="0" borderId="0" applyFont="0" applyFill="0" applyBorder="0" applyAlignment="0" applyProtection="0"/>
    <xf numFmtId="274" fontId="5" fillId="0" borderId="0" applyFont="0" applyFill="0" applyBorder="0" applyAlignment="0" applyProtection="0"/>
    <xf numFmtId="275" fontId="5" fillId="0" borderId="0" applyFont="0" applyFill="0" applyBorder="0" applyAlignment="0" applyProtection="0"/>
    <xf numFmtId="0" fontId="88" fillId="0" borderId="0" applyNumberFormat="0" applyFill="0" applyBorder="0"/>
    <xf numFmtId="0" fontId="198" fillId="0" borderId="0" applyNumberFormat="0" applyFill="0" applyBorder="0" applyAlignment="0" applyProtection="0"/>
    <xf numFmtId="0" fontId="146" fillId="0" borderId="0" applyNumberFormat="0" applyFill="0" applyBorder="0" applyAlignment="0"/>
    <xf numFmtId="276" fontId="5" fillId="0" borderId="0" applyFont="0" applyFill="0" applyBorder="0" applyProtection="0">
      <alignment horizontal="right"/>
    </xf>
    <xf numFmtId="276" fontId="5" fillId="0" borderId="0" applyFont="0" applyFill="0" applyBorder="0" applyProtection="0">
      <alignment horizontal="right"/>
    </xf>
    <xf numFmtId="277" fontId="5" fillId="0" borderId="3" applyBorder="0" applyProtection="0">
      <alignment horizontal="right"/>
    </xf>
    <xf numFmtId="278" fontId="199" fillId="0" borderId="0" applyFill="0" applyBorder="0" applyAlignment="0"/>
    <xf numFmtId="279" fontId="199" fillId="50" borderId="0" applyFill="0" applyBorder="0" applyAlignment="0"/>
    <xf numFmtId="280" fontId="200" fillId="0" borderId="3" applyBorder="0" applyProtection="0">
      <alignment horizontal="right"/>
    </xf>
    <xf numFmtId="278" fontId="155" fillId="0" borderId="0" applyFont="0" applyFill="0" applyBorder="0" applyAlignment="0" applyProtection="0"/>
    <xf numFmtId="281" fontId="155" fillId="0" borderId="0" applyFont="0" applyFill="0" applyBorder="0" applyAlignment="0" applyProtection="0"/>
    <xf numFmtId="282" fontId="5" fillId="0" borderId="0" applyFont="0" applyFill="0" applyBorder="0" applyAlignment="0" applyProtection="0"/>
    <xf numFmtId="282" fontId="5" fillId="0" borderId="0" applyFont="0" applyFill="0" applyBorder="0" applyAlignment="0" applyProtection="0"/>
    <xf numFmtId="283" fontId="42" fillId="0" borderId="0" applyFill="0" applyBorder="0">
      <alignment horizontal="right"/>
    </xf>
    <xf numFmtId="44" fontId="1" fillId="0" borderId="0" applyFont="0" applyFill="0" applyBorder="0" applyAlignment="0" applyProtection="0"/>
    <xf numFmtId="170" fontId="5" fillId="0" borderId="56" applyFill="0"/>
    <xf numFmtId="170" fontId="5" fillId="0" borderId="56" applyFill="0"/>
    <xf numFmtId="170" fontId="5" fillId="0" borderId="56" applyFill="0"/>
    <xf numFmtId="170" fontId="5" fillId="0" borderId="56" applyFill="0"/>
    <xf numFmtId="273" fontId="87" fillId="0" borderId="56" applyFont="0" applyFill="0" applyAlignment="0" applyProtection="0"/>
    <xf numFmtId="5" fontId="65" fillId="0" borderId="56" applyAlignment="0" applyProtection="0"/>
    <xf numFmtId="169" fontId="53" fillId="0" borderId="56" applyBorder="0">
      <alignment horizontal="right"/>
    </xf>
    <xf numFmtId="169" fontId="53" fillId="55" borderId="56" applyBorder="0">
      <alignment horizontal="right"/>
    </xf>
    <xf numFmtId="182" fontId="32" fillId="0" borderId="56" applyBorder="0"/>
    <xf numFmtId="0" fontId="148" fillId="0" borderId="0"/>
    <xf numFmtId="221" fontId="75" fillId="0" borderId="0" applyFont="0" applyFill="0" applyBorder="0" applyAlignment="0" applyProtection="0"/>
    <xf numFmtId="0" fontId="75" fillId="0" borderId="0"/>
    <xf numFmtId="182" fontId="201" fillId="0" borderId="0" applyFill="0" applyBorder="0" applyAlignment="0" applyProtection="0">
      <alignment horizontal="right"/>
    </xf>
    <xf numFmtId="0" fontId="202" fillId="0" borderId="0"/>
    <xf numFmtId="0" fontId="203" fillId="0" borderId="0"/>
    <xf numFmtId="0" fontId="201" fillId="0" borderId="0">
      <alignment horizontal="left"/>
    </xf>
    <xf numFmtId="0" fontId="201" fillId="0" borderId="0"/>
  </cellStyleXfs>
  <cellXfs count="216">
    <xf numFmtId="0" fontId="0" fillId="0" borderId="0" xfId="0"/>
    <xf numFmtId="43" fontId="0" fillId="0" borderId="0" xfId="1" applyFont="1"/>
    <xf numFmtId="0" fontId="2" fillId="0" borderId="0" xfId="0" applyFont="1"/>
    <xf numFmtId="0" fontId="5" fillId="0" borderId="0" xfId="4"/>
    <xf numFmtId="0" fontId="7" fillId="0" borderId="0" xfId="4" applyFont="1" applyBorder="1" applyAlignment="1">
      <alignment horizontal="right" vertical="center"/>
    </xf>
    <xf numFmtId="0" fontId="5" fillId="0" borderId="0" xfId="4" applyBorder="1" applyAlignment="1"/>
    <xf numFmtId="0" fontId="2" fillId="4" borderId="0" xfId="0" applyFont="1" applyFill="1"/>
    <xf numFmtId="0" fontId="6" fillId="0" borderId="16" xfId="4" applyFont="1" applyBorder="1" applyAlignment="1">
      <alignment horizontal="center" vertical="center"/>
    </xf>
    <xf numFmtId="0" fontId="7" fillId="0" borderId="17" xfId="4" applyFont="1" applyBorder="1" applyAlignment="1">
      <alignment horizontal="right" vertical="center"/>
    </xf>
    <xf numFmtId="0" fontId="6" fillId="0" borderId="16" xfId="4" applyFont="1" applyBorder="1" applyAlignment="1">
      <alignment horizontal="center" vertical="center" wrapText="1"/>
    </xf>
    <xf numFmtId="0" fontId="6" fillId="0" borderId="18" xfId="4" applyFont="1" applyBorder="1" applyAlignment="1">
      <alignment horizontal="center" vertical="center" wrapText="1"/>
    </xf>
    <xf numFmtId="0" fontId="6" fillId="0" borderId="21" xfId="4" applyFont="1" applyBorder="1" applyAlignment="1">
      <alignment horizontal="center" vertical="center"/>
    </xf>
    <xf numFmtId="164" fontId="7" fillId="0" borderId="0" xfId="4" applyNumberFormat="1" applyFont="1" applyBorder="1" applyAlignment="1">
      <alignment horizontal="right" vertical="center"/>
    </xf>
    <xf numFmtId="164" fontId="7" fillId="0" borderId="17" xfId="4" applyNumberFormat="1" applyFont="1" applyBorder="1" applyAlignment="1">
      <alignment horizontal="right" vertical="center"/>
    </xf>
    <xf numFmtId="164" fontId="7" fillId="0" borderId="19" xfId="4" applyNumberFormat="1" applyFont="1" applyBorder="1" applyAlignment="1">
      <alignment horizontal="right" vertical="center"/>
    </xf>
    <xf numFmtId="164" fontId="7" fillId="0" borderId="20" xfId="4" applyNumberFormat="1" applyFont="1" applyBorder="1" applyAlignment="1">
      <alignment horizontal="right" vertical="center"/>
    </xf>
    <xf numFmtId="0" fontId="7" fillId="0" borderId="7" xfId="4" applyFont="1" applyBorder="1" applyAlignment="1">
      <alignment horizontal="center" vertical="center"/>
    </xf>
    <xf numFmtId="0" fontId="7" fillId="0" borderId="15" xfId="4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7" fillId="0" borderId="5" xfId="4" applyFont="1" applyBorder="1" applyAlignment="1">
      <alignment horizontal="right" vertical="center"/>
    </xf>
    <xf numFmtId="164" fontId="7" fillId="0" borderId="5" xfId="4" applyNumberFormat="1" applyFont="1" applyBorder="1" applyAlignment="1">
      <alignment horizontal="right" vertical="center"/>
    </xf>
    <xf numFmtId="164" fontId="7" fillId="0" borderId="22" xfId="4" applyNumberFormat="1" applyFont="1" applyBorder="1" applyAlignment="1">
      <alignment horizontal="right" vertical="center"/>
    </xf>
    <xf numFmtId="10" fontId="7" fillId="0" borderId="5" xfId="2" applyNumberFormat="1" applyFont="1" applyBorder="1" applyAlignment="1">
      <alignment horizontal="right" vertical="center"/>
    </xf>
    <xf numFmtId="10" fontId="7" fillId="0" borderId="0" xfId="2" applyNumberFormat="1" applyFont="1" applyBorder="1" applyAlignment="1">
      <alignment horizontal="right" vertical="center"/>
    </xf>
    <xf numFmtId="10" fontId="7" fillId="0" borderId="17" xfId="2" applyNumberFormat="1" applyFont="1" applyBorder="1" applyAlignment="1">
      <alignment horizontal="right" vertical="center"/>
    </xf>
    <xf numFmtId="0" fontId="8" fillId="0" borderId="0" xfId="0" applyFont="1"/>
    <xf numFmtId="0" fontId="0" fillId="0" borderId="0" xfId="0" applyFill="1"/>
    <xf numFmtId="0" fontId="0" fillId="0" borderId="23" xfId="0" applyBorder="1"/>
    <xf numFmtId="0" fontId="0" fillId="0" borderId="24" xfId="0" applyBorder="1"/>
    <xf numFmtId="10" fontId="0" fillId="0" borderId="25" xfId="0" applyNumberFormat="1" applyBorder="1"/>
    <xf numFmtId="0" fontId="0" fillId="0" borderId="0" xfId="0" applyFont="1"/>
    <xf numFmtId="0" fontId="0" fillId="0" borderId="26" xfId="0" applyBorder="1"/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16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8" borderId="19" xfId="0" applyFill="1" applyBorder="1"/>
    <xf numFmtId="0" fontId="10" fillId="0" borderId="0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9" fontId="0" fillId="0" borderId="0" xfId="2" applyFont="1"/>
    <xf numFmtId="10" fontId="0" fillId="0" borderId="0" xfId="2" applyNumberFormat="1" applyFont="1"/>
    <xf numFmtId="0" fontId="0" fillId="0" borderId="17" xfId="0" applyBorder="1"/>
    <xf numFmtId="0" fontId="2" fillId="0" borderId="16" xfId="0" applyFont="1" applyBorder="1"/>
    <xf numFmtId="0" fontId="0" fillId="0" borderId="0" xfId="0" applyBorder="1" applyAlignment="1">
      <alignment horizontal="right"/>
    </xf>
    <xf numFmtId="0" fontId="0" fillId="8" borderId="0" xfId="0" applyFill="1" applyBorder="1"/>
    <xf numFmtId="0" fontId="0" fillId="0" borderId="16" xfId="0" applyBorder="1" applyAlignment="1">
      <alignment horizontal="left"/>
    </xf>
    <xf numFmtId="0" fontId="0" fillId="5" borderId="26" xfId="0" applyFill="1" applyBorder="1"/>
    <xf numFmtId="0" fontId="2" fillId="5" borderId="27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0" fillId="8" borderId="0" xfId="0" quotePrefix="1" applyFill="1" applyBorder="1"/>
    <xf numFmtId="0" fontId="0" fillId="0" borderId="0" xfId="0" applyFill="1" applyBorder="1"/>
    <xf numFmtId="0" fontId="2" fillId="0" borderId="0" xfId="0" applyFont="1" applyFill="1" applyBorder="1"/>
    <xf numFmtId="0" fontId="2" fillId="0" borderId="16" xfId="0" applyFont="1" applyFill="1" applyBorder="1"/>
    <xf numFmtId="43" fontId="0" fillId="0" borderId="0" xfId="1" applyFont="1" applyFill="1" applyBorder="1"/>
    <xf numFmtId="43" fontId="0" fillId="0" borderId="17" xfId="1" applyFont="1" applyFill="1" applyBorder="1"/>
    <xf numFmtId="0" fontId="9" fillId="0" borderId="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6" xfId="0" applyFont="1" applyBorder="1"/>
    <xf numFmtId="10" fontId="0" fillId="0" borderId="0" xfId="2" applyNumberFormat="1" applyFont="1" applyBorder="1"/>
    <xf numFmtId="10" fontId="0" fillId="0" borderId="17" xfId="2" applyNumberFormat="1" applyFont="1" applyBorder="1"/>
    <xf numFmtId="10" fontId="0" fillId="0" borderId="17" xfId="2" applyNumberFormat="1" applyFont="1" applyFill="1" applyBorder="1"/>
    <xf numFmtId="43" fontId="0" fillId="0" borderId="27" xfId="1" applyFont="1" applyBorder="1"/>
    <xf numFmtId="43" fontId="0" fillId="0" borderId="0" xfId="1" applyFont="1" applyBorder="1"/>
    <xf numFmtId="0" fontId="0" fillId="0" borderId="16" xfId="0" applyFill="1" applyBorder="1"/>
    <xf numFmtId="0" fontId="0" fillId="0" borderId="18" xfId="0" applyFill="1" applyBorder="1"/>
    <xf numFmtId="0" fontId="0" fillId="0" borderId="19" xfId="0" applyFill="1" applyBorder="1"/>
    <xf numFmtId="43" fontId="0" fillId="0" borderId="19" xfId="2" applyNumberFormat="1" applyFont="1" applyFill="1" applyBorder="1"/>
    <xf numFmtId="43" fontId="0" fillId="0" borderId="20" xfId="2" applyNumberFormat="1" applyFont="1" applyFill="1" applyBorder="1"/>
    <xf numFmtId="0" fontId="2" fillId="3" borderId="26" xfId="0" applyFont="1" applyFill="1" applyBorder="1" applyAlignment="1">
      <alignment vertical="top"/>
    </xf>
    <xf numFmtId="0" fontId="2" fillId="7" borderId="27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top"/>
    </xf>
    <xf numFmtId="0" fontId="2" fillId="5" borderId="0" xfId="0" applyFont="1" applyFill="1" applyBorder="1" applyAlignment="1">
      <alignment horizontal="center" wrapText="1"/>
    </xf>
    <xf numFmtId="0" fontId="2" fillId="7" borderId="0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43" fontId="0" fillId="0" borderId="0" xfId="0" applyNumberFormat="1" applyBorder="1"/>
    <xf numFmtId="43" fontId="0" fillId="0" borderId="17" xfId="0" applyNumberFormat="1" applyBorder="1"/>
    <xf numFmtId="43" fontId="0" fillId="0" borderId="19" xfId="1" applyFont="1" applyBorder="1"/>
    <xf numFmtId="43" fontId="0" fillId="0" borderId="19" xfId="0" applyNumberFormat="1" applyBorder="1"/>
    <xf numFmtId="43" fontId="0" fillId="0" borderId="20" xfId="0" applyNumberFormat="1" applyBorder="1"/>
    <xf numFmtId="0" fontId="0" fillId="9" borderId="29" xfId="0" applyFill="1" applyBorder="1"/>
    <xf numFmtId="43" fontId="0" fillId="0" borderId="3" xfId="0" applyNumberFormat="1" applyBorder="1"/>
    <xf numFmtId="43" fontId="0" fillId="9" borderId="29" xfId="0" applyNumberFormat="1" applyFill="1" applyBorder="1"/>
    <xf numFmtId="0" fontId="2" fillId="9" borderId="14" xfId="0" applyFont="1" applyFill="1" applyBorder="1"/>
    <xf numFmtId="0" fontId="0" fillId="9" borderId="31" xfId="0" applyFill="1" applyBorder="1"/>
    <xf numFmtId="0" fontId="0" fillId="0" borderId="32" xfId="0" applyBorder="1"/>
    <xf numFmtId="43" fontId="0" fillId="0" borderId="33" xfId="0" applyNumberFormat="1" applyBorder="1"/>
    <xf numFmtId="43" fontId="0" fillId="9" borderId="31" xfId="0" applyNumberFormat="1" applyFill="1" applyBorder="1"/>
    <xf numFmtId="10" fontId="0" fillId="0" borderId="0" xfId="2" applyNumberFormat="1" applyFont="1" applyFill="1" applyBorder="1"/>
    <xf numFmtId="43" fontId="0" fillId="0" borderId="17" xfId="1" applyFont="1" applyBorder="1"/>
    <xf numFmtId="43" fontId="0" fillId="0" borderId="20" xfId="1" applyFont="1" applyBorder="1"/>
    <xf numFmtId="0" fontId="2" fillId="3" borderId="34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top" wrapText="1"/>
    </xf>
    <xf numFmtId="43" fontId="0" fillId="9" borderId="35" xfId="1" applyFont="1" applyFill="1" applyBorder="1"/>
    <xf numFmtId="43" fontId="0" fillId="0" borderId="10" xfId="1" applyFont="1" applyBorder="1"/>
    <xf numFmtId="43" fontId="0" fillId="0" borderId="36" xfId="1" applyFont="1" applyBorder="1"/>
    <xf numFmtId="43" fontId="0" fillId="0" borderId="37" xfId="1" applyFont="1" applyBorder="1"/>
    <xf numFmtId="0" fontId="2" fillId="7" borderId="34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0" fillId="9" borderId="35" xfId="0" applyFill="1" applyBorder="1"/>
    <xf numFmtId="43" fontId="0" fillId="0" borderId="10" xfId="0" applyNumberFormat="1" applyBorder="1"/>
    <xf numFmtId="43" fontId="0" fillId="0" borderId="36" xfId="0" applyNumberFormat="1" applyBorder="1"/>
    <xf numFmtId="43" fontId="0" fillId="9" borderId="35" xfId="0" applyNumberFormat="1" applyFill="1" applyBorder="1"/>
    <xf numFmtId="43" fontId="0" fillId="0" borderId="37" xfId="0" applyNumberFormat="1" applyBorder="1"/>
    <xf numFmtId="165" fontId="0" fillId="0" borderId="0" xfId="1" applyNumberFormat="1" applyFont="1" applyBorder="1"/>
    <xf numFmtId="165" fontId="0" fillId="0" borderId="17" xfId="1" applyNumberFormat="1" applyFont="1" applyBorder="1"/>
    <xf numFmtId="165" fontId="0" fillId="9" borderId="29" xfId="0" applyNumberFormat="1" applyFill="1" applyBorder="1"/>
    <xf numFmtId="165" fontId="0" fillId="9" borderId="31" xfId="0" applyNumberFormat="1" applyFill="1" applyBorder="1"/>
    <xf numFmtId="165" fontId="0" fillId="0" borderId="19" xfId="1" applyNumberFormat="1" applyFont="1" applyBorder="1"/>
    <xf numFmtId="165" fontId="0" fillId="0" borderId="20" xfId="1" applyNumberFormat="1" applyFont="1" applyBorder="1"/>
    <xf numFmtId="165" fontId="0" fillId="0" borderId="19" xfId="1" applyNumberFormat="1" applyFont="1" applyFill="1" applyBorder="1"/>
    <xf numFmtId="165" fontId="0" fillId="0" borderId="20" xfId="1" applyNumberFormat="1" applyFont="1" applyFill="1" applyBorder="1"/>
    <xf numFmtId="165" fontId="0" fillId="0" borderId="0" xfId="1" applyNumberFormat="1" applyFont="1" applyFill="1" applyBorder="1"/>
    <xf numFmtId="165" fontId="0" fillId="0" borderId="17" xfId="1" applyNumberFormat="1" applyFont="1" applyFill="1" applyBorder="1"/>
    <xf numFmtId="165" fontId="0" fillId="0" borderId="0" xfId="2" applyNumberFormat="1" applyFont="1" applyFill="1" applyBorder="1"/>
    <xf numFmtId="165" fontId="0" fillId="0" borderId="17" xfId="2" applyNumberFormat="1" applyFont="1" applyFill="1" applyBorder="1"/>
    <xf numFmtId="165" fontId="0" fillId="0" borderId="19" xfId="2" applyNumberFormat="1" applyFont="1" applyFill="1" applyBorder="1"/>
    <xf numFmtId="165" fontId="0" fillId="0" borderId="20" xfId="2" applyNumberFormat="1" applyFont="1" applyFill="1" applyBorder="1"/>
    <xf numFmtId="0" fontId="2" fillId="5" borderId="0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/>
    </xf>
    <xf numFmtId="10" fontId="0" fillId="8" borderId="10" xfId="2" applyNumberFormat="1" applyFont="1" applyFill="1" applyBorder="1"/>
    <xf numFmtId="0" fontId="0" fillId="8" borderId="10" xfId="0" applyFill="1" applyBorder="1"/>
    <xf numFmtId="0" fontId="0" fillId="8" borderId="37" xfId="0" applyFill="1" applyBorder="1"/>
    <xf numFmtId="10" fontId="0" fillId="0" borderId="10" xfId="2" applyNumberFormat="1" applyFont="1" applyBorder="1"/>
    <xf numFmtId="10" fontId="0" fillId="0" borderId="10" xfId="2" applyNumberFormat="1" applyFont="1" applyFill="1" applyBorder="1"/>
    <xf numFmtId="43" fontId="0" fillId="0" borderId="37" xfId="2" applyNumberFormat="1" applyFont="1" applyFill="1" applyBorder="1"/>
    <xf numFmtId="0" fontId="2" fillId="0" borderId="38" xfId="0" applyFont="1" applyBorder="1" applyAlignment="1">
      <alignment horizontal="center"/>
    </xf>
    <xf numFmtId="10" fontId="0" fillId="0" borderId="39" xfId="2" applyNumberFormat="1" applyFont="1" applyBorder="1"/>
    <xf numFmtId="10" fontId="0" fillId="0" borderId="39" xfId="2" applyNumberFormat="1" applyFont="1" applyFill="1" applyBorder="1"/>
    <xf numFmtId="43" fontId="0" fillId="0" borderId="40" xfId="2" applyNumberFormat="1" applyFont="1" applyFill="1" applyBorder="1"/>
    <xf numFmtId="165" fontId="0" fillId="0" borderId="10" xfId="1" applyNumberFormat="1" applyFont="1" applyBorder="1"/>
    <xf numFmtId="165" fontId="0" fillId="9" borderId="35" xfId="1" applyNumberFormat="1" applyFont="1" applyFill="1" applyBorder="1"/>
    <xf numFmtId="165" fontId="0" fillId="9" borderId="35" xfId="0" applyNumberFormat="1" applyFill="1" applyBorder="1"/>
    <xf numFmtId="165" fontId="0" fillId="0" borderId="37" xfId="1" applyNumberFormat="1" applyFont="1" applyBorder="1"/>
    <xf numFmtId="165" fontId="0" fillId="0" borderId="10" xfId="2" applyNumberFormat="1" applyFont="1" applyFill="1" applyBorder="1"/>
    <xf numFmtId="165" fontId="0" fillId="0" borderId="37" xfId="2" applyNumberFormat="1" applyFont="1" applyFill="1" applyBorder="1"/>
    <xf numFmtId="0" fontId="17" fillId="0" borderId="0" xfId="8"/>
    <xf numFmtId="0" fontId="0" fillId="0" borderId="0" xfId="0" applyFont="1" applyFill="1" applyBorder="1"/>
    <xf numFmtId="0" fontId="20" fillId="6" borderId="0" xfId="0" applyFont="1" applyFill="1"/>
    <xf numFmtId="0" fontId="18" fillId="6" borderId="0" xfId="0" applyFont="1" applyFill="1"/>
    <xf numFmtId="0" fontId="0" fillId="2" borderId="1" xfId="3" applyFont="1"/>
    <xf numFmtId="15" fontId="0" fillId="2" borderId="1" xfId="3" applyNumberFormat="1" applyFont="1" applyAlignment="1">
      <alignment horizontal="center"/>
    </xf>
    <xf numFmtId="0" fontId="4" fillId="0" borderId="41" xfId="0" applyFont="1" applyBorder="1"/>
    <xf numFmtId="0" fontId="19" fillId="0" borderId="41" xfId="7" applyFont="1" applyBorder="1"/>
    <xf numFmtId="0" fontId="0" fillId="2" borderId="42" xfId="3" applyFont="1" applyBorder="1"/>
    <xf numFmtId="0" fontId="0" fillId="0" borderId="41" xfId="0" applyFont="1" applyBorder="1"/>
    <xf numFmtId="166" fontId="0" fillId="0" borderId="0" xfId="2" applyNumberFormat="1" applyFont="1" applyBorder="1"/>
    <xf numFmtId="166" fontId="0" fillId="0" borderId="17" xfId="2" applyNumberFormat="1" applyFont="1" applyBorder="1"/>
    <xf numFmtId="43" fontId="0" fillId="9" borderId="35" xfId="1" applyNumberFormat="1" applyFont="1" applyFill="1" applyBorder="1"/>
    <xf numFmtId="0" fontId="2" fillId="0" borderId="0" xfId="8" applyFont="1"/>
    <xf numFmtId="10" fontId="0" fillId="0" borderId="0" xfId="0" applyNumberFormat="1"/>
    <xf numFmtId="0" fontId="2" fillId="0" borderId="0" xfId="0" applyFont="1" applyFill="1" applyBorder="1" applyAlignment="1">
      <alignment horizontal="center"/>
    </xf>
    <xf numFmtId="0" fontId="204" fillId="101" borderId="43" xfId="0" applyFont="1" applyFill="1" applyBorder="1" applyAlignment="1">
      <alignment vertical="center" wrapText="1"/>
    </xf>
    <xf numFmtId="0" fontId="204" fillId="101" borderId="25" xfId="0" applyFont="1" applyFill="1" applyBorder="1" applyAlignment="1">
      <alignment horizontal="center" vertical="center" wrapText="1"/>
    </xf>
    <xf numFmtId="0" fontId="204" fillId="101" borderId="92" xfId="0" applyFont="1" applyFill="1" applyBorder="1" applyAlignment="1">
      <alignment vertical="center" wrapText="1"/>
    </xf>
    <xf numFmtId="0" fontId="204" fillId="101" borderId="20" xfId="0" applyFont="1" applyFill="1" applyBorder="1" applyAlignment="1">
      <alignment vertical="center" wrapText="1"/>
    </xf>
    <xf numFmtId="0" fontId="22" fillId="0" borderId="92" xfId="0" applyFont="1" applyBorder="1" applyAlignment="1">
      <alignment vertical="center" wrapText="1"/>
    </xf>
    <xf numFmtId="0" fontId="206" fillId="0" borderId="92" xfId="0" applyFont="1" applyBorder="1" applyAlignment="1">
      <alignment vertical="center" wrapText="1"/>
    </xf>
    <xf numFmtId="0" fontId="207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0" fontId="204" fillId="0" borderId="0" xfId="0" applyFont="1" applyAlignment="1">
      <alignment vertical="center" wrapText="1"/>
    </xf>
    <xf numFmtId="43" fontId="205" fillId="0" borderId="20" xfId="1" applyFont="1" applyBorder="1" applyAlignment="1">
      <alignment horizontal="center" vertical="center" wrapText="1"/>
    </xf>
    <xf numFmtId="43" fontId="204" fillId="101" borderId="20" xfId="1" applyFont="1" applyFill="1" applyBorder="1" applyAlignment="1">
      <alignment vertical="center" wrapText="1"/>
    </xf>
    <xf numFmtId="165" fontId="205" fillId="0" borderId="20" xfId="1" applyNumberFormat="1" applyFont="1" applyBorder="1" applyAlignment="1">
      <alignment horizontal="center" vertical="center" wrapText="1"/>
    </xf>
    <xf numFmtId="165" fontId="204" fillId="101" borderId="20" xfId="1" applyNumberFormat="1" applyFont="1" applyFill="1" applyBorder="1" applyAlignment="1">
      <alignment vertical="center" wrapText="1"/>
    </xf>
    <xf numFmtId="0" fontId="208" fillId="0" borderId="0" xfId="0" applyFont="1"/>
    <xf numFmtId="43" fontId="204" fillId="0" borderId="0" xfId="1" applyFont="1" applyAlignment="1">
      <alignment vertical="center" wrapText="1"/>
    </xf>
    <xf numFmtId="0" fontId="209" fillId="102" borderId="43" xfId="0" applyFont="1" applyFill="1" applyBorder="1" applyAlignment="1">
      <alignment vertical="center" wrapText="1"/>
    </xf>
    <xf numFmtId="0" fontId="209" fillId="102" borderId="92" xfId="0" applyFont="1" applyFill="1" applyBorder="1" applyAlignment="1">
      <alignment vertical="center" wrapText="1"/>
    </xf>
    <xf numFmtId="0" fontId="209" fillId="102" borderId="20" xfId="0" applyFont="1" applyFill="1" applyBorder="1" applyAlignment="1">
      <alignment horizontal="center" vertical="center" wrapText="1"/>
    </xf>
    <xf numFmtId="0" fontId="205" fillId="0" borderId="92" xfId="0" applyFont="1" applyBorder="1" applyAlignment="1">
      <alignment vertical="center" wrapText="1"/>
    </xf>
    <xf numFmtId="165" fontId="205" fillId="0" borderId="20" xfId="0" applyNumberFormat="1" applyFont="1" applyBorder="1" applyAlignment="1">
      <alignment horizontal="center" vertical="center" wrapText="1"/>
    </xf>
    <xf numFmtId="43" fontId="205" fillId="0" borderId="20" xfId="0" applyNumberFormat="1" applyFont="1" applyBorder="1" applyAlignment="1">
      <alignment horizontal="center" vertical="center" wrapText="1"/>
    </xf>
    <xf numFmtId="0" fontId="204" fillId="101" borderId="25" xfId="0" applyFont="1" applyFill="1" applyBorder="1" applyAlignment="1">
      <alignment vertical="center" wrapText="1"/>
    </xf>
    <xf numFmtId="43" fontId="204" fillId="101" borderId="25" xfId="1" applyFont="1" applyFill="1" applyBorder="1" applyAlignment="1">
      <alignment vertical="center" wrapText="1"/>
    </xf>
    <xf numFmtId="0" fontId="2" fillId="103" borderId="0" xfId="0" applyFont="1" applyFill="1" applyBorder="1" applyAlignment="1">
      <alignment horizontal="center" wrapText="1"/>
    </xf>
    <xf numFmtId="0" fontId="2" fillId="103" borderId="0" xfId="0" applyFont="1" applyFill="1" applyBorder="1" applyAlignment="1">
      <alignment horizontal="center" vertical="center"/>
    </xf>
    <xf numFmtId="0" fontId="2" fillId="103" borderId="27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103" borderId="34" xfId="0" applyFont="1" applyFill="1" applyBorder="1" applyAlignment="1">
      <alignment horizontal="center" wrapText="1"/>
    </xf>
    <xf numFmtId="0" fontId="2" fillId="5" borderId="34" xfId="0" applyFont="1" applyFill="1" applyBorder="1" applyAlignment="1">
      <alignment horizontal="center" wrapText="1"/>
    </xf>
    <xf numFmtId="0" fontId="2" fillId="103" borderId="10" xfId="0" applyFont="1" applyFill="1" applyBorder="1" applyAlignment="1">
      <alignment horizontal="center" wrapText="1"/>
    </xf>
    <xf numFmtId="0" fontId="2" fillId="5" borderId="10" xfId="0" applyFont="1" applyFill="1" applyBorder="1" applyAlignment="1">
      <alignment horizontal="center" wrapText="1"/>
    </xf>
    <xf numFmtId="0" fontId="2" fillId="3" borderId="36" xfId="0" applyFont="1" applyFill="1" applyBorder="1" applyAlignment="1">
      <alignment horizontal="center" vertical="top" wrapText="1"/>
    </xf>
    <xf numFmtId="0" fontId="2" fillId="103" borderId="36" xfId="0" applyFont="1" applyFill="1" applyBorder="1" applyAlignment="1">
      <alignment horizontal="center" wrapText="1"/>
    </xf>
    <xf numFmtId="0" fontId="2" fillId="5" borderId="36" xfId="0" applyFont="1" applyFill="1" applyBorder="1" applyAlignment="1">
      <alignment horizontal="center" wrapText="1"/>
    </xf>
    <xf numFmtId="0" fontId="2" fillId="103" borderId="36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left" vertical="top" wrapText="1"/>
    </xf>
    <xf numFmtId="0" fontId="0" fillId="0" borderId="29" xfId="0" applyFont="1" applyBorder="1" applyAlignment="1">
      <alignment horizontal="left" vertical="top" wrapText="1"/>
    </xf>
    <xf numFmtId="0" fontId="0" fillId="0" borderId="30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09" fillId="102" borderId="23" xfId="0" applyFont="1" applyFill="1" applyBorder="1" applyAlignment="1">
      <alignment horizontal="center" vertical="center" wrapText="1"/>
    </xf>
    <xf numFmtId="0" fontId="209" fillId="102" borderId="2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</cellXfs>
  <cellStyles count="1249">
    <cellStyle name=" 1" xfId="78"/>
    <cellStyle name=" 1 2" xfId="79"/>
    <cellStyle name=" 1 2 2" xfId="80"/>
    <cellStyle name=" 1 2 2 2" xfId="81"/>
    <cellStyle name=" 1 2 3" xfId="82"/>
    <cellStyle name=" 1_BAF Budget profile" xfId="83"/>
    <cellStyle name=" Writer Import]_x000a__x000a_Display Dialog=No_x000a__x000a__x000a__x000a_[Horizontal Arrange]_x000a__x000a_Dimensions Interlocking=Yes_x000a__x000a_Sum Hierarchy=Yes_x000a__x000a_Generate" xfId="42"/>
    <cellStyle name=" Writer Import]_x000a__x000a_Display Dialog=No_x000a__x000a__x000a__x000a_[Horizontal Arrange]_x000a__x000a_Dimensions Interlocking=Yes_x000a__x000a_Sum Hierarchy=Yes_x000a__x000a_Generate 2" xfId="43"/>
    <cellStyle name=" Writer Import]_x000d__x000a_Display Dialog=No_x000d__x000a__x000d__x000a_[Horizontal Arrange]_x000d__x000a_Dimensions Interlocking=Yes_x000d__x000a_Sum Hierarchy=Yes_x000d__x000a_Generate" xfId="84"/>
    <cellStyle name=" Writer Import]_x000d__x000a_Display Dialog=No_x000d__x000a__x000d__x000a_[Horizontal Arrange]_x000d__x000a_Dimensions Interlocking=Yes_x000d__x000a_Sum Hierarchy=Yes_x000d__x000a_Generate 2" xfId="85"/>
    <cellStyle name=" Writer Import]_x000d__x000a_Display Dialog=No_x000d__x000a__x000d__x000a_[Horizontal Arrange]_x000d__x000a_Dimensions Interlocking=Yes_x000d__x000a_Sum Hierarchy=Yes_x000d__x000a_Generate 2 2" xfId="86"/>
    <cellStyle name=" Writer Import]_x000d__x000a_Display Dialog=No_x000d__x000a__x000d__x000a_[Horizontal Arrange]_x000d__x000a_Dimensions Interlocking=Yes_x000d__x000a_Sum Hierarchy=Yes_x000d__x000a_Generate 3" xfId="87"/>
    <cellStyle name=" Writer Import]_x000d__x000a_Display Dialog=No_x000d__x000a__x000d__x000a_[Horizontal Arrange]_x000d__x000a_Dimensions Interlocking=Yes_x000d__x000a_Sum Hierarchy=Yes_x000d__x000a_Generate_BAF Budget profile" xfId="88"/>
    <cellStyle name="_x000a_shell=progma" xfId="89"/>
    <cellStyle name="_x000a_shell=progma 2" xfId="90"/>
    <cellStyle name="_x000a_shell=progma 2 2" xfId="91"/>
    <cellStyle name="_x000a_shell=progma_Report" xfId="92"/>
    <cellStyle name="%" xfId="93"/>
    <cellStyle name="% 2" xfId="94"/>
    <cellStyle name="% 2 2" xfId="95"/>
    <cellStyle name="%_Distribution Business" xfId="96"/>
    <cellStyle name="%_Distribution Business 2" xfId="97"/>
    <cellStyle name="%_Fleet Overhead Costs" xfId="98"/>
    <cellStyle name="%_Fleet Overhead Costs 2" xfId="99"/>
    <cellStyle name="%_Forecast" xfId="100"/>
    <cellStyle name="%_Forecast 2" xfId="101"/>
    <cellStyle name="%_Forecast 2 2" xfId="102"/>
    <cellStyle name="%_Forecast 3" xfId="103"/>
    <cellStyle name="%_Funding &amp; Cashflow" xfId="104"/>
    <cellStyle name="%_Funding &amp; Cashflow 2" xfId="105"/>
    <cellStyle name="%_Funding &amp; Cashflow_1" xfId="106"/>
    <cellStyle name="%_Funding &amp; Cashflow_1 2" xfId="107"/>
    <cellStyle name="%_Group P&amp;L" xfId="108"/>
    <cellStyle name="%_Group P&amp;L 2" xfId="109"/>
    <cellStyle name="%_Group P&amp;L_1" xfId="110"/>
    <cellStyle name="%_Group P&amp;L_1 2" xfId="111"/>
    <cellStyle name="%_Opening  Detailed BS" xfId="112"/>
    <cellStyle name="%_Opening  Detailed BS 2" xfId="113"/>
    <cellStyle name="%_OUTPUT DB" xfId="114"/>
    <cellStyle name="%_OUTPUT DB 2" xfId="115"/>
    <cellStyle name="%_OUTPUT EB" xfId="116"/>
    <cellStyle name="%_OUTPUT EB 2" xfId="117"/>
    <cellStyle name="%_Report" xfId="118"/>
    <cellStyle name="%_Report 2" xfId="119"/>
    <cellStyle name="%_Sheet2" xfId="120"/>
    <cellStyle name="%_Sheet2 2" xfId="121"/>
    <cellStyle name="%_Sheet2 2 2" xfId="122"/>
    <cellStyle name="%_Sheet2 3" xfId="123"/>
    <cellStyle name="(Comma)" xfId="124"/>
    <cellStyle name="_0910 IS CWIP Depreciation Accrual" xfId="125"/>
    <cellStyle name="_2a. Agility only" xfId="126"/>
    <cellStyle name="_3GIS model v2.77" xfId="127"/>
    <cellStyle name="_3GIS model v2.77_Distribution Business" xfId="128"/>
    <cellStyle name="_3GIS model v2.77_Distribution Business 2" xfId="129"/>
    <cellStyle name="_3GIS model v2.77_Distribution Business_Retail Fin Perform " xfId="130"/>
    <cellStyle name="_3GIS model v2.77_Fleet Overhead Costs" xfId="131"/>
    <cellStyle name="_3GIS model v2.77_Fleet Overhead Costs 2" xfId="132"/>
    <cellStyle name="_3GIS model v2.77_Fleet Overhead Costs 2 2" xfId="133"/>
    <cellStyle name="_3GIS model v2.77_Fleet Overhead Costs 2_Retail Fin Perform " xfId="134"/>
    <cellStyle name="_3GIS model v2.77_Fleet Overhead Costs 3" xfId="135"/>
    <cellStyle name="_3GIS model v2.77_Fleet Overhead Costs_Retail Fin Perform " xfId="136"/>
    <cellStyle name="_3GIS model v2.77_Forecast" xfId="137"/>
    <cellStyle name="_3GIS model v2.77_Forecast 2" xfId="138"/>
    <cellStyle name="_3GIS model v2.77_Forecast 2 2" xfId="139"/>
    <cellStyle name="_3GIS model v2.77_Forecast 2_Retail Fin Perform " xfId="140"/>
    <cellStyle name="_3GIS model v2.77_Forecast 3" xfId="141"/>
    <cellStyle name="_3GIS model v2.77_Forecast_Retail Fin Perform " xfId="142"/>
    <cellStyle name="_3GIS model v2.77_Funding &amp; Cashflow" xfId="143"/>
    <cellStyle name="_3GIS model v2.77_Funding &amp; Cashflow 2" xfId="144"/>
    <cellStyle name="_3GIS model v2.77_Funding &amp; Cashflow_1" xfId="145"/>
    <cellStyle name="_3GIS model v2.77_Funding &amp; Cashflow_1 2" xfId="146"/>
    <cellStyle name="_3GIS model v2.77_Funding &amp; Cashflow_1_Retail Fin Perform " xfId="147"/>
    <cellStyle name="_3GIS model v2.77_Funding &amp; Cashflow_Retail Fin Perform " xfId="148"/>
    <cellStyle name="_3GIS model v2.77_Group P&amp;L" xfId="149"/>
    <cellStyle name="_3GIS model v2.77_Group P&amp;L 2" xfId="150"/>
    <cellStyle name="_3GIS model v2.77_Group P&amp;L_1" xfId="151"/>
    <cellStyle name="_3GIS model v2.77_Group P&amp;L_1 2" xfId="152"/>
    <cellStyle name="_3GIS model v2.77_Group P&amp;L_1_Retail Fin Perform " xfId="153"/>
    <cellStyle name="_3GIS model v2.77_Group P&amp;L_Retail Fin Perform " xfId="154"/>
    <cellStyle name="_3GIS model v2.77_Opening  Detailed BS" xfId="155"/>
    <cellStyle name="_3GIS model v2.77_Opening  Detailed BS 2" xfId="156"/>
    <cellStyle name="_3GIS model v2.77_Opening  Detailed BS_Retail Fin Perform " xfId="157"/>
    <cellStyle name="_3GIS model v2.77_OUTPUT DB" xfId="158"/>
    <cellStyle name="_3GIS model v2.77_OUTPUT DB 2" xfId="159"/>
    <cellStyle name="_3GIS model v2.77_OUTPUT DB_Retail Fin Perform " xfId="160"/>
    <cellStyle name="_3GIS model v2.77_OUTPUT EB" xfId="161"/>
    <cellStyle name="_3GIS model v2.77_OUTPUT EB 2" xfId="162"/>
    <cellStyle name="_3GIS model v2.77_OUTPUT EB_Retail Fin Perform " xfId="163"/>
    <cellStyle name="_3GIS model v2.77_Report" xfId="164"/>
    <cellStyle name="_3GIS model v2.77_Report 2" xfId="165"/>
    <cellStyle name="_3GIS model v2.77_Report_Retail Fin Perform " xfId="166"/>
    <cellStyle name="_3GIS model v2.77_Retail Fin Perform " xfId="167"/>
    <cellStyle name="_3GIS model v2.77_Sheet2" xfId="168"/>
    <cellStyle name="_3GIS model v2.77_Sheet2 2" xfId="169"/>
    <cellStyle name="_3GIS model v2.77_Sheet2 2 2" xfId="170"/>
    <cellStyle name="_3GIS model v2.77_Sheet2 2_Retail Fin Perform " xfId="171"/>
    <cellStyle name="_3GIS model v2.77_Sheet2 3" xfId="172"/>
    <cellStyle name="_3GIS model v2.77_Sheet2_Retail Fin Perform " xfId="173"/>
    <cellStyle name="_AETV 3 yr Budget V1" xfId="174"/>
    <cellStyle name="_Agility" xfId="175"/>
    <cellStyle name="_Capex" xfId="176"/>
    <cellStyle name="_Capex_cust-initiated" xfId="177"/>
    <cellStyle name="_Capex_POW (3)" xfId="178"/>
    <cellStyle name="_Capex_PTRM reconcile" xfId="179"/>
    <cellStyle name="_Capex_Sheet1" xfId="180"/>
    <cellStyle name="_Capex_Sheet2" xfId="181"/>
    <cellStyle name="_Capex_TER reconcile" xfId="182"/>
    <cellStyle name="_Capex_trends" xfId="183"/>
    <cellStyle name="_CDR - Insertsv7" xfId="184"/>
    <cellStyle name="_CDR - Insertsv7 2" xfId="185"/>
    <cellStyle name="_CDR - Insertsv7_Distribution Business" xfId="186"/>
    <cellStyle name="_CDR - Insertsv7_Distribution Business 2" xfId="187"/>
    <cellStyle name="_CDR - Insertsv7_Forecast" xfId="188"/>
    <cellStyle name="_CDR - Insertsv7_Forecast 2" xfId="189"/>
    <cellStyle name="_CDR - Insertsv7_Funding &amp; Cashflow" xfId="190"/>
    <cellStyle name="_CDR - Insertsv7_Funding &amp; Cashflow 2" xfId="191"/>
    <cellStyle name="_CDR - Insertsv7_Group P&amp;L" xfId="192"/>
    <cellStyle name="_CDR - Insertsv7_Group P&amp;L 2" xfId="193"/>
    <cellStyle name="_CDR - Insertsv7_Sheet2" xfId="194"/>
    <cellStyle name="_CDR - Insertsv7_Sheet2 2" xfId="195"/>
    <cellStyle name="_CMDR-3Yrforescast" xfId="196"/>
    <cellStyle name="_Company 42" xfId="197"/>
    <cellStyle name="_Company 49" xfId="198"/>
    <cellStyle name="_F'Cast Financials" xfId="199"/>
    <cellStyle name="_F'Cast Financials 2" xfId="200"/>
    <cellStyle name="_F'Cast Financials_Distribution Business" xfId="201"/>
    <cellStyle name="_F'Cast Financials_Distribution Business 2" xfId="202"/>
    <cellStyle name="_F'Cast Financials_Forecast" xfId="203"/>
    <cellStyle name="_F'Cast Financials_Forecast 2" xfId="204"/>
    <cellStyle name="_F'Cast Financials_Funding &amp; Cashflow" xfId="205"/>
    <cellStyle name="_F'Cast Financials_Funding &amp; Cashflow 2" xfId="206"/>
    <cellStyle name="_F'Cast Financials_Group P&amp;L" xfId="207"/>
    <cellStyle name="_F'Cast Financials_Group P&amp;L 2" xfId="208"/>
    <cellStyle name="_F'Cast Financials_Sheet2" xfId="209"/>
    <cellStyle name="_F'Cast Financials_Sheet2 2" xfId="210"/>
    <cellStyle name="_JEN 09CY reg accounts template 120210 DRAFT 06 WOBCA v5 Meter Split " xfId="211"/>
    <cellStyle name="_JEN 09CY reg accounts template 120210 DRAFT 06.1 WOBCA v5 Meter Split " xfId="212"/>
    <cellStyle name="_JEN 09CY reg accounts template 120210 DRAFT 07 PFIT on Schedules" xfId="213"/>
    <cellStyle name="_JEN 09CY reg accounts template 120210 DRAFT 08 AIMRO 6% on Schedules" xfId="214"/>
    <cellStyle name="_JEN 09CY reg accounts template 120210 DRAFT 09 EDPR Accruals 12370001" xfId="215"/>
    <cellStyle name="_JEN 10CY reg accounts template 120210 DRAFT 01" xfId="216"/>
    <cellStyle name="_JEN 10CY reg accounts template 120210 DRAFT 03 Audit Adjustments" xfId="217"/>
    <cellStyle name="_Phoenix - Final (Full) 1.2" xfId="218"/>
    <cellStyle name="_Phoenix - Final (Full) 1.2 2" xfId="219"/>
    <cellStyle name="_Phoenix - Final (Full) 1.2_Distribution Business" xfId="220"/>
    <cellStyle name="_Phoenix - Final (Full) 1.2_Distribution Business 2" xfId="221"/>
    <cellStyle name="_Phoenix - Final (Full) 1.2_Forecast" xfId="222"/>
    <cellStyle name="_Phoenix - Final (Full) 1.2_Forecast 2" xfId="223"/>
    <cellStyle name="_Phoenix - Final (Full) 1.2_Funding &amp; Cashflow" xfId="224"/>
    <cellStyle name="_Phoenix - Final (Full) 1.2_Funding &amp; Cashflow 2" xfId="225"/>
    <cellStyle name="_Phoenix - Final (Full) 1.2_Group P&amp;L" xfId="226"/>
    <cellStyle name="_Phoenix - Final (Full) 1.2_Group P&amp;L 2" xfId="227"/>
    <cellStyle name="_Phoenix - Final (Full) 1.2_Sheet2" xfId="228"/>
    <cellStyle name="_Phoenix - Final (Full) 1.2_Sheet2 2" xfId="229"/>
    <cellStyle name="_TOTAL_Opex_Budget_2009v2" xfId="230"/>
    <cellStyle name="_UED AMP 2009-14 Final 250309 Less PU" xfId="231"/>
    <cellStyle name="_UED AMP 2009-14 Final 250309 Less PU_1011 monthly" xfId="232"/>
    <cellStyle name="_UED AMP 2009-14 Final 250309 Less PU_1011 monthly_Aurora - RIN Template" xfId="233"/>
    <cellStyle name="_UED AMP 2009-14 Final 250309 Less PU_1011 monthly_capex analysis" xfId="234"/>
    <cellStyle name="_UED AMP 2009-14 Final 250309 Less PU_1011 monthly_cust-initiated" xfId="235"/>
    <cellStyle name="_UED AMP 2009-14 Final 250309 Less PU_1011 monthly_POW (3)" xfId="236"/>
    <cellStyle name="_UED AMP 2009-14 Final 250309 Less PU_1011 monthly_PTRM reconcile" xfId="237"/>
    <cellStyle name="_UED AMP 2009-14 Final 250309 Less PU_1011 monthly_RIN template_response" xfId="238"/>
    <cellStyle name="_UED AMP 2009-14 Final 250309 Less PU_1011 monthly_RIN template_response (2)" xfId="239"/>
    <cellStyle name="_UED AMP 2009-14 Final 250309 Less PU_1011 monthly_Sheet1" xfId="240"/>
    <cellStyle name="_UED AMP 2009-14 Final 250309 Less PU_1011 monthly_Sheet2" xfId="241"/>
    <cellStyle name="_UED AMP 2009-14 Final 250309 Less PU_1011 monthly_TER reconcile" xfId="242"/>
    <cellStyle name="_UED AMP 2009-14 Final 250309 Less PU_1011 monthly_trends" xfId="243"/>
    <cellStyle name="_UED AMP 2009-14 Final 250309 Less PU_Aurora - RIN Template" xfId="244"/>
    <cellStyle name="_UED AMP 2009-14 Final 250309 Less PU_capex analysis" xfId="245"/>
    <cellStyle name="_UED AMP 2009-14 Final 250309 Less PU_cust-initiated" xfId="246"/>
    <cellStyle name="_UED AMP 2009-14 Final 250309 Less PU_POW (3)" xfId="247"/>
    <cellStyle name="_UED AMP 2009-14 Final 250309 Less PU_PTRM reconcile" xfId="248"/>
    <cellStyle name="_UED AMP 2009-14 Final 250309 Less PU_RIN template_response" xfId="249"/>
    <cellStyle name="_UED AMP 2009-14 Final 250309 Less PU_RIN template_response (2)" xfId="250"/>
    <cellStyle name="_UED AMP 2009-14 Final 250309 Less PU_Sheet1" xfId="251"/>
    <cellStyle name="_UED AMP 2009-14 Final 250309 Less PU_Sheet2" xfId="252"/>
    <cellStyle name="_UED AMP 2009-14 Final 250309 Less PU_TER reconcile" xfId="253"/>
    <cellStyle name="_UED AMP 2009-14 Final 250309 Less PU_trends" xfId="254"/>
    <cellStyle name="=C:\WINNT\SYSTEM32\COMMAND.COM" xfId="13"/>
    <cellStyle name="=C:\WINNT35\SYSTEM32\COMMAND.COM" xfId="255"/>
    <cellStyle name="=C:\WINNT35\SYSTEM32\COMMAND.COM 2" xfId="256"/>
    <cellStyle name="20% - Accent1 2" xfId="257"/>
    <cellStyle name="20% - Accent1 2 2" xfId="258"/>
    <cellStyle name="20% - Accent2 2" xfId="259"/>
    <cellStyle name="20% - Accent2 2 2" xfId="260"/>
    <cellStyle name="20% - Accent3 2" xfId="261"/>
    <cellStyle name="20% - Accent3 2 2" xfId="262"/>
    <cellStyle name="20% - Accent4 2" xfId="263"/>
    <cellStyle name="20% - Accent4 2 2" xfId="264"/>
    <cellStyle name="20% - Accent5 2" xfId="265"/>
    <cellStyle name="20% - Accent5 2 2" xfId="266"/>
    <cellStyle name="20% - Accent6 2" xfId="267"/>
    <cellStyle name="20% - Accent6 2 2" xfId="268"/>
    <cellStyle name="40% - Accent1 2" xfId="269"/>
    <cellStyle name="40% - Accent1 2 2" xfId="270"/>
    <cellStyle name="40% - Accent2 2" xfId="271"/>
    <cellStyle name="40% - Accent2 2 2" xfId="272"/>
    <cellStyle name="40% - Accent3 2" xfId="273"/>
    <cellStyle name="40% - Accent3 2 2" xfId="274"/>
    <cellStyle name="40% - Accent4 2" xfId="275"/>
    <cellStyle name="40% - Accent4 2 2" xfId="276"/>
    <cellStyle name="40% - Accent5 2" xfId="277"/>
    <cellStyle name="40% - Accent5 2 2" xfId="278"/>
    <cellStyle name="40% - Accent5 3" xfId="279"/>
    <cellStyle name="40% - Accent5 3 2" xfId="280"/>
    <cellStyle name="40% - Accent6 2" xfId="281"/>
    <cellStyle name="40% - Accent6 2 2" xfId="282"/>
    <cellStyle name="60% - Accent1 2" xfId="283"/>
    <cellStyle name="60% - Accent2 2" xfId="284"/>
    <cellStyle name="60% - Accent3 2" xfId="285"/>
    <cellStyle name="60% - Accent4 2" xfId="286"/>
    <cellStyle name="60% - Accent5 2" xfId="287"/>
    <cellStyle name="60% - Accent6 2" xfId="288"/>
    <cellStyle name="A satisfied Microsoft Office user" xfId="289"/>
    <cellStyle name="A_Block Space" xfId="290"/>
    <cellStyle name="A_BlueLine" xfId="291"/>
    <cellStyle name="A_Do not Change" xfId="292"/>
    <cellStyle name="A_Estimate" xfId="293"/>
    <cellStyle name="A_Memo" xfId="294"/>
    <cellStyle name="A_Memo_AETV (TG Model) JULY TARGET" xfId="295"/>
    <cellStyle name="A_Memo_Construction-Monthly" xfId="296"/>
    <cellStyle name="A_Normal" xfId="297"/>
    <cellStyle name="A_Normal 2" xfId="298"/>
    <cellStyle name="A_Normal Forecast" xfId="299"/>
    <cellStyle name="A_Normal Historical" xfId="300"/>
    <cellStyle name="A_Normal Historical_AETV (TG Model) JULY TARGET" xfId="301"/>
    <cellStyle name="A_Normal Historical_Construction-Monthly" xfId="302"/>
    <cellStyle name="A_Normal_AETV (TG Model) JULY TARGET" xfId="303"/>
    <cellStyle name="A_Normal_AETV (TG Model) JULY TARGET 2" xfId="304"/>
    <cellStyle name="A_Normal_AETV (TG Model) JULY TARGET_Distribution Business" xfId="305"/>
    <cellStyle name="A_Normal_AETV (TG Model) JULY TARGET_Distribution Business 2" xfId="306"/>
    <cellStyle name="A_Normal_AETV (TG Model) JULY TARGET_Forecast" xfId="307"/>
    <cellStyle name="A_Normal_AETV (TG Model) JULY TARGET_Forecast 2" xfId="308"/>
    <cellStyle name="A_Normal_AETV (TG Model) JULY TARGET_Funding &amp; Cashflow" xfId="309"/>
    <cellStyle name="A_Normal_AETV (TG Model) JULY TARGET_Funding &amp; Cashflow 2" xfId="310"/>
    <cellStyle name="A_Normal_AETV (TG Model) JULY TARGET_Group P&amp;L" xfId="311"/>
    <cellStyle name="A_Normal_AETV (TG Model) JULY TARGET_Group P&amp;L 2" xfId="312"/>
    <cellStyle name="A_Normal_AETV (TG Model) JULY TARGET_Sheet2" xfId="313"/>
    <cellStyle name="A_Normal_AETV (TG Model) JULY TARGET_Sheet2 2" xfId="314"/>
    <cellStyle name="A_Normal_Construction-Monthly" xfId="315"/>
    <cellStyle name="A_Normal_Construction-Monthly 2" xfId="316"/>
    <cellStyle name="A_Normal_Construction-Monthly_Distribution Business" xfId="317"/>
    <cellStyle name="A_Normal_Construction-Monthly_Distribution Business 2" xfId="318"/>
    <cellStyle name="A_Normal_Construction-Monthly_Forecast" xfId="319"/>
    <cellStyle name="A_Normal_Construction-Monthly_Forecast 2" xfId="320"/>
    <cellStyle name="A_Normal_Construction-Monthly_Funding &amp; Cashflow" xfId="321"/>
    <cellStyle name="A_Normal_Construction-Monthly_Funding &amp; Cashflow 2" xfId="322"/>
    <cellStyle name="A_Normal_Construction-Monthly_Group P&amp;L" xfId="323"/>
    <cellStyle name="A_Normal_Construction-Monthly_Group P&amp;L 2" xfId="324"/>
    <cellStyle name="A_Normal_Construction-Monthly_Sheet2" xfId="325"/>
    <cellStyle name="A_Normal_Construction-Monthly_Sheet2 2" xfId="326"/>
    <cellStyle name="A_Normal_Distribution Business" xfId="327"/>
    <cellStyle name="A_Normal_Distribution Business 2" xfId="328"/>
    <cellStyle name="A_Normal_Forecast" xfId="329"/>
    <cellStyle name="A_Normal_Forecast 2" xfId="330"/>
    <cellStyle name="A_Normal_Funding &amp; Cashflow" xfId="331"/>
    <cellStyle name="A_Normal_Funding &amp; Cashflow 2" xfId="332"/>
    <cellStyle name="A_Normal_Group P&amp;L" xfId="333"/>
    <cellStyle name="A_Normal_Group P&amp;L 2" xfId="334"/>
    <cellStyle name="A_Normal_Sheet2" xfId="335"/>
    <cellStyle name="A_Normal_Sheet2 2" xfId="336"/>
    <cellStyle name="A_Rate_Data" xfId="337"/>
    <cellStyle name="A_Rate_Data Historical" xfId="338"/>
    <cellStyle name="A_Rate_Title" xfId="339"/>
    <cellStyle name="A_Simple Title" xfId="340"/>
    <cellStyle name="A_Simple Title 2" xfId="1240"/>
    <cellStyle name="A_Sum" xfId="341"/>
    <cellStyle name="A_SUM_Row Major" xfId="342"/>
    <cellStyle name="A_SUM_Row Major 2" xfId="1239"/>
    <cellStyle name="A_SUM_Row Minor" xfId="343"/>
    <cellStyle name="A_SUM_Row Minor 2" xfId="1238"/>
    <cellStyle name="A_Title" xfId="344"/>
    <cellStyle name="A_YearHeadings" xfId="345"/>
    <cellStyle name="Accent1 - 20%" xfId="346"/>
    <cellStyle name="Accent1 - 40%" xfId="347"/>
    <cellStyle name="Accent1 - 60%" xfId="348"/>
    <cellStyle name="Accent1 2" xfId="349"/>
    <cellStyle name="Accent2 - 20%" xfId="350"/>
    <cellStyle name="Accent2 - 40%" xfId="351"/>
    <cellStyle name="Accent2 - 60%" xfId="352"/>
    <cellStyle name="Accent2 2" xfId="353"/>
    <cellStyle name="Accent3 - 20%" xfId="354"/>
    <cellStyle name="Accent3 - 40%" xfId="355"/>
    <cellStyle name="Accent3 - 60%" xfId="356"/>
    <cellStyle name="Accent3 2" xfId="357"/>
    <cellStyle name="Accent4 - 20%" xfId="358"/>
    <cellStyle name="Accent4 - 40%" xfId="359"/>
    <cellStyle name="Accent4 - 60%" xfId="360"/>
    <cellStyle name="Accent4 2" xfId="361"/>
    <cellStyle name="Accent5 - 20%" xfId="362"/>
    <cellStyle name="Accent5 - 40%" xfId="363"/>
    <cellStyle name="Accent5 - 60%" xfId="364"/>
    <cellStyle name="Accent5 2" xfId="365"/>
    <cellStyle name="Accent6 - 20%" xfId="366"/>
    <cellStyle name="Accent6 - 40%" xfId="367"/>
    <cellStyle name="Accent6 - 60%" xfId="368"/>
    <cellStyle name="Accent6 2" xfId="369"/>
    <cellStyle name="Actual_LEOY" xfId="44"/>
    <cellStyle name="AFE" xfId="370"/>
    <cellStyle name="AFE 2" xfId="371"/>
    <cellStyle name="Agara" xfId="372"/>
    <cellStyle name="Assumption" xfId="45"/>
    <cellStyle name="Assumption [# - 00]" xfId="373"/>
    <cellStyle name="Assumption [#]" xfId="374"/>
    <cellStyle name="Assumption [% - 00]" xfId="375"/>
    <cellStyle name="Assumption [%]" xfId="376"/>
    <cellStyle name="Assumption [x]" xfId="377"/>
    <cellStyle name="Assumption number" xfId="378"/>
    <cellStyle name="Assumption output percentage" xfId="379"/>
    <cellStyle name="Assumption output percentage 2" xfId="380"/>
    <cellStyle name="Assumption Percentage" xfId="381"/>
    <cellStyle name="Assumptions" xfId="382"/>
    <cellStyle name="Assumptions Center Currency" xfId="383"/>
    <cellStyle name="Assumptions Center Date" xfId="384"/>
    <cellStyle name="Assumptions Center Multiple" xfId="385"/>
    <cellStyle name="Assumptions Center Number" xfId="386"/>
    <cellStyle name="Assumptions Center Percentage" xfId="387"/>
    <cellStyle name="Assumptions Center Year" xfId="388"/>
    <cellStyle name="Assumptions Heading" xfId="389"/>
    <cellStyle name="Assumptions Right Currency" xfId="390"/>
    <cellStyle name="Assumptions Right Date" xfId="391"/>
    <cellStyle name="Assumptions Right Multiple" xfId="392"/>
    <cellStyle name="Assumptions Right Number" xfId="393"/>
    <cellStyle name="Assumptions Right Percentage" xfId="394"/>
    <cellStyle name="Assumptions Right Year" xfId="395"/>
    <cellStyle name="AussieDate" xfId="396"/>
    <cellStyle name="B79812_.wvu.PrintTitlest" xfId="397"/>
    <cellStyle name="Background" xfId="398"/>
    <cellStyle name="Bad 2" xfId="399"/>
    <cellStyle name="Bad 3" xfId="400"/>
    <cellStyle name="Bad 4" xfId="401"/>
    <cellStyle name="Bad 5" xfId="402"/>
    <cellStyle name="Black" xfId="403"/>
    <cellStyle name="BlankText" xfId="404"/>
    <cellStyle name="BlankText 2" xfId="405"/>
    <cellStyle name="Blue" xfId="406"/>
    <cellStyle name="Border" xfId="407"/>
    <cellStyle name="Border 2" xfId="1237"/>
    <cellStyle name="Border Heavy" xfId="408"/>
    <cellStyle name="Border Thin" xfId="409"/>
    <cellStyle name="Border_Current" xfId="410"/>
    <cellStyle name="Brand Default" xfId="411"/>
    <cellStyle name="Brand Subtitle with Underline" xfId="412"/>
    <cellStyle name="Brand Title" xfId="413"/>
    <cellStyle name="Calc" xfId="414"/>
    <cellStyle name="Calc - Blue" xfId="415"/>
    <cellStyle name="Calc - Blue 2" xfId="416"/>
    <cellStyle name="Calc - Feed" xfId="417"/>
    <cellStyle name="Calc - Feed 2" xfId="418"/>
    <cellStyle name="Calc - Green" xfId="419"/>
    <cellStyle name="Calc - Green 2" xfId="420"/>
    <cellStyle name="Calc - Grey" xfId="421"/>
    <cellStyle name="Calc - Grey 2" xfId="422"/>
    <cellStyle name="Calc - White" xfId="423"/>
    <cellStyle name="Calc - White 2" xfId="424"/>
    <cellStyle name="Calc 2" xfId="425"/>
    <cellStyle name="Calc 3" xfId="426"/>
    <cellStyle name="Calc 4" xfId="427"/>
    <cellStyle name="Calc 5" xfId="428"/>
    <cellStyle name="Calc 6" xfId="429"/>
    <cellStyle name="Calc_Distribution Business" xfId="430"/>
    <cellStyle name="Calculation 2" xfId="431"/>
    <cellStyle name="Calculation 3" xfId="39"/>
    <cellStyle name="Callum" xfId="432"/>
    <cellStyle name="CaptionC" xfId="433"/>
    <cellStyle name="CaptionL" xfId="434"/>
    <cellStyle name="CaseInput%0" xfId="435"/>
    <cellStyle name="CaseInput%0.00" xfId="436"/>
    <cellStyle name="CaseInputComma0" xfId="437"/>
    <cellStyle name="CaseInputComma0.0" xfId="438"/>
    <cellStyle name="CaseInputDate" xfId="439"/>
    <cellStyle name="CaseInputText" xfId="440"/>
    <cellStyle name="Cell Link" xfId="441"/>
    <cellStyle name="Center Currency" xfId="442"/>
    <cellStyle name="Center Date" xfId="443"/>
    <cellStyle name="Center Multiple" xfId="444"/>
    <cellStyle name="Center Number" xfId="445"/>
    <cellStyle name="Center Percentage" xfId="446"/>
    <cellStyle name="Center Year" xfId="447"/>
    <cellStyle name="Check" xfId="46"/>
    <cellStyle name="Check Cell 2" xfId="47"/>
    <cellStyle name="Check Cell 3" xfId="40"/>
    <cellStyle name="Column - Heading" xfId="448"/>
    <cellStyle name="ColumnHeader" xfId="449"/>
    <cellStyle name="Comma" xfId="1" builtinId="3"/>
    <cellStyle name="Comma  - Style1" xfId="450"/>
    <cellStyle name="Comma  - Style2" xfId="451"/>
    <cellStyle name="Comma  - Style3" xfId="452"/>
    <cellStyle name="Comma  - Style4" xfId="453"/>
    <cellStyle name="Comma  - Style5" xfId="454"/>
    <cellStyle name="Comma  - Style6" xfId="455"/>
    <cellStyle name="Comma  - Style7" xfId="456"/>
    <cellStyle name="Comma  - Style8" xfId="457"/>
    <cellStyle name="Comma [0] 2" xfId="34"/>
    <cellStyle name="Comma [0] U" xfId="458"/>
    <cellStyle name="Comma [0]7Z_87C" xfId="459"/>
    <cellStyle name="Comma [1]" xfId="460"/>
    <cellStyle name="Comma [1] 2" xfId="1244"/>
    <cellStyle name="Comma [2]" xfId="461"/>
    <cellStyle name="Comma [2] 2" xfId="462"/>
    <cellStyle name="Comma 0" xfId="463"/>
    <cellStyle name="Comma 1" xfId="464"/>
    <cellStyle name="Comma 10" xfId="465"/>
    <cellStyle name="Comma 11" xfId="466"/>
    <cellStyle name="Comma 12" xfId="467"/>
    <cellStyle name="Comma 13" xfId="10"/>
    <cellStyle name="Comma 2" xfId="14"/>
    <cellStyle name="Comma 2 2" xfId="468"/>
    <cellStyle name="Comma 2 2 2" xfId="469"/>
    <cellStyle name="Comma 2 3" xfId="470"/>
    <cellStyle name="Comma 2 4" xfId="471"/>
    <cellStyle name="Comma 2 5" xfId="472"/>
    <cellStyle name="Comma 2_Report" xfId="473"/>
    <cellStyle name="Comma 3" xfId="15"/>
    <cellStyle name="Comma 3 2" xfId="474"/>
    <cellStyle name="Comma 3 2 2" xfId="475"/>
    <cellStyle name="Comma 3 3" xfId="476"/>
    <cellStyle name="Comma 3_CBWC inc RQI" xfId="477"/>
    <cellStyle name="Comma 4" xfId="16"/>
    <cellStyle name="Comma 4 2" xfId="478"/>
    <cellStyle name="Comma 4 2 2" xfId="479"/>
    <cellStyle name="Comma 4 3" xfId="480"/>
    <cellStyle name="Comma 4_Report" xfId="481"/>
    <cellStyle name="Comma 5" xfId="77"/>
    <cellStyle name="Comma 6" xfId="48"/>
    <cellStyle name="Comma 7" xfId="482"/>
    <cellStyle name="Comma 8" xfId="483"/>
    <cellStyle name="Comma 9" xfId="484"/>
    <cellStyle name="Comma0" xfId="485"/>
    <cellStyle name="Cover Date" xfId="486"/>
    <cellStyle name="Cover Subtitle" xfId="487"/>
    <cellStyle name="Cover Title" xfId="488"/>
    <cellStyle name="Currency [$0]" xfId="489"/>
    <cellStyle name="Currency [£0]" xfId="490"/>
    <cellStyle name="Currency [0] U" xfId="491"/>
    <cellStyle name="Currency [0] U 2" xfId="492"/>
    <cellStyle name="Currency [2]" xfId="493"/>
    <cellStyle name="Currency [2] 2" xfId="494"/>
    <cellStyle name="Currency [2] U" xfId="495"/>
    <cellStyle name="Currency [2]_AETV BS" xfId="496"/>
    <cellStyle name="Currency 0" xfId="497"/>
    <cellStyle name="Currency 10" xfId="498"/>
    <cellStyle name="Currency 11" xfId="499"/>
    <cellStyle name="Currency 12" xfId="500"/>
    <cellStyle name="Currency 13" xfId="30"/>
    <cellStyle name="Currency 2" xfId="17"/>
    <cellStyle name="Currency 2 2" xfId="18"/>
    <cellStyle name="Currency 2 3" xfId="501"/>
    <cellStyle name="Currency 2 4" xfId="1231"/>
    <cellStyle name="Currency 3" xfId="74"/>
    <cellStyle name="Currency 4" xfId="502"/>
    <cellStyle name="Currency 5" xfId="503"/>
    <cellStyle name="Currency 6" xfId="504"/>
    <cellStyle name="Currency 7" xfId="505"/>
    <cellStyle name="Currency 8" xfId="506"/>
    <cellStyle name="Currency 9" xfId="507"/>
    <cellStyle name="Currency Canada" xfId="508"/>
    <cellStyle name="Currency Euro" xfId="509"/>
    <cellStyle name="Currency Peso" xfId="510"/>
    <cellStyle name="Currency Pound" xfId="511"/>
    <cellStyle name="Currency US" xfId="512"/>
    <cellStyle name="Currency(Cents)" xfId="513"/>
    <cellStyle name="Currency0" xfId="514"/>
    <cellStyle name="D4_B8B1_005004B79812_.wvu.PrintTitlest" xfId="515"/>
    <cellStyle name="Data" xfId="516"/>
    <cellStyle name="Data Validation" xfId="49"/>
    <cellStyle name="Date" xfId="517"/>
    <cellStyle name="Date [1 Dec 01]" xfId="518"/>
    <cellStyle name="Date [31 Dec 2000]" xfId="519"/>
    <cellStyle name="Date [31 Dec 2000] 2" xfId="520"/>
    <cellStyle name="Date [31/12/02]" xfId="521"/>
    <cellStyle name="Date [31/12/02] 2" xfId="522"/>
    <cellStyle name="Date [Dec 00]" xfId="523"/>
    <cellStyle name="Date [Dec 00] 2" xfId="1242"/>
    <cellStyle name="Date [mmm-d-yyyy]" xfId="524"/>
    <cellStyle name="Date [mmm-yyyy]" xfId="525"/>
    <cellStyle name="Date 2" xfId="526"/>
    <cellStyle name="Date 3" xfId="527"/>
    <cellStyle name="Date 4" xfId="528"/>
    <cellStyle name="Date 5" xfId="529"/>
    <cellStyle name="Date 6" xfId="530"/>
    <cellStyle name="Date Aligned" xfId="531"/>
    <cellStyle name="Date U" xfId="532"/>
    <cellStyle name="date_070911UED_alinta info Sept 07" xfId="533"/>
    <cellStyle name="DateMonth" xfId="534"/>
    <cellStyle name="Decimal [0]" xfId="535"/>
    <cellStyle name="Decimal [0] 2" xfId="536"/>
    <cellStyle name="Decimal [2]" xfId="537"/>
    <cellStyle name="Decimal [2] 2" xfId="538"/>
    <cellStyle name="Decimal [2] U" xfId="539"/>
    <cellStyle name="Decimal [2]_AETV BS" xfId="540"/>
    <cellStyle name="Decimal [3]" xfId="541"/>
    <cellStyle name="Decimal [3] 2" xfId="542"/>
    <cellStyle name="Decimal [3] U" xfId="543"/>
    <cellStyle name="Decimal [3]_Distribution Business" xfId="544"/>
    <cellStyle name="Decimal [4]" xfId="545"/>
    <cellStyle name="Decimal [4] 2" xfId="546"/>
    <cellStyle name="Decimal [4] U" xfId="547"/>
    <cellStyle name="Decimal [4]_AETV BS" xfId="548"/>
    <cellStyle name="Default" xfId="549"/>
    <cellStyle name="Default 2" xfId="550"/>
    <cellStyle name="Description" xfId="551"/>
    <cellStyle name="Dezimal [0]_Übersichtstabelle_FM_24082001bu inc. EC" xfId="552"/>
    <cellStyle name="Dezimal_Übersichtstabelle_FM_24082001bu inc. EC" xfId="553"/>
    <cellStyle name="Dollars" xfId="554"/>
    <cellStyle name="Dotted Line" xfId="555"/>
    <cellStyle name="Double Underline" xfId="556"/>
    <cellStyle name="Empty Cell" xfId="50"/>
    <cellStyle name="Euro" xfId="557"/>
    <cellStyle name="Exception" xfId="558"/>
    <cellStyle name="Exception 2" xfId="559"/>
    <cellStyle name="ExchangeRate" xfId="560"/>
    <cellStyle name="Explanatory Text 2" xfId="561"/>
    <cellStyle name="EY House" xfId="562"/>
    <cellStyle name="f" xfId="563"/>
    <cellStyle name="Feeder Field" xfId="564"/>
    <cellStyle name="Feeder Field 2" xfId="565"/>
    <cellStyle name="Fix0" xfId="566"/>
    <cellStyle name="Fix2" xfId="567"/>
    <cellStyle name="Fix4" xfId="568"/>
    <cellStyle name="Fixed" xfId="569"/>
    <cellStyle name="Flag" xfId="51"/>
    <cellStyle name="Font_Actual" xfId="570"/>
    <cellStyle name="Footer SBILogo1" xfId="571"/>
    <cellStyle name="Footer SBILogo2" xfId="572"/>
    <cellStyle name="Footnote" xfId="573"/>
    <cellStyle name="Footnote Reference" xfId="574"/>
    <cellStyle name="Footnote_pldt" xfId="575"/>
    <cellStyle name="fred" xfId="576"/>
    <cellStyle name="Fred%" xfId="577"/>
    <cellStyle name="Fyear" xfId="578"/>
    <cellStyle name="Gilsans" xfId="579"/>
    <cellStyle name="Gilsans 2" xfId="1245"/>
    <cellStyle name="Gilsansl" xfId="580"/>
    <cellStyle name="Gilsansl 2" xfId="1246"/>
    <cellStyle name="Good 2" xfId="581"/>
    <cellStyle name="Grey" xfId="582"/>
    <cellStyle name="Greyed out" xfId="583"/>
    <cellStyle name="H1" xfId="584"/>
    <cellStyle name="H2" xfId="585"/>
    <cellStyle name="H4" xfId="586"/>
    <cellStyle name="Hard Percent" xfId="587"/>
    <cellStyle name="Head 1" xfId="588"/>
    <cellStyle name="Head 2" xfId="589"/>
    <cellStyle name="Head 3" xfId="590"/>
    <cellStyle name="head11a" xfId="591"/>
    <cellStyle name="head11b" xfId="592"/>
    <cellStyle name="head11c" xfId="593"/>
    <cellStyle name="head14" xfId="594"/>
    <cellStyle name="headd" xfId="595"/>
    <cellStyle name="Header" xfId="596"/>
    <cellStyle name="Header - Page" xfId="597"/>
    <cellStyle name="Header - Title" xfId="598"/>
    <cellStyle name="Header - Year Row" xfId="599"/>
    <cellStyle name="Header Draft Stamp" xfId="600"/>
    <cellStyle name="Header_pldt" xfId="601"/>
    <cellStyle name="Header1" xfId="52"/>
    <cellStyle name="Header1 2" xfId="602"/>
    <cellStyle name="Header2" xfId="53"/>
    <cellStyle name="Header2 2" xfId="603"/>
    <cellStyle name="Header3" xfId="54"/>
    <cellStyle name="heading" xfId="604"/>
    <cellStyle name="Heading 1 2" xfId="605"/>
    <cellStyle name="Heading 1 3" xfId="606"/>
    <cellStyle name="Heading 1 4" xfId="607"/>
    <cellStyle name="Heading 1 5" xfId="608"/>
    <cellStyle name="Heading 1 6" xfId="35"/>
    <cellStyle name="Heading 1 Above" xfId="609"/>
    <cellStyle name="Heading 1+" xfId="610"/>
    <cellStyle name="Heading 1A" xfId="611"/>
    <cellStyle name="Heading 2 2" xfId="612"/>
    <cellStyle name="Heading 2 3" xfId="613"/>
    <cellStyle name="Heading 2 4" xfId="614"/>
    <cellStyle name="Heading 2 5" xfId="36"/>
    <cellStyle name="Heading 2 Below" xfId="615"/>
    <cellStyle name="Heading 2 Below 2" xfId="1247"/>
    <cellStyle name="Heading 2+" xfId="616"/>
    <cellStyle name="Heading 3 2" xfId="55"/>
    <cellStyle name="Heading 3 3" xfId="617"/>
    <cellStyle name="Heading 3 4" xfId="618"/>
    <cellStyle name="Heading 3 5" xfId="37"/>
    <cellStyle name="Heading 3+" xfId="619"/>
    <cellStyle name="Heading 4 2" xfId="56"/>
    <cellStyle name="Heading 4 3" xfId="620"/>
    <cellStyle name="Heading 4 4" xfId="621"/>
    <cellStyle name="Heading 4 5" xfId="38"/>
    <cellStyle name="Heading(4)" xfId="622"/>
    <cellStyle name="Heading1" xfId="623"/>
    <cellStyle name="Heading2" xfId="624"/>
    <cellStyle name="Heading3" xfId="625"/>
    <cellStyle name="Heading4" xfId="626"/>
    <cellStyle name="HeadingMerged" xfId="627"/>
    <cellStyle name="Hidden" xfId="628"/>
    <cellStyle name="Hidden 2" xfId="629"/>
    <cellStyle name="Hidden 2 2" xfId="630"/>
    <cellStyle name="Historical year" xfId="631"/>
    <cellStyle name="Hyperlink" xfId="8" builtinId="8"/>
    <cellStyle name="Hyperlink 2" xfId="632"/>
    <cellStyle name="Hyperlink 3" xfId="633"/>
    <cellStyle name="Hyperlink Arrow" xfId="634"/>
    <cellStyle name="Hyperlink Check" xfId="635"/>
    <cellStyle name="Hyperlink Text" xfId="636"/>
    <cellStyle name="Index" xfId="637"/>
    <cellStyle name="Index 2" xfId="638"/>
    <cellStyle name="Index 2 2" xfId="639"/>
    <cellStyle name="INP_Number" xfId="640"/>
    <cellStyle name="Input - Comma" xfId="641"/>
    <cellStyle name="Input - Comma [0]" xfId="642"/>
    <cellStyle name="Input - Date" xfId="643"/>
    <cellStyle name="Input - Percent [2]" xfId="644"/>
    <cellStyle name="Input $" xfId="645"/>
    <cellStyle name="Input %" xfId="646"/>
    <cellStyle name="Input [# - 00]" xfId="647"/>
    <cellStyle name="Input [#]" xfId="648"/>
    <cellStyle name="Input [% - 00]" xfId="649"/>
    <cellStyle name="Input [%]" xfId="650"/>
    <cellStyle name="Input [B]" xfId="651"/>
    <cellStyle name="Input [yellow]" xfId="652"/>
    <cellStyle name="Input 1" xfId="653"/>
    <cellStyle name="Input 2" xfId="654"/>
    <cellStyle name="Input 3" xfId="655"/>
    <cellStyle name="Input 4" xfId="656"/>
    <cellStyle name="Input 5" xfId="33"/>
    <cellStyle name="Input text" xfId="657"/>
    <cellStyle name="Input1" xfId="19"/>
    <cellStyle name="Input3" xfId="20"/>
    <cellStyle name="InputArea" xfId="658"/>
    <cellStyle name="InputAreaDotted" xfId="659"/>
    <cellStyle name="InputMandatory" xfId="660"/>
    <cellStyle name="InputNumber" xfId="661"/>
    <cellStyle name="InputOptional" xfId="662"/>
    <cellStyle name="InSheet" xfId="57"/>
    <cellStyle name="Insheet Link" xfId="58"/>
    <cellStyle name="KPMG Heading 1" xfId="663"/>
    <cellStyle name="KPMG Heading 2" xfId="664"/>
    <cellStyle name="KPMG Heading 3" xfId="665"/>
    <cellStyle name="KPMG Heading 4" xfId="666"/>
    <cellStyle name="KPMG Normal" xfId="667"/>
    <cellStyle name="KPMG Normal Text" xfId="668"/>
    <cellStyle name="Line Total" xfId="59"/>
    <cellStyle name="Line_Summary" xfId="60"/>
    <cellStyle name="Lines" xfId="669"/>
    <cellStyle name="Link [# - 00]" xfId="670"/>
    <cellStyle name="Link [# - 0000]" xfId="671"/>
    <cellStyle name="Link [#]" xfId="672"/>
    <cellStyle name="Link [% - 00]" xfId="673"/>
    <cellStyle name="Link [%]" xfId="674"/>
    <cellStyle name="Link [x]" xfId="675"/>
    <cellStyle name="Linked Cell 2" xfId="676"/>
    <cellStyle name="LongDate" xfId="677"/>
    <cellStyle name="Lookup Table Heading" xfId="678"/>
    <cellStyle name="Lookup Table Label" xfId="679"/>
    <cellStyle name="Lookup Table Number" xfId="680"/>
    <cellStyle name="LV Input" xfId="681"/>
    <cellStyle name="Macro" xfId="682"/>
    <cellStyle name="Millions" xfId="683"/>
    <cellStyle name="Mine" xfId="684"/>
    <cellStyle name="Model Dates" xfId="61"/>
    <cellStyle name="Model Name" xfId="685"/>
    <cellStyle name="Multiple" xfId="686"/>
    <cellStyle name="Named Range" xfId="687"/>
    <cellStyle name="Named Range Tag" xfId="688"/>
    <cellStyle name="Neutral 2" xfId="689"/>
    <cellStyle name="Neutral 3" xfId="690"/>
    <cellStyle name="Neutral 4" xfId="691"/>
    <cellStyle name="Neutral 5" xfId="692"/>
    <cellStyle name="New" xfId="693"/>
    <cellStyle name="Non crit Input 0.0" xfId="694"/>
    <cellStyle name="Normal" xfId="0" builtinId="0"/>
    <cellStyle name="Normal - Style1" xfId="695"/>
    <cellStyle name="Normal - Style2" xfId="696"/>
    <cellStyle name="Normal - Style3" xfId="697"/>
    <cellStyle name="Normal - Style4" xfId="698"/>
    <cellStyle name="Normal - Style5" xfId="699"/>
    <cellStyle name="Normal - Style6" xfId="700"/>
    <cellStyle name="Normal - Style7" xfId="701"/>
    <cellStyle name="Normal - Style8" xfId="702"/>
    <cellStyle name="Normal 10" xfId="703"/>
    <cellStyle name="Normal 10 2" xfId="704"/>
    <cellStyle name="Normal 10 3" xfId="705"/>
    <cellStyle name="Normal 11" xfId="706"/>
    <cellStyle name="Normal 11 2" xfId="707"/>
    <cellStyle name="Normal 11 2 2 2" xfId="708"/>
    <cellStyle name="Normal 11 3" xfId="709"/>
    <cellStyle name="Normal 114" xfId="710"/>
    <cellStyle name="Normal 114 2" xfId="711"/>
    <cellStyle name="Normal 12" xfId="712"/>
    <cellStyle name="Normal 12 2" xfId="713"/>
    <cellStyle name="Normal 12 3" xfId="714"/>
    <cellStyle name="Normal 13" xfId="31"/>
    <cellStyle name="Normal 13 2" xfId="715"/>
    <cellStyle name="Normal 13 3" xfId="716"/>
    <cellStyle name="Normal 14" xfId="21"/>
    <cellStyle name="Normal 143" xfId="717"/>
    <cellStyle name="Normal 143 2" xfId="718"/>
    <cellStyle name="Normal 143_Aurora to Complete (2)" xfId="719"/>
    <cellStyle name="Normal 144" xfId="720"/>
    <cellStyle name="Normal 144 2" xfId="721"/>
    <cellStyle name="Normal 144_Aurora to Complete (2)" xfId="722"/>
    <cellStyle name="Normal 147" xfId="723"/>
    <cellStyle name="Normal 147 2" xfId="724"/>
    <cellStyle name="Normal 147_Aurora to Complete (2)" xfId="725"/>
    <cellStyle name="Normal 148" xfId="726"/>
    <cellStyle name="Normal 148 2" xfId="727"/>
    <cellStyle name="Normal 148_Aurora to Complete (2)" xfId="728"/>
    <cellStyle name="Normal 149" xfId="729"/>
    <cellStyle name="Normal 149 2" xfId="730"/>
    <cellStyle name="Normal 149_Aurora to Complete (2)" xfId="731"/>
    <cellStyle name="Normal 15" xfId="732"/>
    <cellStyle name="Normal 150" xfId="733"/>
    <cellStyle name="Normal 150 2" xfId="734"/>
    <cellStyle name="Normal 150_Aurora to Complete (2)" xfId="735"/>
    <cellStyle name="Normal 151" xfId="736"/>
    <cellStyle name="Normal 151 2" xfId="737"/>
    <cellStyle name="Normal 151_Aurora to Complete (2)" xfId="738"/>
    <cellStyle name="Normal 152" xfId="739"/>
    <cellStyle name="Normal 152 2" xfId="740"/>
    <cellStyle name="Normal 152_Aurora to Complete (2)" xfId="741"/>
    <cellStyle name="Normal 153" xfId="742"/>
    <cellStyle name="Normal 153 2" xfId="743"/>
    <cellStyle name="Normal 153_Aurora to Complete (2)" xfId="744"/>
    <cellStyle name="Normal 154" xfId="745"/>
    <cellStyle name="Normal 154 2" xfId="746"/>
    <cellStyle name="Normal 154_Aurora to Complete (2)" xfId="747"/>
    <cellStyle name="Normal 155" xfId="748"/>
    <cellStyle name="Normal 155 2" xfId="749"/>
    <cellStyle name="Normal 155_Aurora to Complete (2)" xfId="750"/>
    <cellStyle name="Normal 156" xfId="751"/>
    <cellStyle name="Normal 156 2" xfId="752"/>
    <cellStyle name="Normal 156_Aurora to Complete (2)" xfId="753"/>
    <cellStyle name="Normal 16" xfId="754"/>
    <cellStyle name="Normal 16 2" xfId="755"/>
    <cellStyle name="Normal 161" xfId="756"/>
    <cellStyle name="Normal 161 2" xfId="757"/>
    <cellStyle name="Normal 161_Aurora to Complete (2)" xfId="758"/>
    <cellStyle name="Normal 162" xfId="759"/>
    <cellStyle name="Normal 162 2" xfId="760"/>
    <cellStyle name="Normal 162_Aurora to Complete (2)" xfId="761"/>
    <cellStyle name="Normal 163" xfId="762"/>
    <cellStyle name="Normal 163 2" xfId="763"/>
    <cellStyle name="Normal 163_Aurora to Complete (2)" xfId="764"/>
    <cellStyle name="Normal 164" xfId="765"/>
    <cellStyle name="Normal 164 2" xfId="766"/>
    <cellStyle name="Normal 164_Aurora to Complete (2)" xfId="767"/>
    <cellStyle name="Normal 169" xfId="768"/>
    <cellStyle name="Normal 169 2" xfId="769"/>
    <cellStyle name="Normal 169_Aurora to Complete (2)" xfId="770"/>
    <cellStyle name="Normal 17" xfId="771"/>
    <cellStyle name="Normal 170" xfId="772"/>
    <cellStyle name="Normal 170 2" xfId="773"/>
    <cellStyle name="Normal 170_Aurora to Complete (2)" xfId="774"/>
    <cellStyle name="Normal 171" xfId="775"/>
    <cellStyle name="Normal 171 2" xfId="776"/>
    <cellStyle name="Normal 171_Aurora to Complete (2)" xfId="777"/>
    <cellStyle name="Normal 172" xfId="778"/>
    <cellStyle name="Normal 172 2" xfId="779"/>
    <cellStyle name="Normal 172_Aurora to Complete (2)" xfId="780"/>
    <cellStyle name="Normal 177" xfId="781"/>
    <cellStyle name="Normal 177 2" xfId="782"/>
    <cellStyle name="Normal 177_Aurora to Complete (2)" xfId="783"/>
    <cellStyle name="Normal 178" xfId="784"/>
    <cellStyle name="Normal 178 2" xfId="785"/>
    <cellStyle name="Normal 178_Aurora to Complete (2)" xfId="786"/>
    <cellStyle name="Normal 179" xfId="787"/>
    <cellStyle name="Normal 179 2" xfId="788"/>
    <cellStyle name="Normal 179_Aurora to Complete (2)" xfId="789"/>
    <cellStyle name="Normal 18" xfId="790"/>
    <cellStyle name="Normal 180" xfId="791"/>
    <cellStyle name="Normal 180 2" xfId="792"/>
    <cellStyle name="Normal 180_Aurora to Complete (2)" xfId="793"/>
    <cellStyle name="Normal 181" xfId="794"/>
    <cellStyle name="Normal 181 2" xfId="795"/>
    <cellStyle name="Normal 181_Aurora to Complete (2)" xfId="796"/>
    <cellStyle name="Normal 182" xfId="797"/>
    <cellStyle name="Normal 182 2" xfId="798"/>
    <cellStyle name="Normal 182_Aurora to Complete (2)" xfId="799"/>
    <cellStyle name="Normal 183" xfId="800"/>
    <cellStyle name="Normal 183 2" xfId="801"/>
    <cellStyle name="Normal 183_Aurora to Complete (2)" xfId="802"/>
    <cellStyle name="Normal 184" xfId="803"/>
    <cellStyle name="Normal 184 2" xfId="804"/>
    <cellStyle name="Normal 184_Aurora to Complete (2)" xfId="805"/>
    <cellStyle name="Normal 185" xfId="806"/>
    <cellStyle name="Normal 185 2" xfId="807"/>
    <cellStyle name="Normal 185_Aurora to Complete (2)" xfId="808"/>
    <cellStyle name="Normal 186" xfId="809"/>
    <cellStyle name="Normal 186 2" xfId="810"/>
    <cellStyle name="Normal 186_Aurora to Complete (2)" xfId="811"/>
    <cellStyle name="Normal 187" xfId="812"/>
    <cellStyle name="Normal 187 2" xfId="813"/>
    <cellStyle name="Normal 187_Aurora to Complete (2)" xfId="814"/>
    <cellStyle name="Normal 188" xfId="815"/>
    <cellStyle name="Normal 188 2" xfId="816"/>
    <cellStyle name="Normal 188_Aurora to Complete (2)" xfId="817"/>
    <cellStyle name="Normal 189" xfId="818"/>
    <cellStyle name="Normal 189 2" xfId="819"/>
    <cellStyle name="Normal 189_Aurora to Complete (2)" xfId="820"/>
    <cellStyle name="Normal 19" xfId="821"/>
    <cellStyle name="Normal 19 2" xfId="822"/>
    <cellStyle name="Normal 19 2 2" xfId="823"/>
    <cellStyle name="Normal 19 3" xfId="824"/>
    <cellStyle name="Normal 19 3 2" xfId="825"/>
    <cellStyle name="Normal 19 3 2 2" xfId="826"/>
    <cellStyle name="Normal 19 3 3" xfId="827"/>
    <cellStyle name="Normal 19 4" xfId="828"/>
    <cellStyle name="Normal 19 4 2" xfId="829"/>
    <cellStyle name="Normal 19 5" xfId="830"/>
    <cellStyle name="Normal 190" xfId="831"/>
    <cellStyle name="Normal 190 2" xfId="832"/>
    <cellStyle name="Normal 190_Aurora to Complete (2)" xfId="833"/>
    <cellStyle name="Normal 192" xfId="834"/>
    <cellStyle name="Normal 192 2" xfId="835"/>
    <cellStyle name="Normal 192_Aurora to Complete (2)" xfId="836"/>
    <cellStyle name="Normal 193" xfId="837"/>
    <cellStyle name="Normal 193 2" xfId="838"/>
    <cellStyle name="Normal 193_Aurora to Complete (2)" xfId="839"/>
    <cellStyle name="Normal 196" xfId="840"/>
    <cellStyle name="Normal 196 2" xfId="841"/>
    <cellStyle name="Normal 196_Aurora to Complete (2)" xfId="842"/>
    <cellStyle name="Normal 197" xfId="843"/>
    <cellStyle name="Normal 197 2" xfId="844"/>
    <cellStyle name="Normal 197_Aurora to Complete (2)" xfId="845"/>
    <cellStyle name="Normal 198" xfId="846"/>
    <cellStyle name="Normal 198 2" xfId="847"/>
    <cellStyle name="Normal 198_Aurora to Complete (2)" xfId="848"/>
    <cellStyle name="Normal 199" xfId="849"/>
    <cellStyle name="Normal 199 2" xfId="850"/>
    <cellStyle name="Normal 199_Aurora to Complete (2)" xfId="851"/>
    <cellStyle name="Normal 2" xfId="22"/>
    <cellStyle name="Normal 2 2" xfId="4"/>
    <cellStyle name="Normal 2 2 2" xfId="5"/>
    <cellStyle name="Normal 2 2 3" xfId="23"/>
    <cellStyle name="Normal 2 2_Corp Capex" xfId="852"/>
    <cellStyle name="Normal 2 3" xfId="853"/>
    <cellStyle name="Normal 2 4" xfId="76"/>
    <cellStyle name="Normal 2 4 2" xfId="854"/>
    <cellStyle name="Normal 2 4 2 2" xfId="855"/>
    <cellStyle name="Normal 2 4 3" xfId="856"/>
    <cellStyle name="Normal 2 5" xfId="32"/>
    <cellStyle name="Normal 2 5 2" xfId="857"/>
    <cellStyle name="Normal 2 6" xfId="858"/>
    <cellStyle name="Normal 2_Corp Capex" xfId="859"/>
    <cellStyle name="Normal 20" xfId="860"/>
    <cellStyle name="Normal 20 2" xfId="861"/>
    <cellStyle name="Normal 20 2 2" xfId="862"/>
    <cellStyle name="Normal 20 3" xfId="863"/>
    <cellStyle name="Normal 200" xfId="864"/>
    <cellStyle name="Normal 200 2" xfId="865"/>
    <cellStyle name="Normal 200_Aurora to Complete (2)" xfId="866"/>
    <cellStyle name="Normal 201" xfId="867"/>
    <cellStyle name="Normal 201 2" xfId="868"/>
    <cellStyle name="Normal 201_Aurora to Complete (2)" xfId="869"/>
    <cellStyle name="Normal 202" xfId="870"/>
    <cellStyle name="Normal 202 2" xfId="871"/>
    <cellStyle name="Normal 202_Aurora to Complete (2)" xfId="872"/>
    <cellStyle name="Normal 203" xfId="873"/>
    <cellStyle name="Normal 203 2" xfId="874"/>
    <cellStyle name="Normal 203_Aurora to Complete (2)" xfId="875"/>
    <cellStyle name="Normal 204" xfId="876"/>
    <cellStyle name="Normal 204 2" xfId="877"/>
    <cellStyle name="Normal 204_Aurora to Complete (2)" xfId="878"/>
    <cellStyle name="Normal 205" xfId="879"/>
    <cellStyle name="Normal 205 2" xfId="880"/>
    <cellStyle name="Normal 205_Aurora to Complete (2)" xfId="881"/>
    <cellStyle name="Normal 207" xfId="882"/>
    <cellStyle name="Normal 207 2" xfId="883"/>
    <cellStyle name="Normal 207_Aurora to Complete (2)" xfId="884"/>
    <cellStyle name="Normal 208" xfId="885"/>
    <cellStyle name="Normal 208 2" xfId="886"/>
    <cellStyle name="Normal 208_Aurora to Complete (2)" xfId="887"/>
    <cellStyle name="Normal 209" xfId="888"/>
    <cellStyle name="Normal 209 2" xfId="889"/>
    <cellStyle name="Normal 209_Aurora to Complete (2)" xfId="890"/>
    <cellStyle name="Normal 21" xfId="891"/>
    <cellStyle name="Normal 21 2" xfId="892"/>
    <cellStyle name="Normal 210" xfId="893"/>
    <cellStyle name="Normal 210 2" xfId="894"/>
    <cellStyle name="Normal 210_Aurora to Complete (2)" xfId="895"/>
    <cellStyle name="Normal 211" xfId="896"/>
    <cellStyle name="Normal 211 2" xfId="897"/>
    <cellStyle name="Normal 211_Aurora to Complete (2)" xfId="898"/>
    <cellStyle name="Normal 212" xfId="899"/>
    <cellStyle name="Normal 212 2" xfId="900"/>
    <cellStyle name="Normal 212_Aurora to Complete (2)" xfId="901"/>
    <cellStyle name="Normal 213" xfId="902"/>
    <cellStyle name="Normal 213 2" xfId="903"/>
    <cellStyle name="Normal 213_Aurora to Complete (2)" xfId="904"/>
    <cellStyle name="Normal 214" xfId="905"/>
    <cellStyle name="Normal 214 2" xfId="906"/>
    <cellStyle name="Normal 214_Aurora to Complete (2)" xfId="907"/>
    <cellStyle name="Normal 215" xfId="908"/>
    <cellStyle name="Normal 215 2" xfId="909"/>
    <cellStyle name="Normal 215_Aurora to Complete (2)" xfId="910"/>
    <cellStyle name="Normal 216" xfId="911"/>
    <cellStyle name="Normal 216 2" xfId="912"/>
    <cellStyle name="Normal 216_Aurora to Complete (2)" xfId="913"/>
    <cellStyle name="Normal 22" xfId="914"/>
    <cellStyle name="Normal 23" xfId="915"/>
    <cellStyle name="Normal 23 2" xfId="916"/>
    <cellStyle name="Normal 24" xfId="917"/>
    <cellStyle name="Normal 25" xfId="918"/>
    <cellStyle name="Normal 3" xfId="24"/>
    <cellStyle name="Normal 3 2" xfId="919"/>
    <cellStyle name="Normal 3 3" xfId="920"/>
    <cellStyle name="Normal 3_Report" xfId="921"/>
    <cellStyle name="Normal 37" xfId="922"/>
    <cellStyle name="Normal 37 2" xfId="923"/>
    <cellStyle name="Normal 37_Aurora to Complete (2)" xfId="924"/>
    <cellStyle name="Normal 38" xfId="925"/>
    <cellStyle name="Normal 39" xfId="926"/>
    <cellStyle name="Normal 39 2" xfId="927"/>
    <cellStyle name="Normal 39_Aurora to Complete (2)" xfId="928"/>
    <cellStyle name="Normal 4" xfId="25"/>
    <cellStyle name="Normal 4 2" xfId="929"/>
    <cellStyle name="Normal 4 3" xfId="930"/>
    <cellStyle name="Normal 40" xfId="931"/>
    <cellStyle name="Normal 5" xfId="26"/>
    <cellStyle name="Normal 5 2" xfId="9"/>
    <cellStyle name="Normal 5 2 2" xfId="932"/>
    <cellStyle name="Normal 5 3" xfId="933"/>
    <cellStyle name="Normal 5 4" xfId="934"/>
    <cellStyle name="Normal 5 5" xfId="1241"/>
    <cellStyle name="Normal 6" xfId="935"/>
    <cellStyle name="Normal 6 2" xfId="936"/>
    <cellStyle name="Normal 6 3" xfId="937"/>
    <cellStyle name="Normal 7" xfId="938"/>
    <cellStyle name="Normal 7 2" xfId="939"/>
    <cellStyle name="Normal 7 3" xfId="940"/>
    <cellStyle name="Normal 8" xfId="941"/>
    <cellStyle name="Normal 8 2" xfId="942"/>
    <cellStyle name="Normal 8 3" xfId="943"/>
    <cellStyle name="Normal 9" xfId="944"/>
    <cellStyle name="Normal 9 2" xfId="945"/>
    <cellStyle name="Normal 9 3" xfId="946"/>
    <cellStyle name="Normal U" xfId="947"/>
    <cellStyle name="NormalGB" xfId="948"/>
    <cellStyle name="NormalGB 2" xfId="1243"/>
    <cellStyle name="Note" xfId="3" builtinId="10"/>
    <cellStyle name="Note 2" xfId="949"/>
    <cellStyle name="Note 2 2" xfId="950"/>
    <cellStyle name="Note 2 2 2" xfId="951"/>
    <cellStyle name="Note 2 3" xfId="952"/>
    <cellStyle name="Num_Date" xfId="953"/>
    <cellStyle name="Number" xfId="62"/>
    <cellStyle name="Number [0000]" xfId="954"/>
    <cellStyle name="Number[0]" xfId="955"/>
    <cellStyle name="Number[00]" xfId="956"/>
    <cellStyle name="Number_JEN 09CY reg accounts template 120210 DRAFT 06 WOBCA v5 Meter Split " xfId="957"/>
    <cellStyle name="OffSheet" xfId="63"/>
    <cellStyle name="Offsheet Link" xfId="64"/>
    <cellStyle name="OLELink" xfId="958"/>
    <cellStyle name="Output 2" xfId="959"/>
    <cellStyle name="Output Amounts" xfId="960"/>
    <cellStyle name="Output Column Headings" xfId="961"/>
    <cellStyle name="Output Line Items" xfId="962"/>
    <cellStyle name="Output Report Heading" xfId="963"/>
    <cellStyle name="Output Report Title" xfId="964"/>
    <cellStyle name="Page Heading Large" xfId="965"/>
    <cellStyle name="Page Heading Small" xfId="966"/>
    <cellStyle name="Page Number" xfId="967"/>
    <cellStyle name="Page1" xfId="968"/>
    <cellStyle name="Pattern_Forecast" xfId="969"/>
    <cellStyle name="Percent" xfId="2" builtinId="5"/>
    <cellStyle name="Percent (0)" xfId="970"/>
    <cellStyle name="Percent [0%]" xfId="971"/>
    <cellStyle name="Percent [0.00%]" xfId="972"/>
    <cellStyle name="Percent [0]" xfId="75"/>
    <cellStyle name="Percent [0] 2" xfId="973"/>
    <cellStyle name="Percent [00]" xfId="974"/>
    <cellStyle name="Percent [1]" xfId="975"/>
    <cellStyle name="Percent [1] 2" xfId="976"/>
    <cellStyle name="Percent [2]" xfId="977"/>
    <cellStyle name="Percent [2] 2" xfId="978"/>
    <cellStyle name="Percent [2] U" xfId="979"/>
    <cellStyle name="Percent [2]_3. Version" xfId="980"/>
    <cellStyle name="Percent 10" xfId="981"/>
    <cellStyle name="Percent 11" xfId="12"/>
    <cellStyle name="Percent 2" xfId="27"/>
    <cellStyle name="Percent 2 2" xfId="6"/>
    <cellStyle name="Percent 2 2 2" xfId="29"/>
    <cellStyle name="Percent 2 2 3" xfId="28"/>
    <cellStyle name="Percent 2 3" xfId="982"/>
    <cellStyle name="Percent 3" xfId="65"/>
    <cellStyle name="Percent 3 2" xfId="983"/>
    <cellStyle name="Percent 4" xfId="984"/>
    <cellStyle name="Percent 4 2" xfId="985"/>
    <cellStyle name="Percent 5" xfId="986"/>
    <cellStyle name="Percent 6" xfId="987"/>
    <cellStyle name="Percent 7" xfId="988"/>
    <cellStyle name="Percent 8" xfId="989"/>
    <cellStyle name="Percent 9" xfId="990"/>
    <cellStyle name="Percent Hard" xfId="991"/>
    <cellStyle name="Percentage" xfId="992"/>
    <cellStyle name="Period Title" xfId="993"/>
    <cellStyle name="Presentation Currency" xfId="994"/>
    <cellStyle name="Presentation Date" xfId="995"/>
    <cellStyle name="Presentation Heading 1" xfId="996"/>
    <cellStyle name="Presentation Heading 2" xfId="997"/>
    <cellStyle name="Presentation Heading 3" xfId="998"/>
    <cellStyle name="Presentation Heading 4" xfId="999"/>
    <cellStyle name="Presentation Hyperlink Arrow" xfId="1000"/>
    <cellStyle name="Presentation Hyperlink Check" xfId="1001"/>
    <cellStyle name="Presentation Hyperlink Text" xfId="1002"/>
    <cellStyle name="Presentation Model Name" xfId="1003"/>
    <cellStyle name="Presentation Multiple" xfId="1004"/>
    <cellStyle name="Presentation Normal" xfId="1005"/>
    <cellStyle name="Presentation Number" xfId="1006"/>
    <cellStyle name="Presentation Percentage" xfId="1007"/>
    <cellStyle name="Presentation Period Title" xfId="1008"/>
    <cellStyle name="Presentation Section Number" xfId="1009"/>
    <cellStyle name="Presentation Sheet Title" xfId="1010"/>
    <cellStyle name="Presentation Year" xfId="1011"/>
    <cellStyle name="PSChar" xfId="1012"/>
    <cellStyle name="PSChar 2" xfId="1013"/>
    <cellStyle name="PSChar 2 2" xfId="1014"/>
    <cellStyle name="PSDate" xfId="1015"/>
    <cellStyle name="PSDate 2" xfId="1016"/>
    <cellStyle name="PSDate 2 2" xfId="1017"/>
    <cellStyle name="PSDec" xfId="1018"/>
    <cellStyle name="PSDec 2" xfId="1019"/>
    <cellStyle name="PSDetail" xfId="1020"/>
    <cellStyle name="PSHeading" xfId="1021"/>
    <cellStyle name="PSHeading 2" xfId="1022"/>
    <cellStyle name="PSHeading 2 2" xfId="1023"/>
    <cellStyle name="PSHeading_Report" xfId="1024"/>
    <cellStyle name="PSInt" xfId="1025"/>
    <cellStyle name="PSInt 2" xfId="1026"/>
    <cellStyle name="PSSpacer" xfId="1027"/>
    <cellStyle name="PSSpacer 2" xfId="1028"/>
    <cellStyle name="PTFM-Normal" xfId="1029"/>
    <cellStyle name="PTFM-Normal 2" xfId="1030"/>
    <cellStyle name="PTFM-UnitsonIssue" xfId="1031"/>
    <cellStyle name="PTFM-UnitsonIssue 2" xfId="1032"/>
    <cellStyle name="Ratio" xfId="1033"/>
    <cellStyle name="ratio - Style2" xfId="1034"/>
    <cellStyle name="Ratio_3. Version" xfId="1035"/>
    <cellStyle name="Red Font" xfId="1036"/>
    <cellStyle name="RedHeader" xfId="1037"/>
    <cellStyle name="RedHeader 2" xfId="1038"/>
    <cellStyle name="ReportData" xfId="1039"/>
    <cellStyle name="ReportElements" xfId="1040"/>
    <cellStyle name="ReportHeader" xfId="1041"/>
    <cellStyle name="rf5" xfId="1042"/>
    <cellStyle name="rf6" xfId="1043"/>
    <cellStyle name="Right Currency" xfId="1044"/>
    <cellStyle name="Right Date" xfId="1045"/>
    <cellStyle name="Right Multiple" xfId="1046"/>
    <cellStyle name="Right Number" xfId="1047"/>
    <cellStyle name="Right Percentage" xfId="1048"/>
    <cellStyle name="Right Year" xfId="1049"/>
    <cellStyle name="Row - Heading" xfId="1050"/>
    <cellStyle name="Row - SubHeading" xfId="1051"/>
    <cellStyle name="Salomon Logo" xfId="1052"/>
    <cellStyle name="SAPBEXaggData" xfId="1053"/>
    <cellStyle name="SAPBEXaggDataEmph" xfId="1054"/>
    <cellStyle name="SAPBEXaggItem" xfId="1055"/>
    <cellStyle name="SAPBEXaggItemX" xfId="1056"/>
    <cellStyle name="SAPBEXchaText" xfId="1057"/>
    <cellStyle name="SAPBEXexcBad7" xfId="1058"/>
    <cellStyle name="SAPBEXexcBad8" xfId="1059"/>
    <cellStyle name="SAPBEXexcBad9" xfId="1060"/>
    <cellStyle name="SAPBEXexcCritical4" xfId="1061"/>
    <cellStyle name="SAPBEXexcCritical5" xfId="1062"/>
    <cellStyle name="SAPBEXexcCritical6" xfId="1063"/>
    <cellStyle name="SAPBEXexcGood1" xfId="1064"/>
    <cellStyle name="SAPBEXexcGood2" xfId="1065"/>
    <cellStyle name="SAPBEXexcGood3" xfId="1066"/>
    <cellStyle name="SAPBEXfilterDrill" xfId="1067"/>
    <cellStyle name="SAPBEXfilterItem" xfId="1068"/>
    <cellStyle name="SAPBEXfilterText" xfId="1069"/>
    <cellStyle name="SAPBEXformats" xfId="1070"/>
    <cellStyle name="SAPBEXheaderItem" xfId="1071"/>
    <cellStyle name="SAPBEXheaderText" xfId="1072"/>
    <cellStyle name="SAPBEXHLevel0" xfId="1073"/>
    <cellStyle name="SAPBEXHLevel0X" xfId="1074"/>
    <cellStyle name="SAPBEXHLevel1" xfId="1075"/>
    <cellStyle name="SAPBEXHLevel1X" xfId="1076"/>
    <cellStyle name="SAPBEXHLevel2" xfId="1077"/>
    <cellStyle name="SAPBEXHLevel2X" xfId="1078"/>
    <cellStyle name="SAPBEXHLevel3" xfId="1079"/>
    <cellStyle name="SAPBEXHLevel3X" xfId="1080"/>
    <cellStyle name="SAPBEXinputData" xfId="1081"/>
    <cellStyle name="SAPBEXresData" xfId="1082"/>
    <cellStyle name="SAPBEXresDataEmph" xfId="1083"/>
    <cellStyle name="SAPBEXresItem" xfId="1084"/>
    <cellStyle name="SAPBEXresItemX" xfId="1085"/>
    <cellStyle name="SAPBEXstdData" xfId="1086"/>
    <cellStyle name="SAPBEXstdDataEmph" xfId="1087"/>
    <cellStyle name="SAPBEXstdItem" xfId="1088"/>
    <cellStyle name="SAPBEXstdItemX" xfId="1089"/>
    <cellStyle name="SAPBEXtitle" xfId="1090"/>
    <cellStyle name="SAPBEXundefined" xfId="1091"/>
    <cellStyle name="SAPError" xfId="1092"/>
    <cellStyle name="SAPKey" xfId="1093"/>
    <cellStyle name="SAPLocked" xfId="1094"/>
    <cellStyle name="SAPOutput" xfId="1095"/>
    <cellStyle name="SAPSpace" xfId="1096"/>
    <cellStyle name="SAPText" xfId="1097"/>
    <cellStyle name="SAPUnLocked" xfId="1098"/>
    <cellStyle name="ScenarioInput" xfId="1099"/>
    <cellStyle name="SDate" xfId="1100"/>
    <cellStyle name="Section Number" xfId="1101"/>
    <cellStyle name="Shaded" xfId="1102"/>
    <cellStyle name="Sheet Title" xfId="1103"/>
    <cellStyle name="ShortDate" xfId="1104"/>
    <cellStyle name="Spreadsheet Title" xfId="7"/>
    <cellStyle name="Standard" xfId="1105"/>
    <cellStyle name="StaticText" xfId="1106"/>
    <cellStyle name="std" xfId="1107"/>
    <cellStyle name="Style 1" xfId="11"/>
    <cellStyle name="Style 1 2" xfId="1108"/>
    <cellStyle name="Style 26" xfId="1109"/>
    <cellStyle name="Style 27" xfId="1110"/>
    <cellStyle name="Style 28" xfId="1111"/>
    <cellStyle name="STYLE1" xfId="1112"/>
    <cellStyle name="STYLE1 2" xfId="1113"/>
    <cellStyle name="STYLE1 2 2" xfId="1114"/>
    <cellStyle name="STYLE1 3" xfId="1115"/>
    <cellStyle name="Style2" xfId="1116"/>
    <cellStyle name="Style3" xfId="1117"/>
    <cellStyle name="Style4" xfId="1118"/>
    <cellStyle name="STYLE4 2" xfId="1119"/>
    <cellStyle name="STYLE4 2 2" xfId="1120"/>
    <cellStyle name="STYLE4 3" xfId="1121"/>
    <cellStyle name="Style5" xfId="1122"/>
    <cellStyle name="style9" xfId="1123"/>
    <cellStyle name="Sub totals" xfId="1124"/>
    <cellStyle name="Sub totals 2" xfId="1236"/>
    <cellStyle name="Sub-total" xfId="66"/>
    <cellStyle name="swiss" xfId="1125"/>
    <cellStyle name="swiss input" xfId="1126"/>
    <cellStyle name="swiss input1" xfId="1127"/>
    <cellStyle name="swiss input2" xfId="1128"/>
    <cellStyle name="swiss spec" xfId="1129"/>
    <cellStyle name="Table Col Head" xfId="1130"/>
    <cellStyle name="Table Head" xfId="1131"/>
    <cellStyle name="Table Head Aligned" xfId="1132"/>
    <cellStyle name="Table Head Blue" xfId="1133"/>
    <cellStyle name="Table Head Green" xfId="1134"/>
    <cellStyle name="Table Head_pldt" xfId="1135"/>
    <cellStyle name="Table Heading" xfId="67"/>
    <cellStyle name="Table Source" xfId="1136"/>
    <cellStyle name="Table Sub Head" xfId="1137"/>
    <cellStyle name="Table Text" xfId="1138"/>
    <cellStyle name="Table Text 2" xfId="1248"/>
    <cellStyle name="Table Title" xfId="1139"/>
    <cellStyle name="Table Units" xfId="1140"/>
    <cellStyle name="Table_Heading" xfId="68"/>
    <cellStyle name="Technical Input" xfId="69"/>
    <cellStyle name="Technical_Input" xfId="70"/>
    <cellStyle name="Text" xfId="1141"/>
    <cellStyle name="Text 1" xfId="1142"/>
    <cellStyle name="Text 2" xfId="1143"/>
    <cellStyle name="Text Head 1" xfId="1144"/>
    <cellStyle name="Text Head 2" xfId="1145"/>
    <cellStyle name="Text Indent 1" xfId="1146"/>
    <cellStyle name="Text Indent 2" xfId="1147"/>
    <cellStyle name="Text Right" xfId="1148"/>
    <cellStyle name="Text Right 2" xfId="1149"/>
    <cellStyle name="text_box" xfId="1150"/>
    <cellStyle name="Theirs" xfId="1151"/>
    <cellStyle name="Thousands" xfId="1152"/>
    <cellStyle name="Tickmark" xfId="1153"/>
    <cellStyle name="Title 1" xfId="1154"/>
    <cellStyle name="Title 2" xfId="1155"/>
    <cellStyle name="Title 3" xfId="1156"/>
    <cellStyle name="Title 4" xfId="1157"/>
    <cellStyle name="Title 5" xfId="1158"/>
    <cellStyle name="TOC 1" xfId="1159"/>
    <cellStyle name="TOC 2" xfId="1160"/>
    <cellStyle name="TOC 3" xfId="1161"/>
    <cellStyle name="TOC 4" xfId="1162"/>
    <cellStyle name="TOGGLEOFF" xfId="1163"/>
    <cellStyle name="TOGGLEON" xfId="1164"/>
    <cellStyle name="Total 1" xfId="1165"/>
    <cellStyle name="Total 1 2" xfId="1166"/>
    <cellStyle name="Total 2" xfId="1167"/>
    <cellStyle name="Total 2 2" xfId="1168"/>
    <cellStyle name="Total 2 2 2" xfId="1234"/>
    <cellStyle name="Total 2 3" xfId="1235"/>
    <cellStyle name="Total 3" xfId="1169"/>
    <cellStyle name="Total 3 2" xfId="1170"/>
    <cellStyle name="Total 4" xfId="1171"/>
    <cellStyle name="Total 4 2" xfId="1172"/>
    <cellStyle name="Total 4 2 2" xfId="1232"/>
    <cellStyle name="Total 4 3" xfId="1233"/>
    <cellStyle name="Total 5" xfId="1173"/>
    <cellStyle name="Total 6" xfId="41"/>
    <cellStyle name="Totals" xfId="1174"/>
    <cellStyle name="Underline" xfId="1175"/>
    <cellStyle name="Unique/Change Formula 2 2" xfId="71"/>
    <cellStyle name="unit" xfId="72"/>
    <cellStyle name="Units" xfId="73"/>
    <cellStyle name="Updates" xfId="1176"/>
    <cellStyle name="v" xfId="1177"/>
    <cellStyle name="v 2" xfId="1178"/>
    <cellStyle name="v_AETV (TG Model) JULY TARGET" xfId="1179"/>
    <cellStyle name="v_AETV (TG Model) JULY TARGET 2" xfId="1180"/>
    <cellStyle name="v_AETV (TG Model) JULY TARGET_Distribution Business" xfId="1181"/>
    <cellStyle name="v_AETV (TG Model) JULY TARGET_Distribution Business 2" xfId="1182"/>
    <cellStyle name="v_AETV (TG Model) JULY TARGET_Forecast" xfId="1183"/>
    <cellStyle name="v_AETV (TG Model) JULY TARGET_Forecast 2" xfId="1184"/>
    <cellStyle name="v_AETV (TG Model) JULY TARGET_Funding &amp; Cashflow" xfId="1185"/>
    <cellStyle name="v_AETV (TG Model) JULY TARGET_Funding &amp; Cashflow 2" xfId="1186"/>
    <cellStyle name="v_AETV (TG Model) JULY TARGET_Group P&amp;L" xfId="1187"/>
    <cellStyle name="v_AETV (TG Model) JULY TARGET_Group P&amp;L 2" xfId="1188"/>
    <cellStyle name="v_AETV (TG Model) JULY TARGET_Sheet2" xfId="1189"/>
    <cellStyle name="v_AETV (TG Model) JULY TARGET_Sheet2 2" xfId="1190"/>
    <cellStyle name="v_Construction-Monthly" xfId="1191"/>
    <cellStyle name="v_Construction-Monthly 2" xfId="1192"/>
    <cellStyle name="v_Construction-Monthly_Distribution Business" xfId="1193"/>
    <cellStyle name="v_Construction-Monthly_Distribution Business 2" xfId="1194"/>
    <cellStyle name="v_Construction-Monthly_Forecast" xfId="1195"/>
    <cellStyle name="v_Construction-Monthly_Forecast 2" xfId="1196"/>
    <cellStyle name="v_Construction-Monthly_Funding &amp; Cashflow" xfId="1197"/>
    <cellStyle name="v_Construction-Monthly_Funding &amp; Cashflow 2" xfId="1198"/>
    <cellStyle name="v_Construction-Monthly_Group P&amp;L" xfId="1199"/>
    <cellStyle name="v_Construction-Monthly_Group P&amp;L 2" xfId="1200"/>
    <cellStyle name="v_Construction-Monthly_Sheet2" xfId="1201"/>
    <cellStyle name="v_Construction-Monthly_Sheet2 2" xfId="1202"/>
    <cellStyle name="v_Distribution Business" xfId="1203"/>
    <cellStyle name="v_Distribution Business 2" xfId="1204"/>
    <cellStyle name="v_Forecast" xfId="1205"/>
    <cellStyle name="v_Forecast 2" xfId="1206"/>
    <cellStyle name="v_Funding &amp; Cashflow" xfId="1207"/>
    <cellStyle name="v_Funding &amp; Cashflow 2" xfId="1208"/>
    <cellStyle name="v_Group P&amp;L" xfId="1209"/>
    <cellStyle name="v_Group P&amp;L 2" xfId="1210"/>
    <cellStyle name="v_Sheet2" xfId="1211"/>
    <cellStyle name="v_Sheet2 2" xfId="1212"/>
    <cellStyle name="Vpershare" xfId="1213"/>
    <cellStyle name="Vstandard" xfId="1214"/>
    <cellStyle name="Währung [0]_Übersichtstabelle_FM_24082001bu inc. EC" xfId="1215"/>
    <cellStyle name="Währung_Übersichtstabelle_FM_24082001bu inc. EC" xfId="1216"/>
    <cellStyle name="Warning" xfId="1217"/>
    <cellStyle name="Warning Text 2" xfId="1218"/>
    <cellStyle name="Word_Formula" xfId="1219"/>
    <cellStyle name="x" xfId="1220"/>
    <cellStyle name="x 2" xfId="1221"/>
    <cellStyle name="year" xfId="1222"/>
    <cellStyle name="Year A" xfId="1223"/>
    <cellStyle name="Year E" xfId="1224"/>
    <cellStyle name="year_unit cost - b-mark data |CIC|" xfId="1225"/>
    <cellStyle name="YearA" xfId="1226"/>
    <cellStyle name="YearE" xfId="1227"/>
    <cellStyle name="Yes/No" xfId="1228"/>
    <cellStyle name="Yes/No 2" xfId="1229"/>
    <cellStyle name="YR_MTH" xfId="1230"/>
  </cellStyles>
  <dxfs count="0"/>
  <tableStyles count="0" defaultTableStyle="TableStyleMedium2" defaultPivotStyle="PivotStyleLight16"/>
  <colors>
    <mruColors>
      <color rgb="FFEB0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154076</xdr:colOff>
      <xdr:row>5</xdr:row>
      <xdr:rowOff>102531</xdr:rowOff>
    </xdr:from>
    <xdr:to>
      <xdr:col>1</xdr:col>
      <xdr:colOff>2524125</xdr:colOff>
      <xdr:row>13</xdr:row>
      <xdr:rowOff>57150</xdr:rowOff>
    </xdr:to>
    <xdr:pic>
      <xdr:nvPicPr>
        <xdr:cNvPr id="2" name="Picture 1" descr="TasNetworks_logo(strap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86"/>
        <a:stretch/>
      </xdr:blipFill>
      <xdr:spPr bwMode="auto">
        <a:xfrm>
          <a:off x="763676" y="1178856"/>
          <a:ext cx="2370049" cy="14786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2511236</xdr:colOff>
      <xdr:row>3</xdr:row>
      <xdr:rowOff>67235</xdr:rowOff>
    </xdr:from>
    <xdr:to>
      <xdr:col>1</xdr:col>
      <xdr:colOff>2511236</xdr:colOff>
      <xdr:row>17</xdr:row>
      <xdr:rowOff>136235</xdr:rowOff>
    </xdr:to>
    <xdr:cxnSp macro="">
      <xdr:nvCxnSpPr>
        <xdr:cNvPr id="3" name="Straight Connector 2"/>
        <xdr:cNvCxnSpPr/>
      </xdr:nvCxnSpPr>
      <xdr:spPr>
        <a:xfrm>
          <a:off x="3120836" y="714935"/>
          <a:ext cx="0" cy="2783625"/>
        </a:xfrm>
        <a:prstGeom prst="line">
          <a:avLst/>
        </a:prstGeom>
        <a:ln>
          <a:solidFill>
            <a:schemeClr val="tx2">
              <a:lumMod val="75000"/>
            </a:schemeClr>
          </a:solidFill>
          <a:prstDash val="dash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</xdr:row>
      <xdr:rowOff>0</xdr:rowOff>
    </xdr:from>
    <xdr:to>
      <xdr:col>8</xdr:col>
      <xdr:colOff>115483</xdr:colOff>
      <xdr:row>22</xdr:row>
      <xdr:rowOff>9525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81000"/>
          <a:ext cx="4935133" cy="34385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23</xdr:row>
      <xdr:rowOff>95250</xdr:rowOff>
    </xdr:from>
    <xdr:to>
      <xdr:col>8</xdr:col>
      <xdr:colOff>102870</xdr:colOff>
      <xdr:row>58</xdr:row>
      <xdr:rowOff>3810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095750"/>
          <a:ext cx="4960620" cy="657606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58</xdr:row>
      <xdr:rowOff>66675</xdr:rowOff>
    </xdr:from>
    <xdr:to>
      <xdr:col>8</xdr:col>
      <xdr:colOff>207645</xdr:colOff>
      <xdr:row>89</xdr:row>
      <xdr:rowOff>112395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0025" y="10734675"/>
          <a:ext cx="4884420" cy="5951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aer.gov.au/system/files/AER%20-%20Final%20decision%20-%20TasNetworks%20distribution%20determination%202019-24%20-%20Attachment%2015%20-%20Alternative%20control%20services%20-%20April%202019.pdf" TargetMode="External"/><Relationship Id="rId1" Type="http://schemas.openxmlformats.org/officeDocument/2006/relationships/hyperlink" Target="https://www.aer.gov.au/system/files/AER%20-%20TasNetworks%202019-24%20-%20Distribution%20-%20Draft%20decision%20-%20Attachment%2013%20-%20Control%20mechanism%20-%20September%202018.pdf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A10" workbookViewId="0">
      <selection activeCell="E10" sqref="E10"/>
    </sheetView>
  </sheetViews>
  <sheetFormatPr defaultColWidth="0" defaultRowHeight="15" zeroHeight="1"/>
  <cols>
    <col min="1" max="1" width="9.140625" customWidth="1"/>
    <col min="2" max="2" width="43.85546875" customWidth="1"/>
    <col min="3" max="3" width="20.7109375" customWidth="1"/>
    <col min="4" max="4" width="43.140625" customWidth="1"/>
    <col min="5" max="7" width="9.140625" customWidth="1"/>
    <col min="8" max="14" width="0" hidden="1" customWidth="1"/>
    <col min="15" max="16384" width="9.140625" hidden="1"/>
  </cols>
  <sheetData>
    <row r="1" spans="1:7">
      <c r="A1" s="144"/>
      <c r="B1" s="144"/>
      <c r="C1" s="144"/>
      <c r="D1" s="144"/>
      <c r="E1" s="144"/>
      <c r="F1" s="144"/>
      <c r="G1" s="144"/>
    </row>
    <row r="2" spans="1:7" ht="21">
      <c r="A2" s="144"/>
      <c r="B2" s="140"/>
      <c r="C2" s="141" t="s">
        <v>190</v>
      </c>
      <c r="D2" s="140"/>
      <c r="E2" s="140"/>
      <c r="F2" s="140"/>
      <c r="G2" s="144"/>
    </row>
    <row r="3" spans="1:7">
      <c r="A3" s="144"/>
      <c r="B3" s="144"/>
      <c r="C3" s="144"/>
      <c r="D3" s="144"/>
      <c r="E3" s="144"/>
      <c r="F3" s="144"/>
      <c r="G3" s="144"/>
    </row>
    <row r="4" spans="1:7" ht="18.75">
      <c r="A4" s="144"/>
      <c r="B4" s="144"/>
      <c r="C4" s="30" t="s">
        <v>191</v>
      </c>
      <c r="D4" s="145" t="s">
        <v>201</v>
      </c>
      <c r="E4" s="144"/>
      <c r="F4" s="144"/>
      <c r="G4" s="144"/>
    </row>
    <row r="5" spans="1:7">
      <c r="A5" s="144"/>
      <c r="B5" s="144"/>
      <c r="C5" s="144"/>
      <c r="D5" s="144"/>
      <c r="E5" s="144"/>
      <c r="F5" s="144"/>
      <c r="G5" s="144"/>
    </row>
    <row r="6" spans="1:7">
      <c r="A6" s="144"/>
      <c r="B6" s="144"/>
      <c r="C6" s="30" t="s">
        <v>192</v>
      </c>
      <c r="D6" s="142"/>
      <c r="E6" s="144"/>
      <c r="F6" s="144"/>
      <c r="G6" s="144"/>
    </row>
    <row r="7" spans="1:7">
      <c r="A7" s="144"/>
      <c r="B7" s="144"/>
      <c r="C7" s="147" t="s">
        <v>193</v>
      </c>
      <c r="D7" s="146"/>
      <c r="E7" s="144"/>
      <c r="F7" s="144"/>
      <c r="G7" s="144"/>
    </row>
    <row r="8" spans="1:7">
      <c r="A8" s="144"/>
      <c r="B8" s="144"/>
      <c r="C8" s="30" t="s">
        <v>194</v>
      </c>
      <c r="D8" s="138"/>
      <c r="E8" s="144"/>
      <c r="F8" s="144"/>
      <c r="G8" s="144"/>
    </row>
    <row r="9" spans="1:7">
      <c r="A9" s="144"/>
      <c r="B9" s="144"/>
      <c r="C9" s="144"/>
      <c r="D9" s="144"/>
      <c r="E9" s="144"/>
      <c r="F9" s="144"/>
      <c r="G9" s="144"/>
    </row>
    <row r="10" spans="1:7">
      <c r="A10" s="144"/>
      <c r="B10" s="144"/>
      <c r="C10" s="30" t="s">
        <v>195</v>
      </c>
      <c r="D10" s="143">
        <v>43921</v>
      </c>
      <c r="E10" s="144"/>
      <c r="F10" s="144"/>
      <c r="G10" s="144"/>
    </row>
    <row r="11" spans="1:7">
      <c r="A11" s="144"/>
      <c r="B11" s="144"/>
      <c r="C11" s="144"/>
      <c r="D11" s="144"/>
      <c r="E11" s="144"/>
      <c r="F11" s="144"/>
      <c r="G11" s="144"/>
    </row>
    <row r="12" spans="1:7">
      <c r="A12" s="144"/>
      <c r="B12" s="144"/>
      <c r="C12" s="139" t="s">
        <v>196</v>
      </c>
      <c r="D12" s="142" t="s">
        <v>200</v>
      </c>
      <c r="E12" s="144"/>
      <c r="F12" s="144"/>
      <c r="G12" s="144"/>
    </row>
    <row r="13" spans="1:7">
      <c r="A13" s="144"/>
      <c r="B13" s="144"/>
      <c r="C13" s="144"/>
      <c r="D13" s="144"/>
      <c r="E13" s="144"/>
      <c r="F13" s="144"/>
      <c r="G13" s="144"/>
    </row>
    <row r="14" spans="1:7">
      <c r="A14" s="144"/>
      <c r="B14" s="144"/>
      <c r="C14" s="144"/>
      <c r="D14" s="144"/>
      <c r="E14" s="144"/>
      <c r="F14" s="144"/>
      <c r="G14" s="144"/>
    </row>
    <row r="15" spans="1:7">
      <c r="A15" s="144"/>
      <c r="B15" s="144"/>
      <c r="C15" s="144"/>
      <c r="D15" s="144"/>
      <c r="E15" s="144"/>
      <c r="F15" s="144"/>
      <c r="G15" s="144"/>
    </row>
    <row r="16" spans="1:7">
      <c r="A16" s="144"/>
      <c r="B16" s="144"/>
      <c r="C16" s="144"/>
      <c r="D16" s="144"/>
      <c r="E16" s="144"/>
      <c r="F16" s="144"/>
      <c r="G16" s="144"/>
    </row>
    <row r="17" spans="1:7">
      <c r="A17" s="144"/>
      <c r="B17" s="144"/>
      <c r="C17" s="144"/>
      <c r="D17" s="144"/>
      <c r="E17" s="144"/>
      <c r="F17" s="144"/>
      <c r="G17" s="144"/>
    </row>
    <row r="18" spans="1:7">
      <c r="A18" s="144"/>
      <c r="B18" s="144"/>
      <c r="C18" s="144"/>
      <c r="D18" s="144"/>
      <c r="E18" s="144"/>
      <c r="F18" s="144"/>
      <c r="G18" s="144"/>
    </row>
    <row r="19" spans="1:7">
      <c r="A19" s="144"/>
      <c r="B19" s="144"/>
      <c r="C19" s="144"/>
      <c r="D19" s="144"/>
      <c r="E19" s="144"/>
      <c r="F19" s="144"/>
      <c r="G19" s="144"/>
    </row>
    <row r="20" spans="1:7" ht="19.5">
      <c r="A20" s="144"/>
      <c r="B20" s="141" t="s">
        <v>197</v>
      </c>
      <c r="C20" s="141"/>
      <c r="D20" s="141"/>
      <c r="E20" s="141"/>
      <c r="F20" s="141"/>
      <c r="G20" s="144"/>
    </row>
    <row r="21" spans="1:7">
      <c r="A21" s="144"/>
      <c r="B21" s="144"/>
      <c r="C21" s="144"/>
      <c r="D21" s="144"/>
      <c r="E21" s="144"/>
      <c r="F21" s="144"/>
      <c r="G21" s="144"/>
    </row>
    <row r="22" spans="1:7">
      <c r="A22" s="144"/>
      <c r="B22" s="53" t="s">
        <v>198</v>
      </c>
      <c r="C22" s="144"/>
      <c r="D22" s="144"/>
      <c r="E22" s="144"/>
      <c r="F22" s="144"/>
      <c r="G22" s="144"/>
    </row>
    <row r="23" spans="1:7">
      <c r="A23" s="144"/>
      <c r="B23" s="144"/>
      <c r="C23" s="144"/>
      <c r="D23" s="144"/>
      <c r="E23" s="144"/>
      <c r="F23" s="144"/>
      <c r="G23" s="144"/>
    </row>
    <row r="24" spans="1:7" ht="15" customHeight="1">
      <c r="A24" s="144"/>
      <c r="B24" s="190" t="s">
        <v>211</v>
      </c>
      <c r="C24" s="191"/>
      <c r="D24" s="191"/>
      <c r="E24" s="191"/>
      <c r="F24" s="192"/>
      <c r="G24" s="144"/>
    </row>
    <row r="25" spans="1:7">
      <c r="A25" s="144"/>
      <c r="B25" s="193"/>
      <c r="C25" s="194"/>
      <c r="D25" s="194"/>
      <c r="E25" s="194"/>
      <c r="F25" s="195"/>
      <c r="G25" s="144"/>
    </row>
    <row r="26" spans="1:7">
      <c r="A26" s="144"/>
      <c r="B26" s="193"/>
      <c r="C26" s="194"/>
      <c r="D26" s="194"/>
      <c r="E26" s="194"/>
      <c r="F26" s="195"/>
      <c r="G26" s="144"/>
    </row>
    <row r="27" spans="1:7">
      <c r="A27" s="144"/>
      <c r="B27" s="196"/>
      <c r="C27" s="197"/>
      <c r="D27" s="197"/>
      <c r="E27" s="197"/>
      <c r="F27" s="198"/>
      <c r="G27" s="144"/>
    </row>
    <row r="28" spans="1:7">
      <c r="A28" s="144"/>
      <c r="B28" s="144"/>
      <c r="C28" s="144"/>
      <c r="D28" s="144"/>
      <c r="E28" s="144"/>
      <c r="F28" s="144"/>
      <c r="G28" s="144"/>
    </row>
    <row r="29" spans="1:7">
      <c r="A29" s="144"/>
      <c r="B29" s="53" t="s">
        <v>199</v>
      </c>
      <c r="C29" s="144"/>
      <c r="D29" s="144"/>
      <c r="E29" s="144"/>
      <c r="F29" s="144"/>
      <c r="G29" s="144"/>
    </row>
    <row r="30" spans="1:7">
      <c r="A30" s="144"/>
      <c r="B30" s="144"/>
      <c r="C30" s="144"/>
      <c r="D30" s="144"/>
      <c r="E30" s="144"/>
      <c r="F30" s="144"/>
      <c r="G30" s="144"/>
    </row>
    <row r="31" spans="1:7">
      <c r="A31" s="144"/>
      <c r="B31" s="199"/>
      <c r="C31" s="200"/>
      <c r="D31" s="200"/>
      <c r="E31" s="200"/>
      <c r="F31" s="201"/>
      <c r="G31" s="144"/>
    </row>
    <row r="32" spans="1:7">
      <c r="A32" s="144"/>
      <c r="B32" s="202"/>
      <c r="C32" s="203"/>
      <c r="D32" s="203"/>
      <c r="E32" s="203"/>
      <c r="F32" s="204"/>
      <c r="G32" s="144"/>
    </row>
    <row r="33" spans="1:7">
      <c r="A33" s="144"/>
      <c r="B33" s="202"/>
      <c r="C33" s="203"/>
      <c r="D33" s="203"/>
      <c r="E33" s="203"/>
      <c r="F33" s="204"/>
      <c r="G33" s="144"/>
    </row>
    <row r="34" spans="1:7">
      <c r="A34" s="144"/>
      <c r="B34" s="205"/>
      <c r="C34" s="206"/>
      <c r="D34" s="206"/>
      <c r="E34" s="206"/>
      <c r="F34" s="207"/>
      <c r="G34" s="144"/>
    </row>
    <row r="35" spans="1:7">
      <c r="A35" s="144"/>
      <c r="B35" s="144"/>
      <c r="C35" s="144"/>
      <c r="D35" s="144"/>
      <c r="E35" s="144"/>
      <c r="F35" s="144"/>
      <c r="G35" s="144"/>
    </row>
    <row r="36" spans="1:7">
      <c r="A36" s="144"/>
      <c r="B36" s="144"/>
      <c r="C36" s="144"/>
      <c r="D36" s="144"/>
      <c r="E36" s="144"/>
      <c r="F36" s="144"/>
      <c r="G36" s="144"/>
    </row>
    <row r="37" spans="1:7">
      <c r="A37" s="144"/>
      <c r="B37" s="144"/>
      <c r="C37" s="144"/>
      <c r="D37" s="144"/>
      <c r="E37" s="144"/>
      <c r="F37" s="144"/>
      <c r="G37" s="144"/>
    </row>
  </sheetData>
  <mergeCells count="2">
    <mergeCell ref="B24:F27"/>
    <mergeCell ref="B31:F3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86"/>
  <sheetViews>
    <sheetView showGridLines="0" workbookViewId="0"/>
  </sheetViews>
  <sheetFormatPr defaultColWidth="18.28515625" defaultRowHeight="15"/>
  <cols>
    <col min="1" max="1" width="90.7109375" bestFit="1" customWidth="1"/>
    <col min="2" max="2" width="17.7109375" style="1" customWidth="1"/>
    <col min="3" max="7" width="17.7109375" customWidth="1"/>
  </cols>
  <sheetData>
    <row r="1" spans="1:15">
      <c r="A1" s="6" t="s">
        <v>91</v>
      </c>
      <c r="B1" s="6"/>
      <c r="C1" s="6"/>
      <c r="D1" s="6"/>
      <c r="E1" s="6"/>
      <c r="F1" s="6"/>
      <c r="G1" s="6"/>
    </row>
    <row r="2" spans="1:15" ht="15.75" thickBot="1">
      <c r="A2" s="2"/>
    </row>
    <row r="3" spans="1:15">
      <c r="A3" s="31"/>
      <c r="B3" s="63"/>
      <c r="C3" s="121" t="s">
        <v>84</v>
      </c>
      <c r="D3" s="32" t="s">
        <v>85</v>
      </c>
      <c r="E3" s="121" t="s">
        <v>86</v>
      </c>
      <c r="F3" s="121" t="s">
        <v>87</v>
      </c>
      <c r="G3" s="33" t="s">
        <v>88</v>
      </c>
    </row>
    <row r="4" spans="1:15" ht="18">
      <c r="A4" s="34" t="s">
        <v>97</v>
      </c>
      <c r="B4" s="64"/>
      <c r="C4" s="122"/>
      <c r="D4" s="60">
        <f>'CPI X-Factors &amp; Adjustments'!H5</f>
        <v>1.84E-2</v>
      </c>
      <c r="E4" s="125">
        <f>'CPI X-Factors &amp; Adjustments'!I5</f>
        <v>2.4199999999999999E-2</v>
      </c>
      <c r="F4" s="125">
        <f>'CPI X-Factors &amp; Adjustments'!J5</f>
        <v>2.4199999999999999E-2</v>
      </c>
      <c r="G4" s="61">
        <f>'CPI X-Factors &amp; Adjustments'!K5</f>
        <v>2.4199999999999999E-2</v>
      </c>
    </row>
    <row r="5" spans="1:15" ht="18.75">
      <c r="A5" s="65" t="s">
        <v>96</v>
      </c>
      <c r="B5" s="52"/>
      <c r="C5" s="123"/>
      <c r="D5" s="90">
        <f>'CPI X-Factors &amp; Adjustments'!H8</f>
        <v>-3.3830000000000002E-3</v>
      </c>
      <c r="E5" s="126">
        <f>'CPI X-Factors &amp; Adjustments'!I8</f>
        <v>-4.1219999999999998E-3</v>
      </c>
      <c r="F5" s="126">
        <f>'CPI X-Factors &amp; Adjustments'!J8</f>
        <v>-4.2579999999999996E-3</v>
      </c>
      <c r="G5" s="62">
        <f>'CPI X-Factors &amp; Adjustments'!K8</f>
        <v>-4.7330000000000002E-3</v>
      </c>
    </row>
    <row r="6" spans="1:15" ht="19.5" thickBot="1">
      <c r="A6" s="66" t="s">
        <v>98</v>
      </c>
      <c r="B6" s="67"/>
      <c r="C6" s="124"/>
      <c r="D6" s="68">
        <f>'CPI X-Factors &amp; Adjustments'!H15</f>
        <v>0</v>
      </c>
      <c r="E6" s="127">
        <f>'CPI X-Factors &amp; Adjustments'!I15</f>
        <v>0</v>
      </c>
      <c r="F6" s="127">
        <f>'CPI X-Factors &amp; Adjustments'!J15</f>
        <v>0</v>
      </c>
      <c r="G6" s="69">
        <f>'CPI X-Factors &amp; Adjustments'!K15</f>
        <v>0</v>
      </c>
    </row>
    <row r="7" spans="1:15" ht="15.75" thickBot="1">
      <c r="A7" s="26"/>
      <c r="B7" s="26"/>
      <c r="C7" s="26"/>
      <c r="D7" s="26"/>
    </row>
    <row r="8" spans="1:15">
      <c r="A8" s="70" t="s">
        <v>83</v>
      </c>
      <c r="B8" s="93" t="s">
        <v>100</v>
      </c>
      <c r="C8" s="181" t="s">
        <v>268</v>
      </c>
      <c r="D8" s="182" t="s">
        <v>101</v>
      </c>
      <c r="E8" s="71" t="s">
        <v>102</v>
      </c>
      <c r="F8" s="99" t="s">
        <v>102</v>
      </c>
      <c r="G8" s="72" t="s">
        <v>102</v>
      </c>
    </row>
    <row r="9" spans="1:15">
      <c r="A9" s="73"/>
      <c r="B9" s="94" t="s">
        <v>84</v>
      </c>
      <c r="C9" s="183" t="s">
        <v>84</v>
      </c>
      <c r="D9" s="184" t="s">
        <v>85</v>
      </c>
      <c r="E9" s="75" t="s">
        <v>86</v>
      </c>
      <c r="F9" s="100" t="s">
        <v>87</v>
      </c>
      <c r="G9" s="76" t="s">
        <v>88</v>
      </c>
    </row>
    <row r="10" spans="1:15">
      <c r="A10" s="73"/>
      <c r="B10" s="94" t="s">
        <v>103</v>
      </c>
      <c r="C10" s="183" t="s">
        <v>104</v>
      </c>
      <c r="D10" s="184" t="s">
        <v>104</v>
      </c>
      <c r="E10" s="75" t="s">
        <v>104</v>
      </c>
      <c r="F10" s="100" t="s">
        <v>104</v>
      </c>
      <c r="G10" s="76" t="s">
        <v>104</v>
      </c>
    </row>
    <row r="11" spans="1:15">
      <c r="A11" s="73"/>
      <c r="B11" s="185" t="s">
        <v>123</v>
      </c>
      <c r="C11" s="186" t="s">
        <v>123</v>
      </c>
      <c r="D11" s="187" t="s">
        <v>123</v>
      </c>
      <c r="E11" s="75" t="s">
        <v>123</v>
      </c>
      <c r="F11" s="100" t="s">
        <v>123</v>
      </c>
      <c r="G11" s="76" t="s">
        <v>123</v>
      </c>
    </row>
    <row r="12" spans="1:15">
      <c r="A12" s="85" t="s">
        <v>0</v>
      </c>
      <c r="B12" s="95"/>
      <c r="C12" s="82"/>
      <c r="D12" s="101"/>
      <c r="E12" s="82"/>
      <c r="F12" s="101"/>
      <c r="G12" s="86"/>
    </row>
    <row r="13" spans="1:15">
      <c r="A13" s="34" t="s">
        <v>202</v>
      </c>
      <c r="B13" s="96">
        <v>78.760000000000005</v>
      </c>
      <c r="C13" s="77">
        <f t="shared" ref="C13:G14" si="0">B13*(1+C$4)*(1-C$5)+C$6</f>
        <v>78.760000000000005</v>
      </c>
      <c r="D13" s="102">
        <f t="shared" si="0"/>
        <v>80.480531669472001</v>
      </c>
      <c r="E13" s="77">
        <f t="shared" si="0"/>
        <v>82.76792941360209</v>
      </c>
      <c r="F13" s="102">
        <f t="shared" si="0"/>
        <v>85.131867854265707</v>
      </c>
      <c r="G13" s="78">
        <f t="shared" si="0"/>
        <v>87.604739071852592</v>
      </c>
      <c r="K13" s="42"/>
      <c r="M13" s="42"/>
      <c r="N13" s="42"/>
      <c r="O13" s="41"/>
    </row>
    <row r="14" spans="1:15">
      <c r="A14" s="34" t="s">
        <v>203</v>
      </c>
      <c r="B14" s="96">
        <v>49.99</v>
      </c>
      <c r="C14" s="77">
        <f t="shared" si="0"/>
        <v>49.99</v>
      </c>
      <c r="D14" s="102">
        <f t="shared" si="0"/>
        <v>51.082043907527996</v>
      </c>
      <c r="E14" s="77">
        <f t="shared" si="0"/>
        <v>52.53388511155368</v>
      </c>
      <c r="F14" s="102">
        <f t="shared" si="0"/>
        <v>54.034307694702164</v>
      </c>
      <c r="G14" s="78">
        <f t="shared" si="0"/>
        <v>55.603871333188309</v>
      </c>
      <c r="K14" s="42"/>
      <c r="M14" s="42"/>
      <c r="N14" s="42"/>
      <c r="O14" s="41"/>
    </row>
    <row r="15" spans="1:15">
      <c r="A15" s="34" t="s">
        <v>1</v>
      </c>
      <c r="B15" s="96">
        <v>131.78</v>
      </c>
      <c r="C15" s="77">
        <f t="shared" ref="C15:G15" si="1">B15*(1+C$4)*(1-C$5)+C$6</f>
        <v>131.78</v>
      </c>
      <c r="D15" s="102">
        <f t="shared" si="1"/>
        <v>134.65876667601597</v>
      </c>
      <c r="E15" s="77">
        <f t="shared" si="1"/>
        <v>138.48600480097105</v>
      </c>
      <c r="F15" s="102">
        <f t="shared" si="1"/>
        <v>142.44130962208141</v>
      </c>
      <c r="G15" s="78">
        <f t="shared" si="1"/>
        <v>146.57887906156338</v>
      </c>
      <c r="K15" s="42"/>
      <c r="M15" s="42"/>
      <c r="N15" s="42"/>
    </row>
    <row r="16" spans="1:15">
      <c r="A16" s="34" t="s">
        <v>2</v>
      </c>
      <c r="B16" s="96">
        <v>198.87</v>
      </c>
      <c r="C16" s="77">
        <f t="shared" ref="C16:G16" si="2">B16*(1+C$4)*(1-C$5)+C$6</f>
        <v>198.87</v>
      </c>
      <c r="D16" s="102">
        <f t="shared" si="2"/>
        <v>203.214364310664</v>
      </c>
      <c r="E16" s="77">
        <f t="shared" si="2"/>
        <v>208.99007265722508</v>
      </c>
      <c r="F16" s="102">
        <f t="shared" si="2"/>
        <v>214.95904723435527</v>
      </c>
      <c r="G16" s="78">
        <f t="shared" si="2"/>
        <v>221.20307845631444</v>
      </c>
      <c r="K16" s="42"/>
      <c r="M16" s="42"/>
      <c r="N16" s="42"/>
    </row>
    <row r="17" spans="1:14">
      <c r="A17" s="34" t="s">
        <v>3</v>
      </c>
      <c r="B17" s="96">
        <v>315.95999999999998</v>
      </c>
      <c r="C17" s="77">
        <f t="shared" ref="C17:G17" si="3">B17*(1+C$4)*(1-C$5)+C$6</f>
        <v>315.95999999999998</v>
      </c>
      <c r="D17" s="102">
        <f t="shared" si="3"/>
        <v>322.86222430531194</v>
      </c>
      <c r="E17" s="77">
        <f t="shared" si="3"/>
        <v>332.03853450383076</v>
      </c>
      <c r="F17" s="102">
        <f t="shared" si="3"/>
        <v>341.52190156467481</v>
      </c>
      <c r="G17" s="78">
        <f t="shared" si="3"/>
        <v>351.44227218312011</v>
      </c>
      <c r="K17" s="42"/>
      <c r="M17" s="42"/>
      <c r="N17" s="42"/>
    </row>
    <row r="18" spans="1:14">
      <c r="A18" s="34" t="s">
        <v>4</v>
      </c>
      <c r="B18" s="96">
        <v>141.09</v>
      </c>
      <c r="C18" s="77">
        <f t="shared" ref="C18:G18" si="4">B18*(1+C$4)*(1-C$5)+C$6</f>
        <v>141.09</v>
      </c>
      <c r="D18" s="102">
        <f t="shared" si="4"/>
        <v>144.17214592744799</v>
      </c>
      <c r="E18" s="77">
        <f t="shared" si="4"/>
        <v>148.26977096197456</v>
      </c>
      <c r="F18" s="102">
        <f t="shared" si="4"/>
        <v>152.50451035498156</v>
      </c>
      <c r="G18" s="78">
        <f t="shared" si="4"/>
        <v>156.93439100619199</v>
      </c>
      <c r="K18" s="42"/>
      <c r="M18" s="42"/>
      <c r="N18" s="42"/>
    </row>
    <row r="19" spans="1:14">
      <c r="A19" s="34" t="s">
        <v>5</v>
      </c>
      <c r="B19" s="96">
        <v>246.58</v>
      </c>
      <c r="C19" s="77">
        <f t="shared" ref="C19:G19" si="5">B19*(1+C$4)*(1-C$5)+C$6</f>
        <v>246.58</v>
      </c>
      <c r="D19" s="102">
        <f t="shared" si="5"/>
        <v>251.96660105457599</v>
      </c>
      <c r="E19" s="77">
        <f t="shared" si="5"/>
        <v>259.12793340281871</v>
      </c>
      <c r="F19" s="102">
        <f t="shared" si="5"/>
        <v>266.52889760671457</v>
      </c>
      <c r="G19" s="78">
        <f t="shared" si="5"/>
        <v>274.27090604796109</v>
      </c>
      <c r="K19" s="42"/>
      <c r="M19" s="42"/>
      <c r="N19" s="42"/>
    </row>
    <row r="20" spans="1:14">
      <c r="A20" s="34" t="s">
        <v>6</v>
      </c>
      <c r="B20" s="96">
        <v>126.71</v>
      </c>
      <c r="C20" s="77">
        <f t="shared" ref="C20:G20" si="6">B20*(1+C$4)*(1-C$5)+C$6</f>
        <v>126.71</v>
      </c>
      <c r="D20" s="102">
        <f t="shared" si="6"/>
        <v>129.47801127271197</v>
      </c>
      <c r="E20" s="77">
        <f t="shared" si="6"/>
        <v>133.1580032503494</v>
      </c>
      <c r="F20" s="102">
        <f t="shared" si="6"/>
        <v>136.96113478687158</v>
      </c>
      <c r="G20" s="78">
        <f t="shared" si="6"/>
        <v>140.93951863629306</v>
      </c>
      <c r="K20" s="42"/>
      <c r="M20" s="42"/>
      <c r="N20" s="42"/>
    </row>
    <row r="21" spans="1:14">
      <c r="A21" s="34" t="s">
        <v>7</v>
      </c>
      <c r="B21" s="96">
        <v>246.58</v>
      </c>
      <c r="C21" s="77">
        <f t="shared" ref="C21:G21" si="7">B21*(1+C$4)*(1-C$5)+C$6</f>
        <v>246.58</v>
      </c>
      <c r="D21" s="102">
        <f t="shared" si="7"/>
        <v>251.96660105457599</v>
      </c>
      <c r="E21" s="77">
        <f t="shared" si="7"/>
        <v>259.12793340281871</v>
      </c>
      <c r="F21" s="102">
        <f t="shared" si="7"/>
        <v>266.52889760671457</v>
      </c>
      <c r="G21" s="78">
        <f t="shared" si="7"/>
        <v>274.27090604796109</v>
      </c>
      <c r="K21" s="42"/>
      <c r="M21" s="42"/>
      <c r="N21" s="42"/>
    </row>
    <row r="22" spans="1:14">
      <c r="A22" s="34" t="s">
        <v>8</v>
      </c>
      <c r="B22" s="96">
        <v>141.09</v>
      </c>
      <c r="C22" s="77">
        <f t="shared" ref="C22:G22" si="8">B22*(1+C$4)*(1-C$5)+C$6</f>
        <v>141.09</v>
      </c>
      <c r="D22" s="102">
        <f t="shared" si="8"/>
        <v>144.17214592744799</v>
      </c>
      <c r="E22" s="77">
        <f t="shared" si="8"/>
        <v>148.26977096197456</v>
      </c>
      <c r="F22" s="102">
        <f t="shared" si="8"/>
        <v>152.50451035498156</v>
      </c>
      <c r="G22" s="78">
        <f t="shared" si="8"/>
        <v>156.93439100619199</v>
      </c>
      <c r="K22" s="42"/>
      <c r="M22" s="42"/>
      <c r="N22" s="42"/>
    </row>
    <row r="23" spans="1:14">
      <c r="A23" s="87" t="s">
        <v>9</v>
      </c>
      <c r="B23" s="97">
        <v>0</v>
      </c>
      <c r="C23" s="77">
        <f t="shared" ref="C23:G23" si="9">B23*(1+C$4)*(1-C$5)+C$6</f>
        <v>0</v>
      </c>
      <c r="D23" s="102">
        <f t="shared" si="9"/>
        <v>0</v>
      </c>
      <c r="E23" s="77">
        <f t="shared" si="9"/>
        <v>0</v>
      </c>
      <c r="F23" s="102">
        <f t="shared" si="9"/>
        <v>0</v>
      </c>
      <c r="G23" s="78">
        <f t="shared" si="9"/>
        <v>0</v>
      </c>
      <c r="K23" s="42"/>
      <c r="M23" s="42"/>
      <c r="N23" s="42"/>
    </row>
    <row r="24" spans="1:14">
      <c r="A24" s="85" t="s">
        <v>10</v>
      </c>
      <c r="B24" s="95"/>
      <c r="C24" s="84"/>
      <c r="D24" s="104"/>
      <c r="E24" s="84"/>
      <c r="F24" s="104"/>
      <c r="G24" s="89"/>
      <c r="K24" s="42"/>
      <c r="M24" s="42"/>
      <c r="N24" s="42"/>
    </row>
    <row r="25" spans="1:14">
      <c r="A25" s="34" t="s">
        <v>11</v>
      </c>
      <c r="B25" s="96">
        <v>228.93</v>
      </c>
      <c r="C25" s="77">
        <f t="shared" ref="C25:G25" si="10">B25*(1+C$4)*(1-C$5)+C$6</f>
        <v>228.93</v>
      </c>
      <c r="D25" s="102">
        <f t="shared" si="10"/>
        <v>233.93103244149597</v>
      </c>
      <c r="E25" s="77">
        <f t="shared" si="10"/>
        <v>240.57976232422453</v>
      </c>
      <c r="F25" s="102">
        <f t="shared" si="10"/>
        <v>247.45097140524436</v>
      </c>
      <c r="G25" s="78">
        <f t="shared" si="10"/>
        <v>254.6388130487457</v>
      </c>
      <c r="K25" s="42"/>
      <c r="M25" s="42"/>
      <c r="N25" s="42"/>
    </row>
    <row r="26" spans="1:14">
      <c r="A26" s="34" t="s">
        <v>12</v>
      </c>
      <c r="B26" s="96">
        <v>451.03</v>
      </c>
      <c r="C26" s="77">
        <f t="shared" ref="C26:G26" si="11">B26*(1+C$4)*(1-C$5)+C$6</f>
        <v>451.03</v>
      </c>
      <c r="D26" s="102">
        <f t="shared" si="11"/>
        <v>460.88286184461595</v>
      </c>
      <c r="E26" s="77">
        <f t="shared" si="11"/>
        <v>473.98196042936701</v>
      </c>
      <c r="F26" s="102">
        <f t="shared" si="11"/>
        <v>487.51937986680372</v>
      </c>
      <c r="G26" s="78">
        <f t="shared" si="11"/>
        <v>501.68061787173281</v>
      </c>
      <c r="K26" s="42"/>
      <c r="M26" s="42"/>
      <c r="N26" s="42"/>
    </row>
    <row r="27" spans="1:14">
      <c r="A27" s="34" t="s">
        <v>13</v>
      </c>
      <c r="B27" s="96">
        <v>500.39</v>
      </c>
      <c r="C27" s="77">
        <f t="shared" ref="C27:G27" si="12">B27*(1+C$4)*(1-C$5)+C$6</f>
        <v>500.39</v>
      </c>
      <c r="D27" s="102">
        <f t="shared" si="12"/>
        <v>511.32114324640793</v>
      </c>
      <c r="E27" s="77">
        <f t="shared" si="12"/>
        <v>525.8537861766423</v>
      </c>
      <c r="F27" s="102">
        <f t="shared" si="12"/>
        <v>540.8727190908586</v>
      </c>
      <c r="G27" s="78">
        <f t="shared" si="12"/>
        <v>556.58374027633727</v>
      </c>
      <c r="J27" s="42"/>
      <c r="K27" s="42"/>
      <c r="M27" s="42"/>
      <c r="N27" s="42"/>
    </row>
    <row r="28" spans="1:14">
      <c r="A28" s="34" t="s">
        <v>14</v>
      </c>
      <c r="B28" s="96">
        <v>883.04</v>
      </c>
      <c r="C28" s="77">
        <f t="shared" ref="C28:G28" si="13">B28*(1+C$4)*(1-C$5)+C$6</f>
        <v>883.04</v>
      </c>
      <c r="D28" s="102">
        <f t="shared" si="13"/>
        <v>902.33022708748786</v>
      </c>
      <c r="E28" s="77">
        <f t="shared" si="13"/>
        <v>927.97603338480417</v>
      </c>
      <c r="F28" s="102">
        <f t="shared" si="13"/>
        <v>954.47999733406266</v>
      </c>
      <c r="G28" s="78">
        <f t="shared" si="13"/>
        <v>982.20529189955187</v>
      </c>
      <c r="J28" s="42"/>
      <c r="K28" s="42"/>
      <c r="L28" s="42"/>
      <c r="M28" s="42"/>
      <c r="N28" s="42"/>
    </row>
    <row r="29" spans="1:14">
      <c r="A29" s="87" t="s">
        <v>15</v>
      </c>
      <c r="B29" s="97">
        <v>80.87</v>
      </c>
      <c r="C29" s="83">
        <f t="shared" ref="C29:G29" si="14">B29*(1+C$4)*(1-C$5)+C$6</f>
        <v>80.87</v>
      </c>
      <c r="D29" s="103">
        <f t="shared" si="14"/>
        <v>82.636625141063988</v>
      </c>
      <c r="E29" s="83">
        <f t="shared" si="14"/>
        <v>84.98530283999493</v>
      </c>
      <c r="F29" s="103">
        <f t="shared" si="14"/>
        <v>87.412571779767234</v>
      </c>
      <c r="G29" s="88">
        <f t="shared" si="14"/>
        <v>89.951691832665304</v>
      </c>
      <c r="J29" s="42"/>
      <c r="K29" s="42"/>
      <c r="L29" s="42"/>
      <c r="M29" s="42"/>
      <c r="N29" s="42"/>
    </row>
    <row r="30" spans="1:14">
      <c r="A30" s="85" t="s">
        <v>16</v>
      </c>
      <c r="B30" s="95"/>
      <c r="C30" s="84"/>
      <c r="D30" s="104"/>
      <c r="E30" s="84"/>
      <c r="F30" s="104"/>
      <c r="G30" s="89"/>
      <c r="J30" s="42"/>
      <c r="K30" s="42"/>
      <c r="L30" s="42"/>
      <c r="M30" s="42"/>
      <c r="N30" s="42"/>
    </row>
    <row r="31" spans="1:14">
      <c r="A31" s="34" t="s">
        <v>17</v>
      </c>
      <c r="B31" s="96">
        <v>250.68</v>
      </c>
      <c r="C31" s="77">
        <f t="shared" ref="C31:G31" si="15">B31*(1+C$4)*(1-C$5)+C$6</f>
        <v>250.68</v>
      </c>
      <c r="D31" s="102">
        <f t="shared" si="15"/>
        <v>256.15616656809595</v>
      </c>
      <c r="E31" s="77">
        <f t="shared" si="15"/>
        <v>263.43657371002752</v>
      </c>
      <c r="F31" s="102">
        <f t="shared" si="15"/>
        <v>270.96059717759425</v>
      </c>
      <c r="G31" s="78">
        <f t="shared" si="15"/>
        <v>278.83133558318951</v>
      </c>
      <c r="J31" s="42"/>
      <c r="K31" s="42"/>
      <c r="L31" s="42"/>
      <c r="M31" s="42"/>
      <c r="N31" s="42"/>
    </row>
    <row r="32" spans="1:14">
      <c r="A32" s="34" t="s">
        <v>18</v>
      </c>
      <c r="B32" s="96">
        <v>618.34</v>
      </c>
      <c r="C32" s="77">
        <f t="shared" ref="C32:G32" si="16">B32*(1+C$4)*(1-C$5)+C$6</f>
        <v>618.34</v>
      </c>
      <c r="D32" s="102">
        <f t="shared" si="16"/>
        <v>631.84779015364791</v>
      </c>
      <c r="E32" s="77">
        <f t="shared" si="16"/>
        <v>649.80601159988203</v>
      </c>
      <c r="F32" s="102">
        <f t="shared" si="16"/>
        <v>668.36514942872839</v>
      </c>
      <c r="G32" s="78">
        <f t="shared" si="16"/>
        <v>687.7795119056542</v>
      </c>
      <c r="J32" s="42"/>
      <c r="K32" s="42"/>
      <c r="L32" s="42"/>
      <c r="M32" s="42"/>
      <c r="N32" s="42"/>
    </row>
    <row r="33" spans="1:14">
      <c r="A33" s="87" t="s">
        <v>19</v>
      </c>
      <c r="B33" s="97">
        <v>154.78</v>
      </c>
      <c r="C33" s="83">
        <f t="shared" ref="C33:G33" si="17">B33*(1+C$4)*(1-C$5)+C$6</f>
        <v>154.78</v>
      </c>
      <c r="D33" s="103">
        <f t="shared" si="17"/>
        <v>158.16120736161599</v>
      </c>
      <c r="E33" s="83">
        <f t="shared" si="17"/>
        <v>162.65642603653288</v>
      </c>
      <c r="F33" s="103">
        <f t="shared" si="17"/>
        <v>167.3020633123825</v>
      </c>
      <c r="G33" s="88">
        <f t="shared" si="17"/>
        <v>172.16177645430858</v>
      </c>
      <c r="J33" s="42"/>
      <c r="K33" s="42"/>
      <c r="L33" s="42"/>
      <c r="M33" s="42"/>
      <c r="N33" s="42"/>
    </row>
    <row r="34" spans="1:14">
      <c r="A34" s="85" t="s">
        <v>20</v>
      </c>
      <c r="B34" s="95"/>
      <c r="C34" s="84"/>
      <c r="D34" s="104"/>
      <c r="E34" s="84"/>
      <c r="F34" s="104"/>
      <c r="G34" s="89"/>
      <c r="J34" s="42"/>
      <c r="K34" s="42"/>
      <c r="L34" s="42"/>
      <c r="M34" s="42"/>
      <c r="N34" s="42"/>
    </row>
    <row r="35" spans="1:14">
      <c r="A35" s="34" t="s">
        <v>21</v>
      </c>
      <c r="B35" s="96">
        <v>131.59</v>
      </c>
      <c r="C35" s="77">
        <f t="shared" ref="C35:G35" si="18">B35*(1+C$4)*(1-C$5)+C$6</f>
        <v>131.59</v>
      </c>
      <c r="D35" s="102">
        <f t="shared" si="18"/>
        <v>134.464616079048</v>
      </c>
      <c r="E35" s="77">
        <f t="shared" si="18"/>
        <v>138.28633610380774</v>
      </c>
      <c r="F35" s="102">
        <f t="shared" si="18"/>
        <v>142.23593817855286</v>
      </c>
      <c r="G35" s="78">
        <f t="shared" si="18"/>
        <v>146.3675420831016</v>
      </c>
      <c r="J35" s="42"/>
      <c r="K35" s="42"/>
      <c r="L35" s="42"/>
      <c r="M35" s="42"/>
      <c r="N35" s="42"/>
    </row>
    <row r="36" spans="1:14">
      <c r="A36" s="34" t="s">
        <v>22</v>
      </c>
      <c r="B36" s="96">
        <v>665.67</v>
      </c>
      <c r="C36" s="77">
        <f t="shared" ref="C36:G36" si="19">B36*(1+C$4)*(1-C$5)+C$6</f>
        <v>665.67</v>
      </c>
      <c r="D36" s="102">
        <f t="shared" si="19"/>
        <v>680.21172570362387</v>
      </c>
      <c r="E36" s="77">
        <f t="shared" si="19"/>
        <v>699.54453495114899</v>
      </c>
      <c r="F36" s="102">
        <f t="shared" si="19"/>
        <v>719.52425691403062</v>
      </c>
      <c r="G36" s="78">
        <f t="shared" si="19"/>
        <v>740.4246655403773</v>
      </c>
      <c r="J36" s="42"/>
      <c r="K36" s="42"/>
      <c r="L36" s="42"/>
      <c r="M36" s="42"/>
      <c r="N36" s="42"/>
    </row>
    <row r="37" spans="1:14">
      <c r="A37" s="34" t="s">
        <v>23</v>
      </c>
      <c r="B37" s="96">
        <v>339.63</v>
      </c>
      <c r="C37" s="77">
        <f t="shared" ref="C37:G37" si="20">B37*(1+C$4)*(1-C$5)+C$6</f>
        <v>339.63</v>
      </c>
      <c r="D37" s="102">
        <f t="shared" si="20"/>
        <v>347.04930130653594</v>
      </c>
      <c r="E37" s="77">
        <f t="shared" si="20"/>
        <v>356.91305061886328</v>
      </c>
      <c r="F37" s="102">
        <f t="shared" si="20"/>
        <v>367.10685981899769</v>
      </c>
      <c r="G37" s="78">
        <f t="shared" si="20"/>
        <v>377.77041049991487</v>
      </c>
      <c r="J37" s="42"/>
      <c r="K37" s="42"/>
      <c r="L37" s="42"/>
      <c r="M37" s="42"/>
      <c r="N37" s="42"/>
    </row>
    <row r="38" spans="1:14">
      <c r="A38" s="87" t="s">
        <v>24</v>
      </c>
      <c r="B38" s="97">
        <v>82.23</v>
      </c>
      <c r="C38" s="83">
        <f t="shared" ref="C38:G38" si="21">B38*(1+C$4)*(1-C$5)+C$6</f>
        <v>82.23</v>
      </c>
      <c r="D38" s="103">
        <f t="shared" si="21"/>
        <v>84.026334677255988</v>
      </c>
      <c r="E38" s="83">
        <f t="shared" si="21"/>
        <v>86.414510356532489</v>
      </c>
      <c r="F38" s="103">
        <f t="shared" si="21"/>
        <v>88.882598954498079</v>
      </c>
      <c r="G38" s="88">
        <f t="shared" si="21"/>
        <v>91.464419678497194</v>
      </c>
      <c r="J38" s="42"/>
      <c r="K38" s="42"/>
      <c r="L38" s="42"/>
      <c r="M38" s="42"/>
      <c r="N38" s="42"/>
    </row>
    <row r="39" spans="1:14">
      <c r="A39" s="85" t="s">
        <v>25</v>
      </c>
      <c r="B39" s="95"/>
      <c r="C39" s="84"/>
      <c r="D39" s="104"/>
      <c r="E39" s="84"/>
      <c r="F39" s="104"/>
      <c r="G39" s="89"/>
      <c r="J39" s="42"/>
      <c r="K39" s="42"/>
      <c r="L39" s="42"/>
      <c r="M39" s="42"/>
      <c r="N39" s="42"/>
    </row>
    <row r="40" spans="1:14">
      <c r="A40" s="34" t="s">
        <v>26</v>
      </c>
      <c r="B40" s="96">
        <v>117.88</v>
      </c>
      <c r="C40" s="77">
        <f t="shared" ref="C40:G40" si="22">B40*(1+C$4)*(1-C$5)+C$6</f>
        <v>117.88</v>
      </c>
      <c r="D40" s="102">
        <f t="shared" si="22"/>
        <v>120.45511773993599</v>
      </c>
      <c r="E40" s="77">
        <f t="shared" si="22"/>
        <v>123.87866327165328</v>
      </c>
      <c r="F40" s="102">
        <f t="shared" si="22"/>
        <v>127.41676717446471</v>
      </c>
      <c r="G40" s="78">
        <f t="shared" si="22"/>
        <v>131.11791063725221</v>
      </c>
    </row>
    <row r="41" spans="1:14">
      <c r="A41" s="34" t="s">
        <v>27</v>
      </c>
      <c r="B41" s="96">
        <v>253.61</v>
      </c>
      <c r="C41" s="77">
        <f t="shared" ref="C41:G41" si="23">B41*(1+C$4)*(1-C$5)+C$6</f>
        <v>253.61</v>
      </c>
      <c r="D41" s="102">
        <f t="shared" si="23"/>
        <v>259.15017314239202</v>
      </c>
      <c r="E41" s="77">
        <f t="shared" si="23"/>
        <v>266.51567519786221</v>
      </c>
      <c r="F41" s="102">
        <f t="shared" si="23"/>
        <v>274.1276410172718</v>
      </c>
      <c r="G41" s="78">
        <f t="shared" si="23"/>
        <v>282.09037425104799</v>
      </c>
    </row>
    <row r="42" spans="1:14">
      <c r="A42" s="34" t="s">
        <v>28</v>
      </c>
      <c r="B42" s="96">
        <v>191.92</v>
      </c>
      <c r="C42" s="77">
        <f t="shared" ref="C42:G42" si="24">B42*(1+C$4)*(1-C$5)+C$6</f>
        <v>191.92</v>
      </c>
      <c r="D42" s="102">
        <f t="shared" si="24"/>
        <v>196.11253984262396</v>
      </c>
      <c r="E42" s="77">
        <f t="shared" si="24"/>
        <v>201.68640189256612</v>
      </c>
      <c r="F42" s="102">
        <f t="shared" si="24"/>
        <v>207.44677601054684</v>
      </c>
      <c r="G42" s="78">
        <f t="shared" si="24"/>
        <v>213.47259424415878</v>
      </c>
    </row>
    <row r="43" spans="1:14">
      <c r="A43" s="34" t="s">
        <v>29</v>
      </c>
      <c r="B43" s="96">
        <v>167.24</v>
      </c>
      <c r="C43" s="77">
        <f t="shared" ref="C43:G43" si="25">B43*(1+C$4)*(1-C$5)+C$6</f>
        <v>167.24</v>
      </c>
      <c r="D43" s="102">
        <f t="shared" si="25"/>
        <v>170.893399141728</v>
      </c>
      <c r="E43" s="77">
        <f t="shared" si="25"/>
        <v>175.75048901892856</v>
      </c>
      <c r="F43" s="102">
        <f t="shared" si="25"/>
        <v>180.77010639851952</v>
      </c>
      <c r="G43" s="78">
        <f t="shared" si="25"/>
        <v>186.02103304185664</v>
      </c>
    </row>
    <row r="44" spans="1:14">
      <c r="A44" s="34" t="s">
        <v>30</v>
      </c>
      <c r="B44" s="96">
        <v>616.71</v>
      </c>
      <c r="C44" s="77">
        <f t="shared" ref="C44:G44" si="26">B44*(1+C$4)*(1-C$5)+C$6</f>
        <v>616.71</v>
      </c>
      <c r="D44" s="102">
        <f t="shared" si="26"/>
        <v>630.18218240071189</v>
      </c>
      <c r="E44" s="77">
        <f t="shared" si="26"/>
        <v>648.09306435579651</v>
      </c>
      <c r="F44" s="102">
        <f t="shared" si="26"/>
        <v>666.60327862372003</v>
      </c>
      <c r="G44" s="78">
        <f t="shared" si="26"/>
        <v>685.96646309042922</v>
      </c>
    </row>
    <row r="45" spans="1:14">
      <c r="A45" s="34" t="s">
        <v>31</v>
      </c>
      <c r="B45" s="96">
        <v>982.64</v>
      </c>
      <c r="C45" s="77">
        <f t="shared" ref="C45:G45" si="27">B45*(1+C$4)*(1-C$5)+C$6</f>
        <v>982.64</v>
      </c>
      <c r="D45" s="102">
        <f t="shared" si="27"/>
        <v>1004.1060137086079</v>
      </c>
      <c r="E45" s="77">
        <f t="shared" si="27"/>
        <v>1032.6444662135848</v>
      </c>
      <c r="F45" s="102">
        <f t="shared" si="27"/>
        <v>1062.1378698364099</v>
      </c>
      <c r="G45" s="78">
        <f t="shared" si="27"/>
        <v>1092.9903606090049</v>
      </c>
    </row>
    <row r="46" spans="1:14">
      <c r="A46" s="34" t="s">
        <v>32</v>
      </c>
      <c r="B46" s="96">
        <v>1081.3499999999999</v>
      </c>
      <c r="C46" s="77">
        <f t="shared" ref="C46:G46" si="28">B46*(1+C$4)*(1-C$5)+C$6</f>
        <v>1081.3499999999999</v>
      </c>
      <c r="D46" s="102">
        <f t="shared" si="28"/>
        <v>1104.9723580597197</v>
      </c>
      <c r="E46" s="77">
        <f t="shared" si="28"/>
        <v>1136.3776088293371</v>
      </c>
      <c r="F46" s="102">
        <f t="shared" si="28"/>
        <v>1168.8337392611754</v>
      </c>
      <c r="G46" s="78">
        <f t="shared" si="28"/>
        <v>1202.7854824193469</v>
      </c>
    </row>
    <row r="47" spans="1:14">
      <c r="A47" s="34" t="s">
        <v>25</v>
      </c>
      <c r="B47" s="96">
        <v>105.54</v>
      </c>
      <c r="C47" s="77">
        <f t="shared" ref="C47:G47" si="29">B47*(1+C$4)*(1-C$5)+C$6</f>
        <v>105.54</v>
      </c>
      <c r="D47" s="102">
        <f t="shared" si="29"/>
        <v>107.84554738948799</v>
      </c>
      <c r="E47" s="77">
        <f t="shared" si="29"/>
        <v>110.91070683483449</v>
      </c>
      <c r="F47" s="102">
        <f t="shared" si="29"/>
        <v>114.07843236845102</v>
      </c>
      <c r="G47" s="78">
        <f t="shared" si="29"/>
        <v>117.39213003610109</v>
      </c>
    </row>
    <row r="48" spans="1:14">
      <c r="A48" s="34" t="s">
        <v>33</v>
      </c>
      <c r="B48" s="96">
        <v>520.76</v>
      </c>
      <c r="C48" s="77">
        <f t="shared" ref="C48:G48" si="30">B48*(1+C$4)*(1-C$5)+C$6</f>
        <v>520.76</v>
      </c>
      <c r="D48" s="102">
        <f t="shared" si="30"/>
        <v>532.136130931872</v>
      </c>
      <c r="E48" s="77">
        <f t="shared" si="30"/>
        <v>547.2603722883116</v>
      </c>
      <c r="F48" s="102">
        <f t="shared" si="30"/>
        <v>562.89069964179032</v>
      </c>
      <c r="G48" s="78">
        <f t="shared" si="30"/>
        <v>579.24128896721629</v>
      </c>
    </row>
    <row r="49" spans="1:7">
      <c r="A49" s="34" t="s">
        <v>34</v>
      </c>
      <c r="B49" s="96">
        <v>80.87</v>
      </c>
      <c r="C49" s="77">
        <f t="shared" ref="C49:G49" si="31">B49*(1+C$4)*(1-C$5)+C$6</f>
        <v>80.87</v>
      </c>
      <c r="D49" s="102">
        <f t="shared" si="31"/>
        <v>82.636625141063988</v>
      </c>
      <c r="E49" s="77">
        <f t="shared" si="31"/>
        <v>84.98530283999493</v>
      </c>
      <c r="F49" s="102">
        <f t="shared" si="31"/>
        <v>87.412571779767234</v>
      </c>
      <c r="G49" s="78">
        <f t="shared" si="31"/>
        <v>89.951691832665304</v>
      </c>
    </row>
    <row r="50" spans="1:7">
      <c r="A50" s="34" t="s">
        <v>35</v>
      </c>
      <c r="B50" s="96">
        <v>47.8</v>
      </c>
      <c r="C50" s="77">
        <f t="shared" ref="C50:G50" si="32">B50*(1+C$4)*(1-C$5)+C$6</f>
        <v>47.8</v>
      </c>
      <c r="D50" s="102">
        <f t="shared" si="32"/>
        <v>48.844202816159992</v>
      </c>
      <c r="E50" s="77">
        <f t="shared" si="32"/>
        <v>50.232440654776269</v>
      </c>
      <c r="F50" s="102">
        <f t="shared" si="32"/>
        <v>51.667131582451752</v>
      </c>
      <c r="G50" s="78">
        <f t="shared" si="32"/>
        <v>53.167934581444307</v>
      </c>
    </row>
    <row r="51" spans="1:7">
      <c r="A51" s="34" t="s">
        <v>36</v>
      </c>
      <c r="B51" s="96">
        <v>1183.99</v>
      </c>
      <c r="C51" s="77">
        <f t="shared" ref="C51:G51" si="33">B51*(1+C$4)*(1-C$5)+C$6</f>
        <v>1183.99</v>
      </c>
      <c r="D51" s="102">
        <f t="shared" si="33"/>
        <v>1209.8545542323279</v>
      </c>
      <c r="E51" s="77">
        <f t="shared" si="33"/>
        <v>1244.2407408127315</v>
      </c>
      <c r="F51" s="102">
        <f t="shared" si="33"/>
        <v>1279.7775548599802</v>
      </c>
      <c r="G51" s="78">
        <f t="shared" si="33"/>
        <v>1316.9519427841892</v>
      </c>
    </row>
    <row r="52" spans="1:7">
      <c r="A52" s="34" t="s">
        <v>37</v>
      </c>
      <c r="B52" s="96">
        <v>47.8</v>
      </c>
      <c r="C52" s="77">
        <f t="shared" ref="C52:G52" si="34">B52*(1+C$4)*(1-C$5)+C$6</f>
        <v>47.8</v>
      </c>
      <c r="D52" s="102">
        <f t="shared" si="34"/>
        <v>48.844202816159992</v>
      </c>
      <c r="E52" s="77">
        <f t="shared" si="34"/>
        <v>50.232440654776269</v>
      </c>
      <c r="F52" s="102">
        <f t="shared" si="34"/>
        <v>51.667131582451752</v>
      </c>
      <c r="G52" s="78">
        <f t="shared" si="34"/>
        <v>53.167934581444307</v>
      </c>
    </row>
    <row r="53" spans="1:7">
      <c r="A53" s="34" t="s">
        <v>38</v>
      </c>
      <c r="B53" s="96">
        <v>51.25</v>
      </c>
      <c r="C53" s="77">
        <f t="shared" ref="C53:G53" si="35">B53*(1+C$4)*(1-C$5)+C$6</f>
        <v>51.25</v>
      </c>
      <c r="D53" s="102">
        <f t="shared" si="35"/>
        <v>52.369568918999995</v>
      </c>
      <c r="E53" s="77">
        <f t="shared" si="35"/>
        <v>53.858003840110548</v>
      </c>
      <c r="F53" s="102">
        <f t="shared" si="35"/>
        <v>55.396244635996915</v>
      </c>
      <c r="G53" s="78">
        <f t="shared" si="35"/>
        <v>57.005369190356085</v>
      </c>
    </row>
    <row r="54" spans="1:7">
      <c r="A54" s="34" t="s">
        <v>39</v>
      </c>
      <c r="B54" s="96">
        <v>339.63</v>
      </c>
      <c r="C54" s="77">
        <f t="shared" ref="C54:G54" si="36">B54*(1+C$4)*(1-C$5)+C$6</f>
        <v>339.63</v>
      </c>
      <c r="D54" s="102">
        <f t="shared" si="36"/>
        <v>347.04930130653594</v>
      </c>
      <c r="E54" s="77">
        <f t="shared" si="36"/>
        <v>356.91305061886328</v>
      </c>
      <c r="F54" s="102">
        <f t="shared" si="36"/>
        <v>367.10685981899769</v>
      </c>
      <c r="G54" s="78">
        <f t="shared" si="36"/>
        <v>377.77041049991487</v>
      </c>
    </row>
    <row r="55" spans="1:7">
      <c r="A55" s="87" t="s">
        <v>40</v>
      </c>
      <c r="B55" s="97">
        <v>93.21</v>
      </c>
      <c r="C55" s="83">
        <f t="shared" ref="C55:G55" si="37">B55*(1+C$4)*(1-C$5)+C$6</f>
        <v>93.21</v>
      </c>
      <c r="D55" s="103">
        <f t="shared" si="37"/>
        <v>95.246195491511983</v>
      </c>
      <c r="E55" s="83">
        <f t="shared" si="37"/>
        <v>97.953259276813725</v>
      </c>
      <c r="F55" s="103">
        <f t="shared" si="37"/>
        <v>100.75090658578092</v>
      </c>
      <c r="G55" s="88">
        <f t="shared" si="37"/>
        <v>103.67747243381639</v>
      </c>
    </row>
    <row r="56" spans="1:7">
      <c r="A56" s="85" t="s">
        <v>41</v>
      </c>
      <c r="B56" s="95"/>
      <c r="C56" s="84"/>
      <c r="D56" s="104"/>
      <c r="E56" s="84"/>
      <c r="F56" s="104"/>
      <c r="G56" s="89"/>
    </row>
    <row r="57" spans="1:7">
      <c r="A57" s="34" t="s">
        <v>42</v>
      </c>
      <c r="B57" s="96">
        <v>39.06</v>
      </c>
      <c r="C57" s="77">
        <f t="shared" ref="C57:G57" si="38">B57*(1+C$4)*(1-C$5)+C$6</f>
        <v>39.06</v>
      </c>
      <c r="D57" s="102">
        <f t="shared" si="38"/>
        <v>39.913275355632003</v>
      </c>
      <c r="E57" s="77">
        <f t="shared" si="38"/>
        <v>41.047680585262789</v>
      </c>
      <c r="F57" s="102">
        <f t="shared" si="38"/>
        <v>42.220045180137362</v>
      </c>
      <c r="G57" s="78">
        <f t="shared" si="38"/>
        <v>43.446433572201151</v>
      </c>
    </row>
    <row r="58" spans="1:7">
      <c r="A58" s="34" t="s">
        <v>43</v>
      </c>
      <c r="B58" s="96">
        <v>554.08000000000004</v>
      </c>
      <c r="C58" s="77">
        <f t="shared" ref="C58:G58" si="39">B58*(1+C$4)*(1-C$5)+C$6</f>
        <v>554.08000000000004</v>
      </c>
      <c r="D58" s="102">
        <f t="shared" si="39"/>
        <v>566.184014568576</v>
      </c>
      <c r="E58" s="77">
        <f t="shared" si="39"/>
        <v>582.27595644348196</v>
      </c>
      <c r="F58" s="102">
        <f t="shared" si="39"/>
        <v>598.90636542269601</v>
      </c>
      <c r="G58" s="78">
        <f t="shared" si="39"/>
        <v>616.30312119009761</v>
      </c>
    </row>
    <row r="59" spans="1:7">
      <c r="A59" s="34" t="s">
        <v>44</v>
      </c>
      <c r="B59" s="96">
        <v>791.95</v>
      </c>
      <c r="C59" s="77">
        <f t="shared" ref="C59:G59" si="40">B59*(1+C$4)*(1-C$5)+C$6</f>
        <v>791.95</v>
      </c>
      <c r="D59" s="102">
        <f t="shared" si="40"/>
        <v>809.25034352003991</v>
      </c>
      <c r="E59" s="77">
        <f t="shared" si="40"/>
        <v>832.25065641318133</v>
      </c>
      <c r="F59" s="102">
        <f t="shared" si="40"/>
        <v>856.02060369712694</v>
      </c>
      <c r="G59" s="78">
        <f t="shared" si="40"/>
        <v>880.88589522541463</v>
      </c>
    </row>
    <row r="60" spans="1:7">
      <c r="A60" s="34" t="s">
        <v>45</v>
      </c>
      <c r="B60" s="96">
        <v>167.09</v>
      </c>
      <c r="C60" s="77">
        <f t="shared" ref="C60:G60" si="41">B60*(1+C$4)*(1-C$5)+C$6</f>
        <v>167.09</v>
      </c>
      <c r="D60" s="102">
        <f t="shared" si="41"/>
        <v>170.74012235464798</v>
      </c>
      <c r="E60" s="77">
        <f t="shared" si="41"/>
        <v>175.59285583695748</v>
      </c>
      <c r="F60" s="102">
        <f t="shared" si="41"/>
        <v>180.60797104836536</v>
      </c>
      <c r="G60" s="78">
        <f t="shared" si="41"/>
        <v>185.85418805886044</v>
      </c>
    </row>
    <row r="61" spans="1:7">
      <c r="A61" s="34" t="s">
        <v>46</v>
      </c>
      <c r="B61" s="96">
        <v>218.98</v>
      </c>
      <c r="C61" s="77">
        <f t="shared" ref="C61:G61" si="42">B61*(1+C$4)*(1-C$5)+C$6</f>
        <v>218.98</v>
      </c>
      <c r="D61" s="102">
        <f t="shared" si="42"/>
        <v>223.76367223185599</v>
      </c>
      <c r="E61" s="77">
        <f t="shared" si="42"/>
        <v>230.12342792014454</v>
      </c>
      <c r="F61" s="102">
        <f t="shared" si="42"/>
        <v>236.69599317835326</v>
      </c>
      <c r="G61" s="78">
        <f t="shared" si="42"/>
        <v>243.57142917666684</v>
      </c>
    </row>
    <row r="62" spans="1:7">
      <c r="A62" s="34" t="s">
        <v>47</v>
      </c>
      <c r="B62" s="96">
        <v>421.31</v>
      </c>
      <c r="C62" s="77">
        <f t="shared" ref="C62:G62" si="43">B62*(1+C$4)*(1-C$5)+C$6</f>
        <v>421.31</v>
      </c>
      <c r="D62" s="102">
        <f t="shared" si="43"/>
        <v>430.51362109783196</v>
      </c>
      <c r="E62" s="77">
        <f t="shared" si="43"/>
        <v>442.74957264150191</v>
      </c>
      <c r="F62" s="102">
        <f t="shared" si="43"/>
        <v>455.39496248959722</v>
      </c>
      <c r="G62" s="78">
        <f t="shared" si="43"/>
        <v>468.62306524075944</v>
      </c>
    </row>
    <row r="63" spans="1:7">
      <c r="A63" s="34" t="s">
        <v>48</v>
      </c>
      <c r="B63" s="96">
        <v>537.44000000000005</v>
      </c>
      <c r="C63" s="77">
        <f t="shared" ref="C63:G63" si="44">B63*(1+C$4)*(1-C$5)+C$6</f>
        <v>537.44000000000005</v>
      </c>
      <c r="D63" s="102">
        <f t="shared" si="44"/>
        <v>549.18050965516795</v>
      </c>
      <c r="E63" s="77">
        <f t="shared" si="44"/>
        <v>564.78918212349288</v>
      </c>
      <c r="F63" s="102">
        <f t="shared" si="44"/>
        <v>580.92015057893025</v>
      </c>
      <c r="G63" s="78">
        <f t="shared" si="44"/>
        <v>597.79445107638958</v>
      </c>
    </row>
    <row r="64" spans="1:7">
      <c r="A64" s="34" t="s">
        <v>49</v>
      </c>
      <c r="B64" s="96">
        <v>1054.06</v>
      </c>
      <c r="C64" s="77">
        <f t="shared" ref="C64:G64" si="45">B64*(1+C$4)*(1-C$5)+C$6</f>
        <v>1054.06</v>
      </c>
      <c r="D64" s="102">
        <f t="shared" si="45"/>
        <v>1077.0862012636319</v>
      </c>
      <c r="E64" s="77">
        <f t="shared" si="45"/>
        <v>1107.6988785894034</v>
      </c>
      <c r="F64" s="102">
        <f t="shared" si="45"/>
        <v>1139.3359145564666</v>
      </c>
      <c r="G64" s="78">
        <f t="shared" si="45"/>
        <v>1172.4308185129119</v>
      </c>
    </row>
    <row r="65" spans="1:7">
      <c r="A65" s="87" t="s">
        <v>50</v>
      </c>
      <c r="B65" s="97">
        <v>141.15</v>
      </c>
      <c r="C65" s="83">
        <f t="shared" ref="C65:G65" si="46">B65*(1+C$4)*(1-C$5)+C$6</f>
        <v>141.15</v>
      </c>
      <c r="D65" s="103">
        <f t="shared" si="46"/>
        <v>144.23345664228</v>
      </c>
      <c r="E65" s="83">
        <f t="shared" si="46"/>
        <v>148.33282423476302</v>
      </c>
      <c r="F65" s="103">
        <f t="shared" si="46"/>
        <v>152.56936449504323</v>
      </c>
      <c r="G65" s="88">
        <f t="shared" si="46"/>
        <v>157.00112899939049</v>
      </c>
    </row>
    <row r="66" spans="1:7">
      <c r="A66" s="85" t="s">
        <v>51</v>
      </c>
      <c r="B66" s="95"/>
      <c r="C66" s="84"/>
      <c r="D66" s="104"/>
      <c r="E66" s="84"/>
      <c r="F66" s="104"/>
      <c r="G66" s="89"/>
    </row>
    <row r="67" spans="1:7">
      <c r="A67" s="34" t="s">
        <v>52</v>
      </c>
      <c r="B67" s="96">
        <v>411.24</v>
      </c>
      <c r="C67" s="77">
        <f t="shared" ref="C67:G67" si="47">B67*(1+C$4)*(1-C$5)+C$6</f>
        <v>411.24</v>
      </c>
      <c r="D67" s="102">
        <f t="shared" si="47"/>
        <v>420.22363945852794</v>
      </c>
      <c r="E67" s="77">
        <f t="shared" si="47"/>
        <v>432.1671316918451</v>
      </c>
      <c r="F67" s="102">
        <f t="shared" si="47"/>
        <v>444.51027598258287</v>
      </c>
      <c r="G67" s="78">
        <f t="shared" si="47"/>
        <v>457.42220538228361</v>
      </c>
    </row>
    <row r="68" spans="1:7">
      <c r="A68" s="34" t="s">
        <v>53</v>
      </c>
      <c r="B68" s="96">
        <v>509.96</v>
      </c>
      <c r="C68" s="77">
        <f t="shared" ref="C68:G68" si="48">B68*(1+C$4)*(1-C$5)+C$6</f>
        <v>509.96</v>
      </c>
      <c r="D68" s="102">
        <f t="shared" si="48"/>
        <v>521.10020226211191</v>
      </c>
      <c r="E68" s="77">
        <f t="shared" si="48"/>
        <v>535.91078318639552</v>
      </c>
      <c r="F68" s="102">
        <f t="shared" si="48"/>
        <v>551.21695443069234</v>
      </c>
      <c r="G68" s="78">
        <f t="shared" si="48"/>
        <v>567.22845019149247</v>
      </c>
    </row>
    <row r="69" spans="1:7">
      <c r="A69" s="34" t="s">
        <v>54</v>
      </c>
      <c r="B69" s="96">
        <v>361.89</v>
      </c>
      <c r="C69" s="77">
        <f t="shared" ref="C69:G69" si="49">B69*(1+C$4)*(1-C$5)+C$6</f>
        <v>361.89</v>
      </c>
      <c r="D69" s="102">
        <f t="shared" si="49"/>
        <v>369.79557650920793</v>
      </c>
      <c r="E69" s="77">
        <f t="shared" si="49"/>
        <v>380.30581482336788</v>
      </c>
      <c r="F69" s="102">
        <f t="shared" si="49"/>
        <v>391.16774578187164</v>
      </c>
      <c r="G69" s="78">
        <f t="shared" si="49"/>
        <v>402.53020597654557</v>
      </c>
    </row>
    <row r="70" spans="1:7">
      <c r="A70" s="34" t="s">
        <v>55</v>
      </c>
      <c r="B70" s="96">
        <v>883.04</v>
      </c>
      <c r="C70" s="77">
        <f t="shared" ref="C70:G70" si="50">B70*(1+C$4)*(1-C$5)+C$6</f>
        <v>883.04</v>
      </c>
      <c r="D70" s="102">
        <f t="shared" si="50"/>
        <v>902.33022708748786</v>
      </c>
      <c r="E70" s="77">
        <f t="shared" si="50"/>
        <v>927.97603338480417</v>
      </c>
      <c r="F70" s="102">
        <f t="shared" si="50"/>
        <v>954.47999733406266</v>
      </c>
      <c r="G70" s="78">
        <f t="shared" si="50"/>
        <v>982.20529189955187</v>
      </c>
    </row>
    <row r="71" spans="1:7">
      <c r="A71" s="87" t="s">
        <v>56</v>
      </c>
      <c r="B71" s="97">
        <v>164.47</v>
      </c>
      <c r="C71" s="83">
        <f t="shared" ref="C71:G71" si="51">B71*(1+C$4)*(1-C$5)+C$6</f>
        <v>164.47</v>
      </c>
      <c r="D71" s="103">
        <f t="shared" si="51"/>
        <v>168.06288780698395</v>
      </c>
      <c r="E71" s="83">
        <f t="shared" si="51"/>
        <v>172.83952959186303</v>
      </c>
      <c r="F71" s="103">
        <f t="shared" si="51"/>
        <v>177.77600693233973</v>
      </c>
      <c r="G71" s="88">
        <f t="shared" si="51"/>
        <v>182.93996235586076</v>
      </c>
    </row>
    <row r="72" spans="1:7">
      <c r="A72" s="85" t="s">
        <v>57</v>
      </c>
      <c r="B72" s="95"/>
      <c r="C72" s="84"/>
      <c r="D72" s="104"/>
      <c r="E72" s="84"/>
      <c r="F72" s="104"/>
      <c r="G72" s="89"/>
    </row>
    <row r="73" spans="1:7">
      <c r="A73" s="34" t="s">
        <v>58</v>
      </c>
      <c r="B73" s="96">
        <v>313.89999999999998</v>
      </c>
      <c r="C73" s="77">
        <f t="shared" ref="C73:G73" si="52">B73*(1+C$4)*(1-C$5)+C$6</f>
        <v>313.89999999999998</v>
      </c>
      <c r="D73" s="102">
        <f t="shared" si="52"/>
        <v>320.75722309607994</v>
      </c>
      <c r="E73" s="77">
        <f t="shared" si="52"/>
        <v>329.87370547142825</v>
      </c>
      <c r="F73" s="102">
        <f t="shared" si="52"/>
        <v>339.29524275589131</v>
      </c>
      <c r="G73" s="78">
        <f t="shared" si="52"/>
        <v>349.15093441663947</v>
      </c>
    </row>
    <row r="74" spans="1:7">
      <c r="A74" s="34" t="s">
        <v>59</v>
      </c>
      <c r="B74" s="96">
        <v>412.61</v>
      </c>
      <c r="C74" s="77">
        <f t="shared" ref="C74:G74" si="53">B74*(1+C$4)*(1-C$5)+C$6</f>
        <v>412.61</v>
      </c>
      <c r="D74" s="102">
        <f t="shared" si="53"/>
        <v>421.62356744719193</v>
      </c>
      <c r="E74" s="77">
        <f t="shared" si="53"/>
        <v>433.60684808718071</v>
      </c>
      <c r="F74" s="102">
        <f t="shared" si="53"/>
        <v>445.9911121806573</v>
      </c>
      <c r="G74" s="78">
        <f t="shared" si="53"/>
        <v>458.94605622698191</v>
      </c>
    </row>
    <row r="75" spans="1:7">
      <c r="A75" s="34" t="s">
        <v>60</v>
      </c>
      <c r="B75" s="96">
        <v>190.51</v>
      </c>
      <c r="C75" s="77">
        <f t="shared" ref="C75:G75" si="54">B75*(1+C$4)*(1-C$5)+C$6</f>
        <v>190.51</v>
      </c>
      <c r="D75" s="102">
        <f t="shared" si="54"/>
        <v>194.67173804407196</v>
      </c>
      <c r="E75" s="77">
        <f t="shared" si="54"/>
        <v>200.20464998203823</v>
      </c>
      <c r="F75" s="102">
        <f t="shared" si="54"/>
        <v>205.92270371909797</v>
      </c>
      <c r="G75" s="78">
        <f t="shared" si="54"/>
        <v>211.90425140399483</v>
      </c>
    </row>
    <row r="76" spans="1:7">
      <c r="A76" s="34" t="s">
        <v>61</v>
      </c>
      <c r="B76" s="96">
        <v>363.25</v>
      </c>
      <c r="C76" s="77">
        <f t="shared" ref="C76:G76" si="55">B76*(1+C$4)*(1-C$5)+C$6</f>
        <v>363.25</v>
      </c>
      <c r="D76" s="102">
        <f t="shared" si="55"/>
        <v>371.18528604539995</v>
      </c>
      <c r="E76" s="77">
        <f t="shared" si="55"/>
        <v>381.73502233990547</v>
      </c>
      <c r="F76" s="102">
        <f t="shared" si="55"/>
        <v>392.63777295660253</v>
      </c>
      <c r="G76" s="78">
        <f t="shared" si="55"/>
        <v>404.04293382237751</v>
      </c>
    </row>
    <row r="77" spans="1:7">
      <c r="A77" s="34" t="s">
        <v>62</v>
      </c>
      <c r="B77" s="96">
        <v>239.87</v>
      </c>
      <c r="C77" s="77">
        <f t="shared" ref="C77:G77" si="56">B77*(1+C$4)*(1-C$5)+C$6</f>
        <v>239.87</v>
      </c>
      <c r="D77" s="102">
        <f t="shared" si="56"/>
        <v>245.11001944586397</v>
      </c>
      <c r="E77" s="77">
        <f t="shared" si="56"/>
        <v>252.0764757293135</v>
      </c>
      <c r="F77" s="102">
        <f t="shared" si="56"/>
        <v>259.27604294315279</v>
      </c>
      <c r="G77" s="78">
        <f t="shared" si="56"/>
        <v>266.80737380859932</v>
      </c>
    </row>
    <row r="78" spans="1:7">
      <c r="A78" s="34" t="s">
        <v>63</v>
      </c>
      <c r="B78" s="96">
        <v>461.97</v>
      </c>
      <c r="C78" s="77">
        <f t="shared" ref="C78:G78" si="57">B78*(1+C$4)*(1-C$5)+C$6</f>
        <v>461.97</v>
      </c>
      <c r="D78" s="102">
        <f t="shared" si="57"/>
        <v>472.06184884898397</v>
      </c>
      <c r="E78" s="77">
        <f t="shared" si="57"/>
        <v>485.478673834456</v>
      </c>
      <c r="F78" s="102">
        <f t="shared" si="57"/>
        <v>499.34445140471212</v>
      </c>
      <c r="G78" s="78">
        <f t="shared" si="57"/>
        <v>513.84917863158637</v>
      </c>
    </row>
    <row r="79" spans="1:7">
      <c r="A79" s="34" t="s">
        <v>64</v>
      </c>
      <c r="B79" s="96">
        <v>865.98</v>
      </c>
      <c r="C79" s="77">
        <f t="shared" ref="C79:G79" si="58">B79*(1+C$4)*(1-C$5)+C$6</f>
        <v>865.98</v>
      </c>
      <c r="D79" s="102">
        <f t="shared" si="58"/>
        <v>884.89754717025596</v>
      </c>
      <c r="E79" s="77">
        <f t="shared" si="58"/>
        <v>910.04788615529628</v>
      </c>
      <c r="F79" s="102">
        <f t="shared" si="58"/>
        <v>936.03980350986558</v>
      </c>
      <c r="G79" s="78">
        <f t="shared" si="58"/>
        <v>963.22945583345484</v>
      </c>
    </row>
    <row r="80" spans="1:7">
      <c r="A80" s="34" t="s">
        <v>65</v>
      </c>
      <c r="B80" s="96">
        <v>628.11</v>
      </c>
      <c r="C80" s="77">
        <f t="shared" ref="C80:G80" si="59">B80*(1+C$4)*(1-C$5)+C$6</f>
        <v>628.11</v>
      </c>
      <c r="D80" s="102">
        <f t="shared" si="59"/>
        <v>641.83121821879195</v>
      </c>
      <c r="E80" s="77">
        <f t="shared" si="59"/>
        <v>660.0731861855968</v>
      </c>
      <c r="F80" s="102">
        <f t="shared" si="59"/>
        <v>678.92556523543453</v>
      </c>
      <c r="G80" s="78">
        <f t="shared" si="59"/>
        <v>698.64668179813771</v>
      </c>
    </row>
    <row r="81" spans="1:7">
      <c r="A81" s="34" t="s">
        <v>66</v>
      </c>
      <c r="B81" s="96">
        <v>389.19</v>
      </c>
      <c r="C81" s="77">
        <f t="shared" ref="C81:G81" si="60">B81*(1+C$4)*(1-C$5)+C$6</f>
        <v>389.19</v>
      </c>
      <c r="D81" s="102">
        <f t="shared" si="60"/>
        <v>397.69195175776792</v>
      </c>
      <c r="E81" s="77">
        <f t="shared" si="60"/>
        <v>408.9950539420999</v>
      </c>
      <c r="F81" s="102">
        <f t="shared" si="60"/>
        <v>420.67637950992457</v>
      </c>
      <c r="G81" s="78">
        <f t="shared" si="60"/>
        <v>432.89599288184741</v>
      </c>
    </row>
    <row r="82" spans="1:7">
      <c r="A82" s="34" t="s">
        <v>67</v>
      </c>
      <c r="B82" s="96">
        <v>487.9</v>
      </c>
      <c r="C82" s="77">
        <f t="shared" ref="C82:G82" si="61">B82*(1+C$4)*(1-C$5)+C$6</f>
        <v>487.9</v>
      </c>
      <c r="D82" s="102">
        <f t="shared" si="61"/>
        <v>498.55829610887992</v>
      </c>
      <c r="E82" s="77">
        <f t="shared" si="61"/>
        <v>512.72819655785236</v>
      </c>
      <c r="F82" s="102">
        <f t="shared" si="61"/>
        <v>527.37224893469056</v>
      </c>
      <c r="G82" s="78">
        <f t="shared" si="61"/>
        <v>542.6911146921899</v>
      </c>
    </row>
    <row r="83" spans="1:7">
      <c r="A83" s="34" t="s">
        <v>68</v>
      </c>
      <c r="B83" s="96">
        <v>495.34</v>
      </c>
      <c r="C83" s="77">
        <f t="shared" ref="C83:G83" si="62">B83*(1+C$4)*(1-C$5)+C$6</f>
        <v>495.34</v>
      </c>
      <c r="D83" s="102">
        <f t="shared" si="62"/>
        <v>506.16082474804796</v>
      </c>
      <c r="E83" s="77">
        <f t="shared" si="62"/>
        <v>520.54680238361675</v>
      </c>
      <c r="F83" s="102">
        <f t="shared" si="62"/>
        <v>535.41416230233585</v>
      </c>
      <c r="G83" s="78">
        <f t="shared" si="62"/>
        <v>550.96662584879971</v>
      </c>
    </row>
    <row r="84" spans="1:7">
      <c r="A84" s="34" t="s">
        <v>69</v>
      </c>
      <c r="B84" s="96">
        <v>611.47</v>
      </c>
      <c r="C84" s="77">
        <f t="shared" ref="C84:G84" si="63">B84*(1+C$4)*(1-C$5)+C$6</f>
        <v>611.47</v>
      </c>
      <c r="D84" s="102">
        <f t="shared" si="63"/>
        <v>624.8277133053839</v>
      </c>
      <c r="E84" s="77">
        <f t="shared" si="63"/>
        <v>642.58641186560772</v>
      </c>
      <c r="F84" s="102">
        <f t="shared" si="63"/>
        <v>660.93935039166888</v>
      </c>
      <c r="G84" s="78">
        <f t="shared" si="63"/>
        <v>680.1380116844299</v>
      </c>
    </row>
    <row r="85" spans="1:7">
      <c r="A85" s="34" t="s">
        <v>70</v>
      </c>
      <c r="B85" s="96">
        <v>1136.6300000000001</v>
      </c>
      <c r="C85" s="77">
        <f t="shared" ref="C85:G85" si="64">B85*(1+C$4)*(1-C$5)+C$6</f>
        <v>1136.6300000000001</v>
      </c>
      <c r="D85" s="102">
        <f t="shared" si="64"/>
        <v>1161.4599633249361</v>
      </c>
      <c r="E85" s="77">
        <f t="shared" si="64"/>
        <v>1194.4706908250705</v>
      </c>
      <c r="F85" s="102">
        <f t="shared" si="64"/>
        <v>1228.5860203046475</v>
      </c>
      <c r="G85" s="78">
        <f t="shared" si="64"/>
        <v>1264.2734201528672</v>
      </c>
    </row>
    <row r="86" spans="1:7" ht="15.75" thickBot="1">
      <c r="A86" s="36" t="s">
        <v>71</v>
      </c>
      <c r="B86" s="98">
        <v>153.49</v>
      </c>
      <c r="C86" s="80">
        <f t="shared" ref="C86:G86" si="65">B86*(1+C$4)*(1-C$5)+C$6</f>
        <v>153.49</v>
      </c>
      <c r="D86" s="105">
        <f t="shared" si="65"/>
        <v>156.843026992728</v>
      </c>
      <c r="E86" s="80">
        <f t="shared" si="65"/>
        <v>161.30078067158183</v>
      </c>
      <c r="F86" s="105">
        <f t="shared" si="65"/>
        <v>165.90769930105694</v>
      </c>
      <c r="G86" s="81">
        <f t="shared" si="65"/>
        <v>170.7269096005416</v>
      </c>
    </row>
  </sheetData>
  <pageMargins left="0.70866141732283472" right="0.70866141732283472" top="0.74803149606299213" bottom="0.74803149606299213" header="0.31496062992125984" footer="0.31496062992125984"/>
  <pageSetup paperSize="9" scale="76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2"/>
  <sheetViews>
    <sheetView showGridLines="0" workbookViewId="0"/>
  </sheetViews>
  <sheetFormatPr defaultRowHeight="15"/>
  <cols>
    <col min="1" max="1" width="42.28515625" bestFit="1" customWidth="1"/>
    <col min="2" max="2" width="17.7109375" style="1" customWidth="1"/>
    <col min="3" max="7" width="17.7109375" customWidth="1"/>
  </cols>
  <sheetData>
    <row r="1" spans="1:15">
      <c r="A1" s="6" t="s">
        <v>92</v>
      </c>
      <c r="B1" s="6"/>
      <c r="C1" s="6"/>
      <c r="D1" s="6"/>
      <c r="E1" s="6"/>
      <c r="F1" s="6"/>
      <c r="G1" s="6"/>
    </row>
    <row r="2" spans="1:15" ht="15.75" thickBot="1"/>
    <row r="3" spans="1:15">
      <c r="A3" s="31"/>
      <c r="B3" s="63"/>
      <c r="C3" s="121" t="s">
        <v>84</v>
      </c>
      <c r="D3" s="32" t="s">
        <v>85</v>
      </c>
      <c r="E3" s="121" t="s">
        <v>86</v>
      </c>
      <c r="F3" s="32" t="s">
        <v>87</v>
      </c>
      <c r="G3" s="128" t="s">
        <v>88</v>
      </c>
    </row>
    <row r="4" spans="1:15" ht="18">
      <c r="A4" s="34" t="s">
        <v>97</v>
      </c>
      <c r="B4" s="64"/>
      <c r="C4" s="122"/>
      <c r="D4" s="60">
        <f>'CPI X-Factors &amp; Adjustments'!H5</f>
        <v>1.84E-2</v>
      </c>
      <c r="E4" s="125">
        <f>'CPI X-Factors &amp; Adjustments'!I5</f>
        <v>2.4199999999999999E-2</v>
      </c>
      <c r="F4" s="60">
        <f>'CPI X-Factors &amp; Adjustments'!J5</f>
        <v>2.4199999999999999E-2</v>
      </c>
      <c r="G4" s="129">
        <f>'CPI X-Factors &amp; Adjustments'!K5</f>
        <v>2.4199999999999999E-2</v>
      </c>
    </row>
    <row r="5" spans="1:15" ht="18.75">
      <c r="A5" s="65" t="s">
        <v>96</v>
      </c>
      <c r="B5" s="52"/>
      <c r="C5" s="123"/>
      <c r="D5" s="90">
        <f>'CPI X-Factors &amp; Adjustments'!H9</f>
        <v>-3.3830000000000002E-3</v>
      </c>
      <c r="E5" s="126">
        <f>'CPI X-Factors &amp; Adjustments'!I9</f>
        <v>-4.1219999999999998E-3</v>
      </c>
      <c r="F5" s="90">
        <f>'CPI X-Factors &amp; Adjustments'!J9</f>
        <v>-4.2579999999999996E-3</v>
      </c>
      <c r="G5" s="130">
        <f>'CPI X-Factors &amp; Adjustments'!K9</f>
        <v>-4.7330000000000002E-3</v>
      </c>
    </row>
    <row r="6" spans="1:15" ht="19.5" thickBot="1">
      <c r="A6" s="66" t="s">
        <v>98</v>
      </c>
      <c r="B6" s="67"/>
      <c r="C6" s="124"/>
      <c r="D6" s="68">
        <f>'CPI X-Factors &amp; Adjustments'!H16</f>
        <v>0</v>
      </c>
      <c r="E6" s="127">
        <f>'CPI X-Factors &amp; Adjustments'!I16</f>
        <v>0</v>
      </c>
      <c r="F6" s="68">
        <f>'CPI X-Factors &amp; Adjustments'!J16</f>
        <v>0</v>
      </c>
      <c r="G6" s="131">
        <f>'CPI X-Factors &amp; Adjustments'!K16</f>
        <v>0</v>
      </c>
    </row>
    <row r="7" spans="1:15" ht="15.75" thickBot="1">
      <c r="A7" s="26"/>
      <c r="B7" s="26"/>
      <c r="C7" s="26"/>
      <c r="D7" s="26"/>
      <c r="J7" s="42"/>
    </row>
    <row r="8" spans="1:15">
      <c r="A8" s="70" t="s">
        <v>83</v>
      </c>
      <c r="B8" s="93" t="s">
        <v>100</v>
      </c>
      <c r="C8" s="181" t="s">
        <v>268</v>
      </c>
      <c r="D8" s="182" t="s">
        <v>101</v>
      </c>
      <c r="E8" s="71" t="s">
        <v>102</v>
      </c>
      <c r="F8" s="99" t="s">
        <v>102</v>
      </c>
      <c r="G8" s="72" t="s">
        <v>102</v>
      </c>
      <c r="J8" s="42"/>
    </row>
    <row r="9" spans="1:15">
      <c r="A9" s="73"/>
      <c r="B9" s="94" t="s">
        <v>84</v>
      </c>
      <c r="C9" s="183" t="s">
        <v>84</v>
      </c>
      <c r="D9" s="184" t="s">
        <v>85</v>
      </c>
      <c r="E9" s="75" t="s">
        <v>86</v>
      </c>
      <c r="F9" s="100" t="s">
        <v>87</v>
      </c>
      <c r="G9" s="76" t="s">
        <v>88</v>
      </c>
      <c r="J9" s="42"/>
    </row>
    <row r="10" spans="1:15">
      <c r="A10" s="73"/>
      <c r="B10" s="94" t="s">
        <v>103</v>
      </c>
      <c r="C10" s="183" t="s">
        <v>104</v>
      </c>
      <c r="D10" s="184" t="s">
        <v>104</v>
      </c>
      <c r="E10" s="75" t="s">
        <v>104</v>
      </c>
      <c r="F10" s="100" t="s">
        <v>104</v>
      </c>
      <c r="G10" s="76" t="s">
        <v>104</v>
      </c>
      <c r="J10" s="42"/>
    </row>
    <row r="11" spans="1:15">
      <c r="A11" s="73"/>
      <c r="B11" s="185" t="s">
        <v>122</v>
      </c>
      <c r="C11" s="186" t="s">
        <v>122</v>
      </c>
      <c r="D11" s="187" t="s">
        <v>122</v>
      </c>
      <c r="E11" s="75" t="s">
        <v>122</v>
      </c>
      <c r="F11" s="100" t="s">
        <v>122</v>
      </c>
      <c r="G11" s="76" t="s">
        <v>122</v>
      </c>
      <c r="J11" s="42"/>
    </row>
    <row r="12" spans="1:15">
      <c r="A12" s="85" t="s">
        <v>121</v>
      </c>
      <c r="B12" s="95"/>
      <c r="C12" s="82"/>
      <c r="D12" s="101"/>
      <c r="E12" s="82"/>
      <c r="F12" s="101"/>
      <c r="G12" s="86"/>
      <c r="J12" s="42"/>
    </row>
    <row r="13" spans="1:15">
      <c r="A13" s="34" t="s">
        <v>113</v>
      </c>
      <c r="B13" s="96">
        <v>88.06</v>
      </c>
      <c r="C13" s="64">
        <f t="shared" ref="C13:G14" si="0">B13*(1+C$4)*(1-C$5)+C$6</f>
        <v>88.06</v>
      </c>
      <c r="D13" s="96">
        <f t="shared" si="0"/>
        <v>89.983692468431997</v>
      </c>
      <c r="E13" s="64">
        <f t="shared" si="0"/>
        <v>92.541186695807511</v>
      </c>
      <c r="F13" s="96">
        <f t="shared" si="0"/>
        <v>95.184259563822209</v>
      </c>
      <c r="G13" s="91">
        <f t="shared" si="0"/>
        <v>97.949128017614768</v>
      </c>
      <c r="J13" s="42"/>
    </row>
    <row r="14" spans="1:15">
      <c r="A14" s="34" t="s">
        <v>206</v>
      </c>
      <c r="B14" s="96">
        <v>108.06</v>
      </c>
      <c r="C14" s="64">
        <f t="shared" si="0"/>
        <v>108.06</v>
      </c>
      <c r="D14" s="96">
        <f t="shared" si="0"/>
        <v>110.42059741243199</v>
      </c>
      <c r="E14" s="64">
        <f t="shared" si="0"/>
        <v>113.55894429194821</v>
      </c>
      <c r="F14" s="96">
        <f t="shared" si="0"/>
        <v>116.80230625104052</v>
      </c>
      <c r="G14" s="91">
        <f t="shared" si="0"/>
        <v>120.19512575043665</v>
      </c>
      <c r="J14" s="42"/>
    </row>
    <row r="15" spans="1:15">
      <c r="A15" s="34" t="s">
        <v>105</v>
      </c>
      <c r="B15" s="96">
        <v>112.83</v>
      </c>
      <c r="C15" s="64">
        <f t="shared" ref="C15:G15" si="1">B15*(1+C$4)*(1-C$5)+C$6</f>
        <v>112.83</v>
      </c>
      <c r="D15" s="96">
        <f t="shared" si="1"/>
        <v>115.29479924157599</v>
      </c>
      <c r="E15" s="64">
        <f t="shared" si="1"/>
        <v>118.57167947862776</v>
      </c>
      <c r="F15" s="96">
        <f t="shared" si="1"/>
        <v>121.95821038594208</v>
      </c>
      <c r="G15" s="91">
        <f t="shared" si="1"/>
        <v>125.50079620971466</v>
      </c>
      <c r="J15" s="42"/>
      <c r="K15" s="42"/>
      <c r="L15" s="42"/>
      <c r="M15" s="42"/>
      <c r="N15" s="42"/>
      <c r="O15" s="41"/>
    </row>
    <row r="16" spans="1:15">
      <c r="A16" s="34" t="s">
        <v>106</v>
      </c>
      <c r="B16" s="96">
        <v>135.33000000000001</v>
      </c>
      <c r="C16" s="64">
        <f t="shared" ref="C16:G16" si="2">B16*(1+C$4)*(1-C$5)+C$6</f>
        <v>135.33000000000001</v>
      </c>
      <c r="D16" s="96">
        <f t="shared" si="2"/>
        <v>138.286317303576</v>
      </c>
      <c r="E16" s="64">
        <f t="shared" si="2"/>
        <v>142.21665677428607</v>
      </c>
      <c r="F16" s="96">
        <f t="shared" si="2"/>
        <v>146.2785129090627</v>
      </c>
      <c r="G16" s="91">
        <f t="shared" si="2"/>
        <v>150.5275436591393</v>
      </c>
      <c r="J16" s="42"/>
      <c r="K16" s="42"/>
      <c r="L16" s="42"/>
      <c r="M16" s="42"/>
      <c r="N16" s="42"/>
    </row>
    <row r="17" spans="1:14">
      <c r="A17" s="34" t="s">
        <v>107</v>
      </c>
      <c r="B17" s="96">
        <v>122.34</v>
      </c>
      <c r="C17" s="64">
        <f t="shared" ref="C17:G17" si="3">B17*(1+C$4)*(1-C$5)+C$6</f>
        <v>122.34</v>
      </c>
      <c r="D17" s="96">
        <f t="shared" si="3"/>
        <v>125.01254754244799</v>
      </c>
      <c r="E17" s="64">
        <f t="shared" si="3"/>
        <v>128.56562321559267</v>
      </c>
      <c r="F17" s="96">
        <f t="shared" si="3"/>
        <v>132.2375915857144</v>
      </c>
      <c r="G17" s="91">
        <f t="shared" si="3"/>
        <v>136.0787681316715</v>
      </c>
      <c r="I17" s="90"/>
      <c r="J17" s="42"/>
      <c r="K17" s="42"/>
      <c r="L17" s="42"/>
      <c r="M17" s="42"/>
      <c r="N17" s="42"/>
    </row>
    <row r="18" spans="1:14">
      <c r="A18" s="34" t="s">
        <v>108</v>
      </c>
      <c r="B18" s="96">
        <v>120.9</v>
      </c>
      <c r="C18" s="64">
        <f t="shared" ref="C18:G18" si="4">B18*(1+C$4)*(1-C$5)+C$6</f>
        <v>120.9</v>
      </c>
      <c r="D18" s="96">
        <f t="shared" si="4"/>
        <v>123.54109038647999</v>
      </c>
      <c r="E18" s="64">
        <f t="shared" si="4"/>
        <v>127.05234466867054</v>
      </c>
      <c r="F18" s="96">
        <f t="shared" si="4"/>
        <v>130.68109222423467</v>
      </c>
      <c r="G18" s="91">
        <f t="shared" si="4"/>
        <v>134.47705629490829</v>
      </c>
      <c r="J18" s="42"/>
      <c r="K18" s="42"/>
      <c r="L18" s="42"/>
      <c r="M18" s="42"/>
      <c r="N18" s="42"/>
    </row>
    <row r="19" spans="1:14">
      <c r="A19" s="34" t="s">
        <v>109</v>
      </c>
      <c r="B19" s="96">
        <v>102.02</v>
      </c>
      <c r="C19" s="64">
        <f t="shared" ref="C19:G20" si="5">B19*(1+C$4)*(1-C$5)+C$6</f>
        <v>102.02</v>
      </c>
      <c r="D19" s="96">
        <f t="shared" si="5"/>
        <v>104.24865211934399</v>
      </c>
      <c r="E19" s="64">
        <f t="shared" si="5"/>
        <v>107.21158149791371</v>
      </c>
      <c r="F19" s="96">
        <f t="shared" si="5"/>
        <v>110.27365615150059</v>
      </c>
      <c r="G19" s="91">
        <f t="shared" si="5"/>
        <v>113.47683443512443</v>
      </c>
      <c r="J19" s="42"/>
      <c r="K19" s="42"/>
      <c r="L19" s="42"/>
      <c r="M19" s="42"/>
      <c r="N19" s="42"/>
    </row>
    <row r="20" spans="1:14">
      <c r="A20" s="34" t="s">
        <v>204</v>
      </c>
      <c r="B20" s="96">
        <v>122.02</v>
      </c>
      <c r="C20" s="64">
        <f t="shared" si="5"/>
        <v>122.02</v>
      </c>
      <c r="D20" s="96">
        <f t="shared" si="5"/>
        <v>124.68555706334398</v>
      </c>
      <c r="E20" s="64">
        <f t="shared" si="5"/>
        <v>128.22933909405441</v>
      </c>
      <c r="F20" s="96">
        <f t="shared" si="5"/>
        <v>131.89170283871889</v>
      </c>
      <c r="G20" s="91">
        <f t="shared" si="5"/>
        <v>135.72283216794631</v>
      </c>
      <c r="J20" s="42"/>
      <c r="K20" s="42"/>
      <c r="L20" s="42"/>
      <c r="M20" s="42"/>
      <c r="N20" s="42"/>
    </row>
    <row r="21" spans="1:14">
      <c r="A21" s="34" t="s">
        <v>110</v>
      </c>
      <c r="B21" s="96">
        <v>110.56</v>
      </c>
      <c r="C21" s="64">
        <f t="shared" ref="C21:G21" si="6">B21*(1+C$4)*(1-C$5)+C$6</f>
        <v>110.56</v>
      </c>
      <c r="D21" s="96">
        <f t="shared" si="6"/>
        <v>112.97521053043198</v>
      </c>
      <c r="E21" s="64">
        <f t="shared" si="6"/>
        <v>116.18616399146579</v>
      </c>
      <c r="F21" s="96">
        <f t="shared" si="6"/>
        <v>119.50456208694281</v>
      </c>
      <c r="G21" s="91">
        <f t="shared" si="6"/>
        <v>122.97587546703939</v>
      </c>
      <c r="J21" s="42"/>
      <c r="K21" s="42"/>
      <c r="L21" s="42"/>
      <c r="M21" s="42"/>
      <c r="N21" s="42"/>
    </row>
    <row r="22" spans="1:14">
      <c r="A22" s="34" t="s">
        <v>111</v>
      </c>
      <c r="B22" s="96">
        <v>122.55</v>
      </c>
      <c r="C22" s="64">
        <f t="shared" ref="C22:G22" si="7">B22*(1+C$4)*(1-C$5)+C$6</f>
        <v>122.55</v>
      </c>
      <c r="D22" s="96">
        <f t="shared" si="7"/>
        <v>125.22713504435998</v>
      </c>
      <c r="E22" s="64">
        <f t="shared" si="7"/>
        <v>128.78630967035213</v>
      </c>
      <c r="F22" s="96">
        <f t="shared" si="7"/>
        <v>132.46458107593017</v>
      </c>
      <c r="G22" s="91">
        <f t="shared" si="7"/>
        <v>136.31235110786608</v>
      </c>
      <c r="J22" s="42"/>
      <c r="K22" s="42"/>
      <c r="L22" s="42"/>
      <c r="M22" s="42"/>
      <c r="N22" s="42"/>
    </row>
    <row r="23" spans="1:14">
      <c r="A23" s="34" t="s">
        <v>112</v>
      </c>
      <c r="B23" s="96">
        <v>114.89</v>
      </c>
      <c r="C23" s="64">
        <f t="shared" ref="C23:G24" si="8">B23*(1+C$4)*(1-C$5)+C$6</f>
        <v>114.89</v>
      </c>
      <c r="D23" s="96">
        <f t="shared" si="8"/>
        <v>117.39980045080799</v>
      </c>
      <c r="E23" s="64">
        <f t="shared" si="8"/>
        <v>120.73650851103025</v>
      </c>
      <c r="F23" s="96">
        <f t="shared" si="8"/>
        <v>124.18486919472556</v>
      </c>
      <c r="G23" s="91">
        <f t="shared" si="8"/>
        <v>127.79213397619532</v>
      </c>
      <c r="J23" s="42"/>
      <c r="K23" s="42"/>
      <c r="L23" s="42"/>
      <c r="M23" s="42"/>
      <c r="N23" s="42"/>
    </row>
    <row r="24" spans="1:14">
      <c r="A24" s="34" t="s">
        <v>205</v>
      </c>
      <c r="B24" s="96">
        <v>134.88999999999999</v>
      </c>
      <c r="C24" s="64">
        <f t="shared" si="8"/>
        <v>134.88999999999999</v>
      </c>
      <c r="D24" s="96">
        <f t="shared" si="8"/>
        <v>137.83670539480798</v>
      </c>
      <c r="E24" s="64">
        <f t="shared" si="8"/>
        <v>141.75426610717093</v>
      </c>
      <c r="F24" s="96">
        <f t="shared" si="8"/>
        <v>145.80291588194385</v>
      </c>
      <c r="G24" s="91">
        <f t="shared" si="8"/>
        <v>150.03813170901716</v>
      </c>
      <c r="J24" s="42"/>
      <c r="K24" s="42"/>
      <c r="L24" s="42"/>
      <c r="M24" s="42"/>
      <c r="N24" s="42"/>
    </row>
    <row r="25" spans="1:14" ht="16.5" customHeight="1">
      <c r="A25" s="34" t="s">
        <v>119</v>
      </c>
      <c r="B25" s="96">
        <v>130.47999999999999</v>
      </c>
      <c r="C25" s="64">
        <f t="shared" ref="C25:G25" si="9">B25*(1+C$4)*(1-C$5)+C$6</f>
        <v>130.47999999999999</v>
      </c>
      <c r="D25" s="96">
        <f t="shared" si="9"/>
        <v>133.33036785465598</v>
      </c>
      <c r="E25" s="64">
        <f t="shared" si="9"/>
        <v>137.11985055722192</v>
      </c>
      <c r="F25" s="96">
        <f t="shared" si="9"/>
        <v>141.03613658741224</v>
      </c>
      <c r="G25" s="91">
        <f t="shared" si="9"/>
        <v>145.13288920892998</v>
      </c>
      <c r="J25" s="42"/>
      <c r="K25" s="42"/>
      <c r="L25" s="42"/>
      <c r="M25" s="42"/>
      <c r="N25" s="42"/>
    </row>
    <row r="26" spans="1:14" ht="16.5" customHeight="1">
      <c r="A26" s="34" t="s">
        <v>120</v>
      </c>
      <c r="B26" s="96">
        <v>150.19999999999999</v>
      </c>
      <c r="C26" s="64">
        <f t="shared" ref="C26:G26" si="10">B26*(1+C$4)*(1-C$5)+C$6</f>
        <v>150.19999999999999</v>
      </c>
      <c r="D26" s="96">
        <f t="shared" si="10"/>
        <v>153.48115612943997</v>
      </c>
      <c r="E26" s="64">
        <f t="shared" si="10"/>
        <v>157.84335954701663</v>
      </c>
      <c r="F26" s="96">
        <f t="shared" si="10"/>
        <v>162.35153062100946</v>
      </c>
      <c r="G26" s="91">
        <f t="shared" si="10"/>
        <v>167.06744297349232</v>
      </c>
      <c r="J26" s="42"/>
      <c r="K26" s="42"/>
      <c r="L26" s="42"/>
      <c r="M26" s="42"/>
      <c r="N26" s="42"/>
    </row>
    <row r="27" spans="1:14">
      <c r="A27" s="34" t="s">
        <v>114</v>
      </c>
      <c r="B27" s="96">
        <v>110.03</v>
      </c>
      <c r="C27" s="64">
        <f t="shared" ref="C27:G27" si="11">B27*(1+C$4)*(1-C$5)+C$6</f>
        <v>110.03</v>
      </c>
      <c r="D27" s="96">
        <f t="shared" si="11"/>
        <v>112.43363254941599</v>
      </c>
      <c r="E27" s="64">
        <f t="shared" si="11"/>
        <v>115.62919341516806</v>
      </c>
      <c r="F27" s="96">
        <f t="shared" si="11"/>
        <v>118.93168384973153</v>
      </c>
      <c r="G27" s="91">
        <f t="shared" si="11"/>
        <v>122.38635652711962</v>
      </c>
      <c r="J27" s="42"/>
      <c r="K27" s="42"/>
      <c r="L27" s="42"/>
      <c r="M27" s="42"/>
      <c r="N27" s="42"/>
    </row>
    <row r="28" spans="1:14">
      <c r="A28" s="34" t="s">
        <v>118</v>
      </c>
      <c r="B28" s="96">
        <v>101.43</v>
      </c>
      <c r="C28" s="64">
        <f t="shared" ref="C28:G28" si="12">B28*(1+C$4)*(1-C$5)+C$6</f>
        <v>101.43</v>
      </c>
      <c r="D28" s="96">
        <f t="shared" si="12"/>
        <v>103.64576342349599</v>
      </c>
      <c r="E28" s="64">
        <f t="shared" si="12"/>
        <v>106.59155764882757</v>
      </c>
      <c r="F28" s="96">
        <f t="shared" si="12"/>
        <v>109.63592377422766</v>
      </c>
      <c r="G28" s="91">
        <f t="shared" si="12"/>
        <v>112.82057750200622</v>
      </c>
      <c r="J28" s="42"/>
      <c r="K28" s="42"/>
      <c r="L28" s="42"/>
      <c r="M28" s="42"/>
      <c r="N28" s="42"/>
    </row>
    <row r="29" spans="1:14">
      <c r="A29" s="34" t="s">
        <v>115</v>
      </c>
      <c r="B29" s="96">
        <v>99.99</v>
      </c>
      <c r="C29" s="64">
        <f t="shared" ref="C29:G29" si="13">B29*(1+C$4)*(1-C$5)+C$6</f>
        <v>99.99</v>
      </c>
      <c r="D29" s="96">
        <f t="shared" si="13"/>
        <v>102.17430626752798</v>
      </c>
      <c r="E29" s="64">
        <f t="shared" si="13"/>
        <v>105.07827910190542</v>
      </c>
      <c r="F29" s="96">
        <f t="shared" si="13"/>
        <v>108.07942441274793</v>
      </c>
      <c r="G29" s="91">
        <f t="shared" si="13"/>
        <v>111.21886566524302</v>
      </c>
      <c r="J29" s="42"/>
      <c r="K29" s="42"/>
      <c r="L29" s="42"/>
      <c r="M29" s="42"/>
      <c r="N29" s="42"/>
    </row>
    <row r="30" spans="1:14">
      <c r="A30" s="34" t="s">
        <v>116</v>
      </c>
      <c r="B30" s="96">
        <v>94.16</v>
      </c>
      <c r="C30" s="64">
        <f t="shared" ref="C30:G30" si="14">B30*(1+C$4)*(1-C$5)+C$6</f>
        <v>94.16</v>
      </c>
      <c r="D30" s="96">
        <f t="shared" si="14"/>
        <v>96.216948476351988</v>
      </c>
      <c r="E30" s="64">
        <f t="shared" si="14"/>
        <v>98.951602762630415</v>
      </c>
      <c r="F30" s="96">
        <f t="shared" si="14"/>
        <v>101.7777638034238</v>
      </c>
      <c r="G30" s="91">
        <f t="shared" si="14"/>
        <v>104.73415732612544</v>
      </c>
      <c r="J30" s="42"/>
      <c r="K30" s="42"/>
      <c r="L30" s="42"/>
      <c r="M30" s="42"/>
      <c r="N30" s="42"/>
    </row>
    <row r="31" spans="1:14" ht="15.75" thickBot="1">
      <c r="A31" s="36" t="s">
        <v>117</v>
      </c>
      <c r="B31" s="98">
        <v>135.85</v>
      </c>
      <c r="C31" s="79">
        <f t="shared" ref="C31:G31" si="15">B31*(1+C$4)*(1-C$5)+C$6</f>
        <v>135.85</v>
      </c>
      <c r="D31" s="98">
        <f t="shared" si="15"/>
        <v>138.81767683211999</v>
      </c>
      <c r="E31" s="79">
        <f t="shared" si="15"/>
        <v>142.76311847178573</v>
      </c>
      <c r="F31" s="98">
        <f t="shared" si="15"/>
        <v>146.84058212293039</v>
      </c>
      <c r="G31" s="92">
        <f t="shared" si="15"/>
        <v>151.1059396001927</v>
      </c>
      <c r="J31" s="42"/>
      <c r="K31" s="42"/>
      <c r="L31" s="42"/>
      <c r="M31" s="42"/>
      <c r="N31" s="42"/>
    </row>
    <row r="32" spans="1:14">
      <c r="J32" s="42"/>
      <c r="K32" s="42"/>
      <c r="L32" s="42"/>
      <c r="M32" s="42"/>
      <c r="N32" s="4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41"/>
  <sheetViews>
    <sheetView showGridLines="0" workbookViewId="0"/>
  </sheetViews>
  <sheetFormatPr defaultRowHeight="15"/>
  <cols>
    <col min="1" max="1" width="35.42578125" customWidth="1"/>
    <col min="2" max="2" width="17.7109375" style="1" customWidth="1"/>
    <col min="3" max="7" width="17.7109375" customWidth="1"/>
    <col min="8" max="9" width="12.7109375" customWidth="1"/>
  </cols>
  <sheetData>
    <row r="1" spans="1:15">
      <c r="A1" s="6" t="s">
        <v>93</v>
      </c>
      <c r="B1" s="6"/>
      <c r="C1" s="6"/>
      <c r="D1" s="6"/>
      <c r="E1" s="6"/>
      <c r="F1" s="6"/>
      <c r="G1" s="6"/>
    </row>
    <row r="2" spans="1:15" ht="15.75" thickBot="1"/>
    <row r="3" spans="1:15">
      <c r="A3" s="31"/>
      <c r="B3" s="63"/>
      <c r="C3" s="121" t="s">
        <v>84</v>
      </c>
      <c r="D3" s="32" t="s">
        <v>85</v>
      </c>
      <c r="E3" s="121" t="s">
        <v>86</v>
      </c>
      <c r="F3" s="121" t="s">
        <v>87</v>
      </c>
      <c r="G3" s="33" t="s">
        <v>88</v>
      </c>
    </row>
    <row r="4" spans="1:15" ht="18">
      <c r="A4" s="34" t="s">
        <v>97</v>
      </c>
      <c r="B4" s="64"/>
      <c r="C4" s="122"/>
      <c r="D4" s="60">
        <f>'CPI X-Factors &amp; Adjustments'!H5</f>
        <v>1.84E-2</v>
      </c>
      <c r="E4" s="125">
        <f>'CPI X-Factors &amp; Adjustments'!I5</f>
        <v>2.4199999999999999E-2</v>
      </c>
      <c r="F4" s="125">
        <f>'CPI X-Factors &amp; Adjustments'!J5</f>
        <v>2.4199999999999999E-2</v>
      </c>
      <c r="G4" s="61">
        <f>'CPI X-Factors &amp; Adjustments'!K5</f>
        <v>2.4199999999999999E-2</v>
      </c>
    </row>
    <row r="5" spans="1:15" ht="18.75">
      <c r="A5" s="65" t="s">
        <v>96</v>
      </c>
      <c r="B5" s="52"/>
      <c r="C5" s="123"/>
      <c r="D5" s="90">
        <f>'CPI X-Factors &amp; Adjustments'!H10</f>
        <v>-1.0741000000000001E-2</v>
      </c>
      <c r="E5" s="126">
        <f>'CPI X-Factors &amp; Adjustments'!I10</f>
        <v>-1.0741000000000001E-2</v>
      </c>
      <c r="F5" s="126">
        <f>'CPI X-Factors &amp; Adjustments'!J10</f>
        <v>-1.0741000000000001E-2</v>
      </c>
      <c r="G5" s="62">
        <f>'CPI X-Factors &amp; Adjustments'!K10</f>
        <v>-1.0741000000000001E-2</v>
      </c>
      <c r="J5" s="152"/>
    </row>
    <row r="6" spans="1:15" ht="19.5" thickBot="1">
      <c r="A6" s="66" t="s">
        <v>98</v>
      </c>
      <c r="B6" s="67"/>
      <c r="C6" s="124"/>
      <c r="D6" s="68">
        <f>'CPI X-Factors &amp; Adjustments'!H17</f>
        <v>0</v>
      </c>
      <c r="E6" s="127">
        <f>'CPI X-Factors &amp; Adjustments'!I17</f>
        <v>0</v>
      </c>
      <c r="F6" s="127">
        <f>'CPI X-Factors &amp; Adjustments'!J17</f>
        <v>0</v>
      </c>
      <c r="G6" s="69">
        <f>'CPI X-Factors &amp; Adjustments'!K17</f>
        <v>0</v>
      </c>
    </row>
    <row r="7" spans="1:15" ht="15.75" customHeight="1" thickBot="1">
      <c r="A7" s="26"/>
      <c r="B7" s="26"/>
      <c r="C7" s="26"/>
      <c r="D7" s="26"/>
      <c r="J7" s="42"/>
    </row>
    <row r="8" spans="1:15">
      <c r="A8" s="70" t="s">
        <v>83</v>
      </c>
      <c r="B8" s="93" t="s">
        <v>100</v>
      </c>
      <c r="C8" s="181" t="s">
        <v>268</v>
      </c>
      <c r="D8" s="182" t="s">
        <v>101</v>
      </c>
      <c r="E8" s="71" t="s">
        <v>102</v>
      </c>
      <c r="F8" s="99" t="s">
        <v>102</v>
      </c>
      <c r="G8" s="72" t="s">
        <v>102</v>
      </c>
      <c r="J8" s="42"/>
    </row>
    <row r="9" spans="1:15">
      <c r="A9" s="73"/>
      <c r="B9" s="94" t="s">
        <v>84</v>
      </c>
      <c r="C9" s="183" t="s">
        <v>84</v>
      </c>
      <c r="D9" s="184" t="s">
        <v>85</v>
      </c>
      <c r="E9" s="75" t="s">
        <v>86</v>
      </c>
      <c r="F9" s="100" t="s">
        <v>87</v>
      </c>
      <c r="G9" s="76" t="s">
        <v>88</v>
      </c>
      <c r="J9" s="42"/>
    </row>
    <row r="10" spans="1:15">
      <c r="A10" s="73"/>
      <c r="B10" s="94" t="s">
        <v>103</v>
      </c>
      <c r="C10" s="183" t="s">
        <v>104</v>
      </c>
      <c r="D10" s="184" t="s">
        <v>104</v>
      </c>
      <c r="E10" s="75" t="s">
        <v>104</v>
      </c>
      <c r="F10" s="100" t="s">
        <v>104</v>
      </c>
      <c r="G10" s="76" t="s">
        <v>104</v>
      </c>
      <c r="J10" s="42"/>
    </row>
    <row r="11" spans="1:15">
      <c r="A11" s="73"/>
      <c r="B11" s="185" t="s">
        <v>189</v>
      </c>
      <c r="C11" s="188" t="s">
        <v>189</v>
      </c>
      <c r="D11" s="189" t="s">
        <v>189</v>
      </c>
      <c r="E11" s="75" t="s">
        <v>189</v>
      </c>
      <c r="F11" s="100" t="s">
        <v>189</v>
      </c>
      <c r="G11" s="76" t="s">
        <v>189</v>
      </c>
      <c r="J11" s="42"/>
    </row>
    <row r="12" spans="1:15">
      <c r="A12" s="85" t="s">
        <v>131</v>
      </c>
      <c r="B12" s="95"/>
      <c r="C12" s="82"/>
      <c r="D12" s="101"/>
      <c r="E12" s="82"/>
      <c r="F12" s="101"/>
      <c r="G12" s="86"/>
      <c r="J12" s="42"/>
    </row>
    <row r="13" spans="1:15">
      <c r="A13" s="34" t="s">
        <v>124</v>
      </c>
      <c r="B13" s="132">
        <v>3.4860000000000002</v>
      </c>
      <c r="C13" s="106">
        <f>B13*(1+C$4)*(1-C$5)+C$6</f>
        <v>3.4860000000000002</v>
      </c>
      <c r="D13" s="132">
        <f>C13*(1+D$4)*(1-D$5)+D$6</f>
        <v>3.5882744795183994</v>
      </c>
      <c r="E13" s="106">
        <f>D13*(1+E$4)*(1-E$5)+E$6</f>
        <v>3.7145850861869167</v>
      </c>
      <c r="F13" s="132">
        <f>E13*(1+F$4)*(1-F$5)+F$6</f>
        <v>3.8453419439569134</v>
      </c>
      <c r="G13" s="107">
        <f>F13*(1+G$4)*(1-G$5)+G$6</f>
        <v>3.9807015650119566</v>
      </c>
      <c r="J13" s="1"/>
    </row>
    <row r="14" spans="1:15">
      <c r="A14" s="34" t="s">
        <v>125</v>
      </c>
      <c r="B14" s="132">
        <v>6.9740000000000002</v>
      </c>
      <c r="C14" s="106">
        <f t="shared" ref="C14:G14" si="0">B14*(1+C$4)*(1-C$5)+C$6</f>
        <v>6.9740000000000002</v>
      </c>
      <c r="D14" s="132">
        <f t="shared" si="0"/>
        <v>7.1786076363055988</v>
      </c>
      <c r="E14" s="106">
        <f t="shared" si="0"/>
        <v>7.4313013170015942</v>
      </c>
      <c r="F14" s="132">
        <f t="shared" si="0"/>
        <v>7.6928900508191376</v>
      </c>
      <c r="G14" s="107">
        <f t="shared" si="0"/>
        <v>7.9636869519200753</v>
      </c>
      <c r="J14" s="1"/>
      <c r="M14" s="42"/>
      <c r="N14" s="42"/>
      <c r="O14" s="41"/>
    </row>
    <row r="15" spans="1:15">
      <c r="A15" s="34" t="s">
        <v>126</v>
      </c>
      <c r="B15" s="132">
        <v>9.0180000000000007</v>
      </c>
      <c r="C15" s="106">
        <f t="shared" ref="C15:G15" si="1">B15*(1+C$4)*(1-C$5)+C$6</f>
        <v>9.0180000000000007</v>
      </c>
      <c r="D15" s="132">
        <f t="shared" si="1"/>
        <v>9.2825758050191993</v>
      </c>
      <c r="E15" s="106">
        <f t="shared" si="1"/>
        <v>9.609331126573041</v>
      </c>
      <c r="F15" s="132">
        <f t="shared" si="1"/>
        <v>9.9475885400468869</v>
      </c>
      <c r="G15" s="107">
        <f t="shared" si="1"/>
        <v>10.297752929798573</v>
      </c>
      <c r="J15" s="1"/>
      <c r="M15" s="42"/>
      <c r="N15" s="42"/>
    </row>
    <row r="16" spans="1:15">
      <c r="A16" s="34" t="s">
        <v>127</v>
      </c>
      <c r="B16" s="132">
        <v>3.37</v>
      </c>
      <c r="C16" s="106">
        <f t="shared" ref="C16:G16" si="2">B16*(1+C$4)*(1-C$5)+C$6</f>
        <v>3.37</v>
      </c>
      <c r="D16" s="132">
        <f t="shared" si="2"/>
        <v>3.4688711979279998</v>
      </c>
      <c r="E16" s="106">
        <f t="shared" si="2"/>
        <v>3.5909786977767957</v>
      </c>
      <c r="F16" s="132">
        <f t="shared" si="2"/>
        <v>3.7173844954488806</v>
      </c>
      <c r="G16" s="107">
        <f t="shared" si="2"/>
        <v>3.8482398950345074</v>
      </c>
      <c r="J16" s="1"/>
      <c r="M16" s="42"/>
      <c r="N16" s="42"/>
    </row>
    <row r="17" spans="1:14">
      <c r="A17" s="34" t="s">
        <v>128</v>
      </c>
      <c r="B17" s="132">
        <v>6.9939999999999998</v>
      </c>
      <c r="C17" s="106">
        <f t="shared" ref="C17:G17" si="3">B17*(1+C$4)*(1-C$5)+C$6</f>
        <v>6.9939999999999998</v>
      </c>
      <c r="D17" s="132">
        <f t="shared" si="3"/>
        <v>7.1991944089935984</v>
      </c>
      <c r="E17" s="106">
        <f t="shared" si="3"/>
        <v>7.452612763279201</v>
      </c>
      <c r="F17" s="132">
        <f t="shared" si="3"/>
        <v>7.7149516798722457</v>
      </c>
      <c r="G17" s="107">
        <f t="shared" si="3"/>
        <v>7.9865251708817038</v>
      </c>
      <c r="J17" s="1"/>
      <c r="M17" s="42"/>
      <c r="N17" s="42"/>
    </row>
    <row r="18" spans="1:14">
      <c r="A18" s="34" t="s">
        <v>129</v>
      </c>
      <c r="B18" s="132">
        <v>8.6549999999999994</v>
      </c>
      <c r="C18" s="106">
        <f t="shared" ref="C18:G18" si="4">B18*(1+C$4)*(1-C$5)+C$6</f>
        <v>8.6549999999999994</v>
      </c>
      <c r="D18" s="132">
        <f t="shared" si="4"/>
        <v>8.9089258807319993</v>
      </c>
      <c r="E18" s="106">
        <f t="shared" si="4"/>
        <v>9.2225283766344699</v>
      </c>
      <c r="F18" s="132">
        <f t="shared" si="4"/>
        <v>9.547169972732954</v>
      </c>
      <c r="G18" s="107">
        <f t="shared" si="4"/>
        <v>9.8832392556450017</v>
      </c>
      <c r="J18" s="1"/>
      <c r="M18" s="42"/>
      <c r="N18" s="42"/>
    </row>
    <row r="19" spans="1:14">
      <c r="A19" s="34" t="s">
        <v>130</v>
      </c>
      <c r="B19" s="132">
        <v>6.1539999999999999</v>
      </c>
      <c r="C19" s="106">
        <f t="shared" ref="C19:G19" si="5">B19*(1+C$4)*(1-C$5)+C$6</f>
        <v>6.1539999999999999</v>
      </c>
      <c r="D19" s="132">
        <f t="shared" si="5"/>
        <v>6.3345499560975993</v>
      </c>
      <c r="E19" s="106">
        <f t="shared" si="5"/>
        <v>6.5575320196197033</v>
      </c>
      <c r="F19" s="132">
        <f t="shared" si="5"/>
        <v>6.788363259641665</v>
      </c>
      <c r="G19" s="107">
        <f t="shared" si="5"/>
        <v>7.0273199744932811</v>
      </c>
      <c r="J19" s="1"/>
      <c r="M19" s="42"/>
      <c r="N19" s="42"/>
    </row>
    <row r="20" spans="1:14">
      <c r="A20" s="85" t="s">
        <v>132</v>
      </c>
      <c r="B20" s="133"/>
      <c r="C20" s="108"/>
      <c r="D20" s="134"/>
      <c r="E20" s="108"/>
      <c r="F20" s="134"/>
      <c r="G20" s="109"/>
      <c r="J20" s="1"/>
      <c r="M20" s="42"/>
      <c r="N20" s="42"/>
    </row>
    <row r="21" spans="1:14">
      <c r="A21" s="34" t="s">
        <v>124</v>
      </c>
      <c r="B21" s="132">
        <v>3.1560000000000001</v>
      </c>
      <c r="C21" s="106">
        <f t="shared" ref="C21:G21" si="6">B21*(1+C$4)*(1-C$5)+C$6</f>
        <v>3.1560000000000001</v>
      </c>
      <c r="D21" s="132">
        <f t="shared" si="6"/>
        <v>3.2485927301663997</v>
      </c>
      <c r="E21" s="106">
        <f t="shared" si="6"/>
        <v>3.3629462226063995</v>
      </c>
      <c r="F21" s="132">
        <f t="shared" si="6"/>
        <v>3.4813250645806129</v>
      </c>
      <c r="G21" s="107">
        <f t="shared" si="6"/>
        <v>3.6038709521450754</v>
      </c>
      <c r="J21" s="1"/>
      <c r="M21" s="42"/>
      <c r="N21" s="42"/>
    </row>
    <row r="22" spans="1:14" ht="16.5" customHeight="1">
      <c r="A22" s="34" t="s">
        <v>125</v>
      </c>
      <c r="B22" s="132">
        <v>6.3129999999999997</v>
      </c>
      <c r="C22" s="106">
        <f t="shared" ref="C22:G22" si="7">B22*(1+C$4)*(1-C$5)+C$6</f>
        <v>6.3129999999999997</v>
      </c>
      <c r="D22" s="132">
        <f t="shared" si="7"/>
        <v>6.498214798967199</v>
      </c>
      <c r="E22" s="106">
        <f t="shared" si="7"/>
        <v>6.7269580175266794</v>
      </c>
      <c r="F22" s="132">
        <f t="shared" si="7"/>
        <v>6.9637532106138815</v>
      </c>
      <c r="G22" s="107">
        <f t="shared" si="7"/>
        <v>7.2088838152382326</v>
      </c>
      <c r="J22" s="1"/>
      <c r="M22" s="42"/>
      <c r="N22" s="42"/>
    </row>
    <row r="23" spans="1:14" ht="16.5" customHeight="1">
      <c r="A23" s="34" t="s">
        <v>126</v>
      </c>
      <c r="B23" s="132">
        <v>8.1630000000000003</v>
      </c>
      <c r="C23" s="106">
        <f t="shared" ref="C23:G23" si="8">B23*(1+C$4)*(1-C$5)+C$6</f>
        <v>8.1630000000000003</v>
      </c>
      <c r="D23" s="132">
        <f t="shared" si="8"/>
        <v>8.4024912726071985</v>
      </c>
      <c r="E23" s="106">
        <f t="shared" si="8"/>
        <v>8.698266798205335</v>
      </c>
      <c r="F23" s="132">
        <f t="shared" si="8"/>
        <v>9.0044538980264708</v>
      </c>
      <c r="G23" s="107">
        <f t="shared" si="8"/>
        <v>9.3214190691889254</v>
      </c>
      <c r="J23" s="1"/>
      <c r="M23" s="42"/>
      <c r="N23" s="42"/>
    </row>
    <row r="24" spans="1:14">
      <c r="A24" s="34" t="s">
        <v>127</v>
      </c>
      <c r="B24" s="132">
        <v>3.0510000000000002</v>
      </c>
      <c r="C24" s="106">
        <f t="shared" ref="C24:G24" si="9">B24*(1+C$4)*(1-C$5)+C$6</f>
        <v>3.0510000000000002</v>
      </c>
      <c r="D24" s="132">
        <f t="shared" si="9"/>
        <v>3.1405121735543999</v>
      </c>
      <c r="E24" s="106">
        <f t="shared" si="9"/>
        <v>3.2510611296489627</v>
      </c>
      <c r="F24" s="132">
        <f t="shared" si="9"/>
        <v>3.3655015120517908</v>
      </c>
      <c r="G24" s="107">
        <f t="shared" si="9"/>
        <v>3.4839703025965232</v>
      </c>
      <c r="J24" s="1"/>
      <c r="M24" s="42"/>
      <c r="N24" s="42"/>
    </row>
    <row r="25" spans="1:14">
      <c r="A25" s="34" t="s">
        <v>128</v>
      </c>
      <c r="B25" s="132">
        <v>6.3310000000000004</v>
      </c>
      <c r="C25" s="106">
        <f t="shared" ref="C25:G25" si="10">B25*(1+C$4)*(1-C$5)+C$6</f>
        <v>6.3310000000000004</v>
      </c>
      <c r="D25" s="132">
        <f t="shared" si="10"/>
        <v>6.5167428943863994</v>
      </c>
      <c r="E25" s="106">
        <f t="shared" si="10"/>
        <v>6.7461383191765263</v>
      </c>
      <c r="F25" s="132">
        <f t="shared" si="10"/>
        <v>6.9836086767616807</v>
      </c>
      <c r="G25" s="107">
        <f t="shared" si="10"/>
        <v>7.2294382123037</v>
      </c>
      <c r="J25" s="1"/>
      <c r="M25" s="42"/>
      <c r="N25" s="42"/>
    </row>
    <row r="26" spans="1:14">
      <c r="A26" s="34" t="s">
        <v>129</v>
      </c>
      <c r="B26" s="132">
        <v>7.835</v>
      </c>
      <c r="C26" s="106">
        <f t="shared" ref="C26:G26" si="11">B26*(1+C$4)*(1-C$5)+C$6</f>
        <v>7.835</v>
      </c>
      <c r="D26" s="132">
        <f t="shared" si="11"/>
        <v>8.0648682005239998</v>
      </c>
      <c r="E26" s="106">
        <f t="shared" si="11"/>
        <v>8.3487590792525808</v>
      </c>
      <c r="F26" s="132">
        <f t="shared" si="11"/>
        <v>8.6426431815554849</v>
      </c>
      <c r="G26" s="107">
        <f t="shared" si="11"/>
        <v>8.9468722782182102</v>
      </c>
      <c r="J26" s="1"/>
      <c r="M26" s="42"/>
      <c r="N26" s="42"/>
    </row>
    <row r="27" spans="1:14" ht="15.75" thickBot="1">
      <c r="A27" s="36" t="s">
        <v>130</v>
      </c>
      <c r="B27" s="135">
        <v>5.5709999999999997</v>
      </c>
      <c r="C27" s="110">
        <f t="shared" ref="C27:G27" si="12">B27*(1+C$4)*(1-C$5)+C$6</f>
        <v>5.5709999999999997</v>
      </c>
      <c r="D27" s="135">
        <f t="shared" si="12"/>
        <v>5.7344455322423995</v>
      </c>
      <c r="E27" s="110">
        <f t="shared" si="12"/>
        <v>5.9363033606274564</v>
      </c>
      <c r="F27" s="135">
        <f t="shared" si="12"/>
        <v>6.1452667727435344</v>
      </c>
      <c r="G27" s="111">
        <f t="shared" si="12"/>
        <v>6.3615858917617913</v>
      </c>
      <c r="J27" s="1"/>
      <c r="M27" s="42"/>
      <c r="N27" s="42"/>
    </row>
    <row r="28" spans="1:14">
      <c r="J28" s="42"/>
      <c r="M28" s="42"/>
      <c r="N28" s="42"/>
    </row>
    <row r="29" spans="1:14">
      <c r="J29" s="42"/>
    </row>
    <row r="30" spans="1:14">
      <c r="J30" s="42"/>
    </row>
    <row r="31" spans="1:14" ht="15.75" thickBot="1">
      <c r="B31"/>
    </row>
    <row r="32" spans="1:14" ht="16.5" customHeight="1" thickBot="1">
      <c r="A32" s="169"/>
      <c r="B32" s="208" t="s">
        <v>131</v>
      </c>
      <c r="C32" s="209"/>
      <c r="D32" s="208" t="s">
        <v>132</v>
      </c>
      <c r="E32" s="209"/>
    </row>
    <row r="33" spans="1:5" ht="15.75" thickBot="1">
      <c r="A33" s="170" t="s">
        <v>258</v>
      </c>
      <c r="B33" s="171" t="s">
        <v>214</v>
      </c>
      <c r="C33" s="171" t="s">
        <v>266</v>
      </c>
      <c r="D33" s="171" t="s">
        <v>214</v>
      </c>
      <c r="E33" s="171" t="s">
        <v>266</v>
      </c>
    </row>
    <row r="34" spans="1:5" ht="15.75" thickBot="1">
      <c r="A34" s="172" t="s">
        <v>259</v>
      </c>
      <c r="B34" s="173">
        <f>+D16</f>
        <v>3.4688711979279998</v>
      </c>
      <c r="C34" s="163">
        <f>B34*(365)/100</f>
        <v>12.661379872437198</v>
      </c>
      <c r="D34" s="173">
        <f>+D24</f>
        <v>3.1405121735543999</v>
      </c>
      <c r="E34" s="174">
        <f>D34*365/100</f>
        <v>11.462869433473559</v>
      </c>
    </row>
    <row r="35" spans="1:5" ht="15.75" thickBot="1">
      <c r="A35" s="172" t="s">
        <v>260</v>
      </c>
      <c r="B35" s="173">
        <f>+D17</f>
        <v>7.1991944089935984</v>
      </c>
      <c r="C35" s="163">
        <f t="shared" ref="C35:C40" si="13">B35*(365)/100</f>
        <v>26.277059592826635</v>
      </c>
      <c r="D35" s="173">
        <f>+D25</f>
        <v>6.5167428943863994</v>
      </c>
      <c r="E35" s="174">
        <f t="shared" ref="E35:E40" si="14">D35*365/100</f>
        <v>23.786111564510357</v>
      </c>
    </row>
    <row r="36" spans="1:5" ht="15.75" thickBot="1">
      <c r="A36" s="172" t="s">
        <v>261</v>
      </c>
      <c r="B36" s="173">
        <f>+D18</f>
        <v>8.9089258807319993</v>
      </c>
      <c r="C36" s="163">
        <f t="shared" si="13"/>
        <v>32.517579464671797</v>
      </c>
      <c r="D36" s="173">
        <f>+D26</f>
        <v>8.0648682005239998</v>
      </c>
      <c r="E36" s="174">
        <f t="shared" si="14"/>
        <v>29.436768931912596</v>
      </c>
    </row>
    <row r="37" spans="1:5" ht="15.75" thickBot="1">
      <c r="A37" s="172" t="s">
        <v>262</v>
      </c>
      <c r="B37" s="173">
        <f>+D13</f>
        <v>3.5882744795183994</v>
      </c>
      <c r="C37" s="163">
        <f t="shared" si="13"/>
        <v>13.097201850242159</v>
      </c>
      <c r="D37" s="173">
        <f>+D21</f>
        <v>3.2485927301663997</v>
      </c>
      <c r="E37" s="174">
        <f t="shared" si="14"/>
        <v>11.85736346510736</v>
      </c>
    </row>
    <row r="38" spans="1:5" ht="15.75" thickBot="1">
      <c r="A38" s="172" t="s">
        <v>263</v>
      </c>
      <c r="B38" s="173">
        <f>+D14</f>
        <v>7.1786076363055988</v>
      </c>
      <c r="C38" s="163">
        <f t="shared" si="13"/>
        <v>26.201917872515438</v>
      </c>
      <c r="D38" s="173">
        <f>+D22</f>
        <v>6.498214798967199</v>
      </c>
      <c r="E38" s="174">
        <f t="shared" si="14"/>
        <v>23.718484016230278</v>
      </c>
    </row>
    <row r="39" spans="1:5" ht="15.75" thickBot="1">
      <c r="A39" s="172" t="s">
        <v>264</v>
      </c>
      <c r="B39" s="173">
        <f>+D15</f>
        <v>9.2825758050191993</v>
      </c>
      <c r="C39" s="163">
        <f t="shared" si="13"/>
        <v>33.881401688320082</v>
      </c>
      <c r="D39" s="173">
        <f>+D23</f>
        <v>8.4024912726071985</v>
      </c>
      <c r="E39" s="174">
        <f t="shared" si="14"/>
        <v>30.669093145016273</v>
      </c>
    </row>
    <row r="40" spans="1:5" ht="15.75" thickBot="1">
      <c r="A40" s="172" t="s">
        <v>265</v>
      </c>
      <c r="B40" s="173">
        <f>+D19</f>
        <v>6.3345499560975993</v>
      </c>
      <c r="C40" s="163">
        <f t="shared" si="13"/>
        <v>23.121107339756236</v>
      </c>
      <c r="D40" s="173">
        <f>+D27</f>
        <v>5.7344455322423995</v>
      </c>
      <c r="E40" s="174">
        <f t="shared" si="14"/>
        <v>20.930726192684755</v>
      </c>
    </row>
    <row r="41" spans="1:5">
      <c r="B41"/>
      <c r="C41" s="1"/>
    </row>
  </sheetData>
  <mergeCells count="2">
    <mergeCell ref="B32:C32"/>
    <mergeCell ref="D32:E32"/>
  </mergeCells>
  <hyperlinks>
    <hyperlink ref="E33" location="_ftn2" display="_ftn2"/>
    <hyperlink ref="C33" location="_ftn2" display="_ftn2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11"/>
  <sheetViews>
    <sheetView showGridLines="0" workbookViewId="0"/>
  </sheetViews>
  <sheetFormatPr defaultRowHeight="15"/>
  <cols>
    <col min="1" max="1" width="42.28515625" bestFit="1" customWidth="1"/>
    <col min="2" max="2" width="12.28515625" style="1" customWidth="1"/>
    <col min="3" max="7" width="12.7109375" customWidth="1"/>
    <col min="10" max="10" width="42.5703125" bestFit="1" customWidth="1"/>
    <col min="11" max="15" width="17.42578125" customWidth="1"/>
  </cols>
  <sheetData>
    <row r="1" spans="1:15">
      <c r="A1" s="6" t="s">
        <v>94</v>
      </c>
      <c r="B1" s="6"/>
      <c r="C1" s="6"/>
      <c r="D1" s="6"/>
      <c r="E1" s="6"/>
      <c r="F1" s="6"/>
      <c r="G1" s="6"/>
    </row>
    <row r="2" spans="1:15" ht="15.75" thickBot="1"/>
    <row r="3" spans="1:15">
      <c r="A3" s="31"/>
      <c r="B3" s="63"/>
      <c r="C3" s="121" t="s">
        <v>84</v>
      </c>
      <c r="D3" s="32" t="s">
        <v>85</v>
      </c>
      <c r="E3" s="121" t="s">
        <v>86</v>
      </c>
      <c r="F3" s="121" t="s">
        <v>87</v>
      </c>
      <c r="G3" s="33" t="s">
        <v>88</v>
      </c>
      <c r="J3" s="153" t="s">
        <v>212</v>
      </c>
    </row>
    <row r="4" spans="1:15" ht="18">
      <c r="A4" s="34" t="s">
        <v>97</v>
      </c>
      <c r="B4" s="64"/>
      <c r="C4" s="122"/>
      <c r="D4" s="60">
        <f>'CPI X-Factors &amp; Adjustments'!H5</f>
        <v>1.84E-2</v>
      </c>
      <c r="E4" s="125">
        <f>'CPI X-Factors &amp; Adjustments'!I5</f>
        <v>2.4199999999999999E-2</v>
      </c>
      <c r="F4" s="125">
        <f>'CPI X-Factors &amp; Adjustments'!J5</f>
        <v>2.4199999999999999E-2</v>
      </c>
      <c r="G4" s="61">
        <f>'CPI X-Factors &amp; Adjustments'!K5</f>
        <v>2.4199999999999999E-2</v>
      </c>
      <c r="K4">
        <v>366</v>
      </c>
      <c r="L4">
        <v>365</v>
      </c>
      <c r="M4">
        <v>365</v>
      </c>
      <c r="N4">
        <v>365</v>
      </c>
      <c r="O4">
        <v>366</v>
      </c>
    </row>
    <row r="5" spans="1:15" ht="18.75">
      <c r="A5" s="65" t="s">
        <v>96</v>
      </c>
      <c r="B5" s="52"/>
      <c r="C5" s="123"/>
      <c r="D5" s="90">
        <f>'CPI X-Factors &amp; Adjustments'!H12</f>
        <v>-1.7000000000000001E-2</v>
      </c>
      <c r="E5" s="126">
        <f>'CPI X-Factors &amp; Adjustments'!I12</f>
        <v>-1.7000000000000001E-2</v>
      </c>
      <c r="F5" s="126">
        <f>'CPI X-Factors &amp; Adjustments'!J12</f>
        <v>-1.7000000000000001E-2</v>
      </c>
      <c r="G5" s="62">
        <f>'CPI X-Factors &amp; Adjustments'!K12</f>
        <v>-1.7000000000000001E-2</v>
      </c>
      <c r="K5">
        <v>100</v>
      </c>
    </row>
    <row r="6" spans="1:15" ht="18.75">
      <c r="A6" s="65" t="s">
        <v>187</v>
      </c>
      <c r="B6" s="52"/>
      <c r="C6" s="123"/>
      <c r="D6" s="116">
        <f>'CPI X-Factors &amp; Adjustments'!H18</f>
        <v>0</v>
      </c>
      <c r="E6" s="136">
        <f>'CPI X-Factors &amp; Adjustments'!I18</f>
        <v>0</v>
      </c>
      <c r="F6" s="136">
        <f>'CPI X-Factors &amp; Adjustments'!J18</f>
        <v>0</v>
      </c>
      <c r="G6" s="117">
        <f>'CPI X-Factors &amp; Adjustments'!K18</f>
        <v>0</v>
      </c>
    </row>
    <row r="7" spans="1:15" ht="19.5" thickBot="1">
      <c r="A7" s="66" t="s">
        <v>188</v>
      </c>
      <c r="B7" s="67"/>
      <c r="C7" s="124"/>
      <c r="D7" s="118">
        <f>'CPI X-Factors &amp; Adjustments'!H19</f>
        <v>0</v>
      </c>
      <c r="E7" s="137">
        <f>'CPI X-Factors &amp; Adjustments'!I19</f>
        <v>0</v>
      </c>
      <c r="F7" s="137">
        <f>'CPI X-Factors &amp; Adjustments'!J19</f>
        <v>0</v>
      </c>
      <c r="G7" s="119">
        <f>'CPI X-Factors &amp; Adjustments'!K19</f>
        <v>0</v>
      </c>
    </row>
    <row r="8" spans="1:15" ht="15.75" thickBot="1">
      <c r="A8" s="26"/>
      <c r="B8" s="26"/>
      <c r="C8" s="26"/>
      <c r="D8" s="26"/>
    </row>
    <row r="9" spans="1:15" ht="30">
      <c r="A9" s="70" t="s">
        <v>83</v>
      </c>
      <c r="B9" s="93" t="s">
        <v>100</v>
      </c>
      <c r="C9" s="179" t="s">
        <v>268</v>
      </c>
      <c r="D9" s="180" t="s">
        <v>101</v>
      </c>
      <c r="E9" s="71" t="s">
        <v>102</v>
      </c>
      <c r="F9" s="99" t="s">
        <v>102</v>
      </c>
      <c r="G9" s="72" t="s">
        <v>102</v>
      </c>
      <c r="J9" s="70" t="s">
        <v>83</v>
      </c>
      <c r="K9" s="179" t="s">
        <v>268</v>
      </c>
      <c r="L9" s="180" t="s">
        <v>101</v>
      </c>
      <c r="M9" s="71" t="s">
        <v>102</v>
      </c>
      <c r="N9" s="99" t="s">
        <v>102</v>
      </c>
      <c r="O9" s="72" t="s">
        <v>102</v>
      </c>
    </row>
    <row r="10" spans="1:15">
      <c r="A10" s="73"/>
      <c r="B10" s="94" t="s">
        <v>84</v>
      </c>
      <c r="C10" s="177" t="s">
        <v>84</v>
      </c>
      <c r="D10" s="74" t="s">
        <v>85</v>
      </c>
      <c r="E10" s="75" t="s">
        <v>86</v>
      </c>
      <c r="F10" s="100" t="s">
        <v>87</v>
      </c>
      <c r="G10" s="76" t="s">
        <v>88</v>
      </c>
      <c r="J10" s="73"/>
      <c r="K10" s="177" t="s">
        <v>84</v>
      </c>
      <c r="L10" s="74" t="s">
        <v>85</v>
      </c>
      <c r="M10" s="75" t="s">
        <v>86</v>
      </c>
      <c r="N10" s="100" t="s">
        <v>87</v>
      </c>
      <c r="O10" s="76" t="s">
        <v>88</v>
      </c>
    </row>
    <row r="11" spans="1:15">
      <c r="A11" s="73"/>
      <c r="B11" s="94" t="s">
        <v>103</v>
      </c>
      <c r="C11" s="177" t="s">
        <v>104</v>
      </c>
      <c r="D11" s="74" t="s">
        <v>104</v>
      </c>
      <c r="E11" s="75" t="s">
        <v>104</v>
      </c>
      <c r="F11" s="100" t="s">
        <v>104</v>
      </c>
      <c r="G11" s="76" t="s">
        <v>104</v>
      </c>
      <c r="J11" s="73"/>
      <c r="K11" s="177" t="s">
        <v>104</v>
      </c>
      <c r="L11" s="74" t="s">
        <v>104</v>
      </c>
      <c r="M11" s="75" t="s">
        <v>104</v>
      </c>
      <c r="N11" s="100" t="s">
        <v>104</v>
      </c>
      <c r="O11" s="76" t="s">
        <v>104</v>
      </c>
    </row>
    <row r="12" spans="1:15">
      <c r="A12" s="73"/>
      <c r="B12" s="94" t="s">
        <v>189</v>
      </c>
      <c r="C12" s="178" t="s">
        <v>189</v>
      </c>
      <c r="D12" s="120" t="s">
        <v>189</v>
      </c>
      <c r="E12" s="75" t="s">
        <v>189</v>
      </c>
      <c r="F12" s="100" t="s">
        <v>189</v>
      </c>
      <c r="G12" s="76" t="s">
        <v>189</v>
      </c>
      <c r="J12" s="73"/>
      <c r="K12" s="178" t="s">
        <v>267</v>
      </c>
      <c r="L12" s="120" t="s">
        <v>267</v>
      </c>
      <c r="M12" s="75" t="s">
        <v>267</v>
      </c>
      <c r="N12" s="100" t="s">
        <v>267</v>
      </c>
      <c r="O12" s="76" t="s">
        <v>267</v>
      </c>
    </row>
    <row r="13" spans="1:15">
      <c r="A13" s="85" t="s">
        <v>94</v>
      </c>
      <c r="B13" s="95"/>
      <c r="C13" s="82"/>
      <c r="D13" s="101"/>
      <c r="E13" s="82"/>
      <c r="F13" s="101"/>
      <c r="G13" s="86"/>
      <c r="J13" s="85" t="s">
        <v>94</v>
      </c>
      <c r="K13" s="82"/>
      <c r="L13" s="101"/>
      <c r="M13" s="82"/>
      <c r="N13" s="101"/>
      <c r="O13" s="86"/>
    </row>
    <row r="14" spans="1:15">
      <c r="A14" s="34" t="s">
        <v>138</v>
      </c>
      <c r="B14" s="132">
        <v>39.01</v>
      </c>
      <c r="C14" s="106">
        <f>B14*(1+C$4)*(1-C$5)+C$6</f>
        <v>39.01</v>
      </c>
      <c r="D14" s="132">
        <f>C14*(1+D$4)*(1-D$5)+D$6</f>
        <v>40.403156327999994</v>
      </c>
      <c r="E14" s="106">
        <f>D14*(1+E$4)*(1-E$5)+E$6</f>
        <v>42.084388227226931</v>
      </c>
      <c r="F14" s="132">
        <f>E14*(1+F$4)*(1-F$5)+F$6</f>
        <v>43.835578539505356</v>
      </c>
      <c r="G14" s="107">
        <f>F14*(1+G$4)*(1-G$5)+G$6</f>
        <v>45.659638332344123</v>
      </c>
      <c r="I14" s="1"/>
      <c r="J14" s="34" t="s">
        <v>138</v>
      </c>
      <c r="K14" s="106">
        <f>(C14*K$4)/$K$5</f>
        <v>142.7766</v>
      </c>
      <c r="L14" s="106">
        <f>(D14*L$4)/$K$5</f>
        <v>147.47152059719997</v>
      </c>
      <c r="M14" s="106">
        <f t="shared" ref="L14:O29" si="0">(E14*M$4)/$K$5</f>
        <v>153.60801702937829</v>
      </c>
      <c r="N14" s="106">
        <f t="shared" si="0"/>
        <v>159.99986166919453</v>
      </c>
      <c r="O14" s="107">
        <f t="shared" si="0"/>
        <v>167.1142762963795</v>
      </c>
    </row>
    <row r="15" spans="1:15">
      <c r="A15" s="34" t="s">
        <v>139</v>
      </c>
      <c r="B15" s="132">
        <v>39.03</v>
      </c>
      <c r="C15" s="106">
        <f t="shared" ref="C15:G15" si="1">B15*(1+C$4)*(1-C$5)+C$6</f>
        <v>39.03</v>
      </c>
      <c r="D15" s="132">
        <f t="shared" si="1"/>
        <v>40.423870583999992</v>
      </c>
      <c r="E15" s="106">
        <f t="shared" si="1"/>
        <v>42.105964432419043</v>
      </c>
      <c r="F15" s="132">
        <f t="shared" si="1"/>
        <v>43.8580525608022</v>
      </c>
      <c r="G15" s="107">
        <f t="shared" si="1"/>
        <v>45.683047529130761</v>
      </c>
      <c r="I15" s="1"/>
      <c r="J15" s="34" t="s">
        <v>139</v>
      </c>
      <c r="K15" s="106">
        <f t="shared" ref="K15:K78" si="2">(C15*K$4)/$K$5</f>
        <v>142.84979999999999</v>
      </c>
      <c r="L15" s="106">
        <f t="shared" si="0"/>
        <v>147.54712763159998</v>
      </c>
      <c r="M15" s="106">
        <f t="shared" si="0"/>
        <v>153.68677017832951</v>
      </c>
      <c r="N15" s="106">
        <f t="shared" si="0"/>
        <v>160.08189184692802</v>
      </c>
      <c r="O15" s="107">
        <f t="shared" si="0"/>
        <v>167.1999539566186</v>
      </c>
    </row>
    <row r="16" spans="1:15">
      <c r="A16" s="34" t="s">
        <v>140</v>
      </c>
      <c r="B16" s="132">
        <v>39.03</v>
      </c>
      <c r="C16" s="106">
        <f t="shared" ref="C16:G16" si="3">B16*(1+C$4)*(1-C$5)+C$6</f>
        <v>39.03</v>
      </c>
      <c r="D16" s="132">
        <f t="shared" si="3"/>
        <v>40.423870583999992</v>
      </c>
      <c r="E16" s="106">
        <f t="shared" si="3"/>
        <v>42.105964432419043</v>
      </c>
      <c r="F16" s="132">
        <f t="shared" si="3"/>
        <v>43.8580525608022</v>
      </c>
      <c r="G16" s="107">
        <f t="shared" si="3"/>
        <v>45.683047529130761</v>
      </c>
      <c r="I16" s="1"/>
      <c r="J16" s="34" t="s">
        <v>140</v>
      </c>
      <c r="K16" s="106">
        <f t="shared" si="2"/>
        <v>142.84979999999999</v>
      </c>
      <c r="L16" s="106">
        <f t="shared" si="0"/>
        <v>147.54712763159998</v>
      </c>
      <c r="M16" s="106">
        <f t="shared" si="0"/>
        <v>153.68677017832951</v>
      </c>
      <c r="N16" s="106">
        <f t="shared" si="0"/>
        <v>160.08189184692802</v>
      </c>
      <c r="O16" s="107">
        <f t="shared" si="0"/>
        <v>167.1999539566186</v>
      </c>
    </row>
    <row r="17" spans="1:15">
      <c r="A17" s="34" t="s">
        <v>141</v>
      </c>
      <c r="B17" s="132">
        <v>39.661000000000001</v>
      </c>
      <c r="C17" s="106">
        <f t="shared" ref="C17:G17" si="4">B17*(1+C$4)*(1-C$5)+C$6</f>
        <v>39.661000000000001</v>
      </c>
      <c r="D17" s="132">
        <f t="shared" si="4"/>
        <v>41.077405360799993</v>
      </c>
      <c r="E17" s="106">
        <f t="shared" si="4"/>
        <v>42.78669370623038</v>
      </c>
      <c r="F17" s="132">
        <f t="shared" si="4"/>
        <v>44.567107932717811</v>
      </c>
      <c r="G17" s="107">
        <f t="shared" si="4"/>
        <v>46.421607687749301</v>
      </c>
      <c r="I17" s="1"/>
      <c r="J17" s="34" t="s">
        <v>141</v>
      </c>
      <c r="K17" s="106">
        <f t="shared" si="2"/>
        <v>145.15926000000002</v>
      </c>
      <c r="L17" s="106">
        <f t="shared" si="0"/>
        <v>149.93252956691998</v>
      </c>
      <c r="M17" s="106">
        <f t="shared" si="0"/>
        <v>156.17143202774088</v>
      </c>
      <c r="N17" s="106">
        <f t="shared" si="0"/>
        <v>162.66994395442001</v>
      </c>
      <c r="O17" s="107">
        <f t="shared" si="0"/>
        <v>169.90308413716244</v>
      </c>
    </row>
    <row r="18" spans="1:15">
      <c r="A18" s="34" t="s">
        <v>142</v>
      </c>
      <c r="B18" s="132">
        <v>40.720999999999997</v>
      </c>
      <c r="C18" s="106">
        <f t="shared" ref="C18:G18" si="5">B18*(1+C$4)*(1-C$5)+C$6</f>
        <v>40.720999999999997</v>
      </c>
      <c r="D18" s="132">
        <f t="shared" si="5"/>
        <v>42.175260928799986</v>
      </c>
      <c r="E18" s="106">
        <f t="shared" si="5"/>
        <v>43.930232581412653</v>
      </c>
      <c r="F18" s="132">
        <f t="shared" si="5"/>
        <v>45.758231061450843</v>
      </c>
      <c r="G18" s="107">
        <f t="shared" si="5"/>
        <v>47.662295117441296</v>
      </c>
      <c r="I18" s="1"/>
      <c r="J18" s="34" t="s">
        <v>142</v>
      </c>
      <c r="K18" s="106">
        <f t="shared" si="2"/>
        <v>149.03886</v>
      </c>
      <c r="L18" s="106">
        <f t="shared" si="0"/>
        <v>153.93970239011995</v>
      </c>
      <c r="M18" s="106">
        <f t="shared" si="0"/>
        <v>160.34534892215618</v>
      </c>
      <c r="N18" s="106">
        <f t="shared" si="0"/>
        <v>167.01754337429557</v>
      </c>
      <c r="O18" s="107">
        <f t="shared" si="0"/>
        <v>174.44400012983516</v>
      </c>
    </row>
    <row r="19" spans="1:15">
      <c r="A19" s="34" t="s">
        <v>143</v>
      </c>
      <c r="B19" s="132">
        <v>39.768000000000001</v>
      </c>
      <c r="C19" s="106">
        <f t="shared" ref="C19:G19" si="6">B19*(1+C$4)*(1-C$5)+C$6</f>
        <v>39.768000000000001</v>
      </c>
      <c r="D19" s="132">
        <f t="shared" si="6"/>
        <v>41.188226630399996</v>
      </c>
      <c r="E19" s="106">
        <f t="shared" si="6"/>
        <v>42.902126404008214</v>
      </c>
      <c r="F19" s="132">
        <f t="shared" si="6"/>
        <v>44.687343946655957</v>
      </c>
      <c r="G19" s="107">
        <f t="shared" si="6"/>
        <v>46.546846890557831</v>
      </c>
      <c r="I19" s="1"/>
      <c r="J19" s="34" t="s">
        <v>143</v>
      </c>
      <c r="K19" s="106">
        <f t="shared" si="2"/>
        <v>145.55088000000001</v>
      </c>
      <c r="L19" s="106">
        <f t="shared" si="0"/>
        <v>150.33702720095999</v>
      </c>
      <c r="M19" s="106">
        <f t="shared" si="0"/>
        <v>156.59276137462999</v>
      </c>
      <c r="N19" s="106">
        <f t="shared" si="0"/>
        <v>163.10880540529425</v>
      </c>
      <c r="O19" s="107">
        <f t="shared" si="0"/>
        <v>170.36145961944166</v>
      </c>
    </row>
    <row r="20" spans="1:15">
      <c r="A20" s="34" t="s">
        <v>144</v>
      </c>
      <c r="B20" s="132">
        <v>40.984000000000002</v>
      </c>
      <c r="C20" s="106">
        <f t="shared" ref="C20:G20" si="7">B20*(1+C$4)*(1-C$5)+C$6</f>
        <v>40.984000000000002</v>
      </c>
      <c r="D20" s="132">
        <f t="shared" si="7"/>
        <v>42.447653395199993</v>
      </c>
      <c r="E20" s="106">
        <f t="shared" si="7"/>
        <v>44.213959679689019</v>
      </c>
      <c r="F20" s="132">
        <f t="shared" si="7"/>
        <v>46.053764441504427</v>
      </c>
      <c r="G20" s="107">
        <f t="shared" si="7"/>
        <v>47.970126055185638</v>
      </c>
      <c r="I20" s="1"/>
      <c r="J20" s="34" t="s">
        <v>144</v>
      </c>
      <c r="K20" s="106">
        <f t="shared" si="2"/>
        <v>150.00144</v>
      </c>
      <c r="L20" s="106">
        <f t="shared" si="0"/>
        <v>154.93393489247998</v>
      </c>
      <c r="M20" s="106">
        <f t="shared" si="0"/>
        <v>161.38095283086491</v>
      </c>
      <c r="N20" s="106">
        <f t="shared" si="0"/>
        <v>168.09624021149116</v>
      </c>
      <c r="O20" s="107">
        <f t="shared" si="0"/>
        <v>175.57066136197943</v>
      </c>
    </row>
    <row r="21" spans="1:15">
      <c r="A21" s="34" t="s">
        <v>145</v>
      </c>
      <c r="B21" s="132">
        <v>40.951000000000001</v>
      </c>
      <c r="C21" s="106">
        <f t="shared" ref="C21:G21" si="8">B21*(1+C$4)*(1-C$5)+C$6</f>
        <v>40.951000000000001</v>
      </c>
      <c r="D21" s="132">
        <f t="shared" si="8"/>
        <v>42.413474872799995</v>
      </c>
      <c r="E21" s="106">
        <f t="shared" si="8"/>
        <v>44.178358941122021</v>
      </c>
      <c r="F21" s="132">
        <f t="shared" si="8"/>
        <v>46.016682306364622</v>
      </c>
      <c r="G21" s="107">
        <f t="shared" si="8"/>
        <v>47.931500880487675</v>
      </c>
      <c r="I21" s="1"/>
      <c r="J21" s="34" t="s">
        <v>145</v>
      </c>
      <c r="K21" s="106">
        <f t="shared" si="2"/>
        <v>149.88066000000001</v>
      </c>
      <c r="L21" s="106">
        <f t="shared" si="0"/>
        <v>154.80918328571997</v>
      </c>
      <c r="M21" s="106">
        <f t="shared" si="0"/>
        <v>161.25101013509536</v>
      </c>
      <c r="N21" s="106">
        <f t="shared" si="0"/>
        <v>167.96089041823089</v>
      </c>
      <c r="O21" s="107">
        <f t="shared" si="0"/>
        <v>175.4292932225849</v>
      </c>
    </row>
    <row r="22" spans="1:15">
      <c r="A22" s="34" t="s">
        <v>146</v>
      </c>
      <c r="B22" s="132">
        <v>40.984000000000002</v>
      </c>
      <c r="C22" s="106">
        <f t="shared" ref="C22:G22" si="9">B22*(1+C$4)*(1-C$5)+C$6</f>
        <v>40.984000000000002</v>
      </c>
      <c r="D22" s="132">
        <f t="shared" si="9"/>
        <v>42.447653395199993</v>
      </c>
      <c r="E22" s="106">
        <f t="shared" si="9"/>
        <v>44.213959679689019</v>
      </c>
      <c r="F22" s="132">
        <f t="shared" si="9"/>
        <v>46.053764441504427</v>
      </c>
      <c r="G22" s="107">
        <f t="shared" si="9"/>
        <v>47.970126055185638</v>
      </c>
      <c r="I22" s="1"/>
      <c r="J22" s="34" t="s">
        <v>146</v>
      </c>
      <c r="K22" s="106">
        <f t="shared" si="2"/>
        <v>150.00144</v>
      </c>
      <c r="L22" s="106">
        <f t="shared" si="0"/>
        <v>154.93393489247998</v>
      </c>
      <c r="M22" s="106">
        <f t="shared" si="0"/>
        <v>161.38095283086491</v>
      </c>
      <c r="N22" s="106">
        <f t="shared" si="0"/>
        <v>168.09624021149116</v>
      </c>
      <c r="O22" s="107">
        <f t="shared" si="0"/>
        <v>175.57066136197943</v>
      </c>
    </row>
    <row r="23" spans="1:15" ht="16.5" customHeight="1">
      <c r="A23" s="34" t="s">
        <v>147</v>
      </c>
      <c r="B23" s="132">
        <v>40.720999999999997</v>
      </c>
      <c r="C23" s="106">
        <f t="shared" ref="C23:G23" si="10">B23*(1+C$4)*(1-C$5)+C$6</f>
        <v>40.720999999999997</v>
      </c>
      <c r="D23" s="132">
        <f t="shared" si="10"/>
        <v>42.175260928799986</v>
      </c>
      <c r="E23" s="106">
        <f t="shared" si="10"/>
        <v>43.930232581412653</v>
      </c>
      <c r="F23" s="132">
        <f t="shared" si="10"/>
        <v>45.758231061450843</v>
      </c>
      <c r="G23" s="107">
        <f t="shared" si="10"/>
        <v>47.662295117441296</v>
      </c>
      <c r="I23" s="1"/>
      <c r="J23" s="34" t="s">
        <v>147</v>
      </c>
      <c r="K23" s="106">
        <f t="shared" si="2"/>
        <v>149.03886</v>
      </c>
      <c r="L23" s="106">
        <f t="shared" si="0"/>
        <v>153.93970239011995</v>
      </c>
      <c r="M23" s="106">
        <f t="shared" si="0"/>
        <v>160.34534892215618</v>
      </c>
      <c r="N23" s="106">
        <f t="shared" si="0"/>
        <v>167.01754337429557</v>
      </c>
      <c r="O23" s="107">
        <f t="shared" si="0"/>
        <v>174.44400012983516</v>
      </c>
    </row>
    <row r="24" spans="1:15" ht="16.5" customHeight="1">
      <c r="A24" s="34" t="s">
        <v>148</v>
      </c>
      <c r="B24" s="132">
        <v>40.048999999999999</v>
      </c>
      <c r="C24" s="106">
        <f t="shared" ref="C24:G24" si="11">B24*(1+C$4)*(1-C$5)+C$6</f>
        <v>40.048999999999999</v>
      </c>
      <c r="D24" s="132">
        <f t="shared" si="11"/>
        <v>41.479261927199992</v>
      </c>
      <c r="E24" s="106">
        <f t="shared" si="11"/>
        <v>43.205272086957478</v>
      </c>
      <c r="F24" s="132">
        <f t="shared" si="11"/>
        <v>45.003103945876695</v>
      </c>
      <c r="G24" s="107">
        <f t="shared" si="11"/>
        <v>46.875746105410144</v>
      </c>
      <c r="I24" s="1"/>
      <c r="J24" s="34" t="s">
        <v>148</v>
      </c>
      <c r="K24" s="106">
        <f t="shared" si="2"/>
        <v>146.57934</v>
      </c>
      <c r="L24" s="106">
        <f t="shared" si="0"/>
        <v>151.39930603427999</v>
      </c>
      <c r="M24" s="106">
        <f t="shared" si="0"/>
        <v>157.69924311739479</v>
      </c>
      <c r="N24" s="106">
        <f t="shared" si="0"/>
        <v>164.26132940244995</v>
      </c>
      <c r="O24" s="107">
        <f t="shared" si="0"/>
        <v>171.56523074580113</v>
      </c>
    </row>
    <row r="25" spans="1:15">
      <c r="A25" s="34" t="s">
        <v>149</v>
      </c>
      <c r="B25" s="132">
        <v>46.241999999999997</v>
      </c>
      <c r="C25" s="106">
        <f t="shared" ref="C25:G25" si="12">B25*(1+C$4)*(1-C$5)+C$6</f>
        <v>46.241999999999997</v>
      </c>
      <c r="D25" s="132">
        <f t="shared" si="12"/>
        <v>47.893431297599989</v>
      </c>
      <c r="E25" s="106">
        <f t="shared" si="12"/>
        <v>49.886344024696939</v>
      </c>
      <c r="F25" s="132">
        <f t="shared" si="12"/>
        <v>51.962184640446203</v>
      </c>
      <c r="G25" s="107">
        <f t="shared" si="12"/>
        <v>54.124403890393658</v>
      </c>
      <c r="I25" s="1"/>
      <c r="J25" s="34" t="s">
        <v>149</v>
      </c>
      <c r="K25" s="106">
        <f t="shared" si="2"/>
        <v>169.24572000000001</v>
      </c>
      <c r="L25" s="106">
        <f t="shared" si="0"/>
        <v>174.81102423623997</v>
      </c>
      <c r="M25" s="106">
        <f t="shared" si="0"/>
        <v>182.08515569014384</v>
      </c>
      <c r="N25" s="106">
        <f t="shared" si="0"/>
        <v>189.66197393762866</v>
      </c>
      <c r="O25" s="107">
        <f t="shared" si="0"/>
        <v>198.09531823884078</v>
      </c>
    </row>
    <row r="26" spans="1:15">
      <c r="A26" s="34" t="s">
        <v>150</v>
      </c>
      <c r="B26" s="132">
        <v>41.509</v>
      </c>
      <c r="C26" s="106">
        <f t="shared" ref="C26:G26" si="13">B26*(1+C$4)*(1-C$5)+C$6</f>
        <v>41.509</v>
      </c>
      <c r="D26" s="132">
        <f t="shared" si="13"/>
        <v>42.991402615199995</v>
      </c>
      <c r="E26" s="106">
        <f t="shared" si="13"/>
        <v>44.780335065982122</v>
      </c>
      <c r="F26" s="132">
        <f t="shared" si="13"/>
        <v>46.643707500546732</v>
      </c>
      <c r="G26" s="107">
        <f t="shared" si="13"/>
        <v>48.584617470834978</v>
      </c>
      <c r="J26" s="34" t="s">
        <v>150</v>
      </c>
      <c r="K26" s="106">
        <f t="shared" si="2"/>
        <v>151.92294000000001</v>
      </c>
      <c r="L26" s="106">
        <f t="shared" si="0"/>
        <v>156.91861954547997</v>
      </c>
      <c r="M26" s="106">
        <f t="shared" si="0"/>
        <v>163.44822299083475</v>
      </c>
      <c r="N26" s="106">
        <f t="shared" si="0"/>
        <v>170.24953237699555</v>
      </c>
      <c r="O26" s="107">
        <f t="shared" si="0"/>
        <v>177.81969994325601</v>
      </c>
    </row>
    <row r="27" spans="1:15">
      <c r="A27" s="34" t="s">
        <v>151</v>
      </c>
      <c r="B27" s="132">
        <v>47.491999999999997</v>
      </c>
      <c r="C27" s="106">
        <f t="shared" ref="C27:G27" si="14">B27*(1+C$4)*(1-C$5)+C$6</f>
        <v>47.491999999999997</v>
      </c>
      <c r="D27" s="132">
        <f t="shared" si="14"/>
        <v>49.188072297599994</v>
      </c>
      <c r="E27" s="106">
        <f t="shared" si="14"/>
        <v>51.234856849204341</v>
      </c>
      <c r="F27" s="132">
        <f t="shared" si="14"/>
        <v>53.366810971499312</v>
      </c>
      <c r="G27" s="107">
        <f t="shared" si="14"/>
        <v>55.58747868955875</v>
      </c>
      <c r="J27" s="34" t="s">
        <v>151</v>
      </c>
      <c r="K27" s="106">
        <f t="shared" si="2"/>
        <v>173.82071999999999</v>
      </c>
      <c r="L27" s="106">
        <f t="shared" si="0"/>
        <v>179.53646388623997</v>
      </c>
      <c r="M27" s="106">
        <f t="shared" si="0"/>
        <v>187.00722749959584</v>
      </c>
      <c r="N27" s="106">
        <f t="shared" si="0"/>
        <v>194.78886004597251</v>
      </c>
      <c r="O27" s="107">
        <f t="shared" si="0"/>
        <v>203.45017200378501</v>
      </c>
    </row>
    <row r="28" spans="1:15">
      <c r="A28" s="34" t="s">
        <v>152</v>
      </c>
      <c r="B28" s="132">
        <v>45.517000000000003</v>
      </c>
      <c r="C28" s="106">
        <f t="shared" ref="C28:G28" si="15">B28*(1+C$4)*(1-C$5)+C$6</f>
        <v>45.517000000000003</v>
      </c>
      <c r="D28" s="132">
        <f t="shared" si="15"/>
        <v>47.142539517599999</v>
      </c>
      <c r="E28" s="106">
        <f t="shared" si="15"/>
        <v>49.104206586482654</v>
      </c>
      <c r="F28" s="132">
        <f t="shared" si="15"/>
        <v>51.147501368435414</v>
      </c>
      <c r="G28" s="107">
        <f t="shared" si="15"/>
        <v>53.27582050687792</v>
      </c>
      <c r="J28" s="34" t="s">
        <v>152</v>
      </c>
      <c r="K28" s="106">
        <f t="shared" si="2"/>
        <v>166.59222000000003</v>
      </c>
      <c r="L28" s="106">
        <f t="shared" si="0"/>
        <v>172.07026923924002</v>
      </c>
      <c r="M28" s="106">
        <f t="shared" si="0"/>
        <v>179.23035404066169</v>
      </c>
      <c r="N28" s="106">
        <f t="shared" si="0"/>
        <v>186.68837999478924</v>
      </c>
      <c r="O28" s="107">
        <f t="shared" si="0"/>
        <v>194.9895030551732</v>
      </c>
    </row>
    <row r="29" spans="1:15">
      <c r="A29" s="34" t="s">
        <v>153</v>
      </c>
      <c r="B29" s="132">
        <v>47.847000000000001</v>
      </c>
      <c r="C29" s="106">
        <f t="shared" ref="C29:G29" si="16">B29*(1+C$4)*(1-C$5)+C$6</f>
        <v>47.847000000000001</v>
      </c>
      <c r="D29" s="132">
        <f t="shared" si="16"/>
        <v>49.555750341599996</v>
      </c>
      <c r="E29" s="106">
        <f t="shared" si="16"/>
        <v>51.617834491364441</v>
      </c>
      <c r="F29" s="132">
        <f t="shared" si="16"/>
        <v>53.765724849518399</v>
      </c>
      <c r="G29" s="107">
        <f t="shared" si="16"/>
        <v>56.002991932521645</v>
      </c>
      <c r="J29" s="34" t="s">
        <v>153</v>
      </c>
      <c r="K29" s="106">
        <f t="shared" si="2"/>
        <v>175.12002000000001</v>
      </c>
      <c r="L29" s="106">
        <f t="shared" si="0"/>
        <v>180.87848874683996</v>
      </c>
      <c r="M29" s="106">
        <f t="shared" si="0"/>
        <v>188.40509589348022</v>
      </c>
      <c r="N29" s="106">
        <f t="shared" si="0"/>
        <v>196.24489570074218</v>
      </c>
      <c r="O29" s="107">
        <f t="shared" si="0"/>
        <v>204.97095047302923</v>
      </c>
    </row>
    <row r="30" spans="1:15">
      <c r="A30" s="34" t="s">
        <v>154</v>
      </c>
      <c r="B30" s="132">
        <v>48.945999999999998</v>
      </c>
      <c r="C30" s="106">
        <f t="shared" ref="C30:G30" si="17">B30*(1+C$4)*(1-C$5)+C$6</f>
        <v>48.945999999999998</v>
      </c>
      <c r="D30" s="132">
        <f t="shared" si="17"/>
        <v>50.693998708799995</v>
      </c>
      <c r="E30" s="106">
        <f t="shared" si="17"/>
        <v>52.803446966671352</v>
      </c>
      <c r="F30" s="132">
        <f t="shared" si="17"/>
        <v>55.0006723197803</v>
      </c>
      <c r="G30" s="107">
        <f t="shared" si="17"/>
        <v>57.289327295947601</v>
      </c>
      <c r="J30" s="34" t="s">
        <v>154</v>
      </c>
      <c r="K30" s="106">
        <f t="shared" si="2"/>
        <v>179.14236</v>
      </c>
      <c r="L30" s="106">
        <f t="shared" ref="L30:L62" si="18">(D30*L$4)/$K$5</f>
        <v>185.03309528711998</v>
      </c>
      <c r="M30" s="106">
        <f t="shared" ref="M30:M62" si="19">(E30*M$4)/$K$5</f>
        <v>192.73258142835041</v>
      </c>
      <c r="N30" s="106">
        <f t="shared" ref="N30:N62" si="20">(F30*N$4)/$K$5</f>
        <v>200.75245396719808</v>
      </c>
      <c r="O30" s="107">
        <f t="shared" ref="O30:O62" si="21">(G30*O$4)/$K$5</f>
        <v>209.67893790316822</v>
      </c>
    </row>
    <row r="31" spans="1:15">
      <c r="A31" s="34" t="s">
        <v>155</v>
      </c>
      <c r="B31" s="132">
        <v>52.247</v>
      </c>
      <c r="C31" s="106">
        <f t="shared" ref="C31:G31" si="22">B31*(1+C$4)*(1-C$5)+C$6</f>
        <v>52.247</v>
      </c>
      <c r="D31" s="132">
        <f t="shared" si="22"/>
        <v>54.112886661599994</v>
      </c>
      <c r="E31" s="106">
        <f t="shared" si="22"/>
        <v>56.36459963363049</v>
      </c>
      <c r="F31" s="132">
        <f t="shared" si="22"/>
        <v>58.710009534825332</v>
      </c>
      <c r="G31" s="107">
        <f t="shared" si="22"/>
        <v>61.153015225582756</v>
      </c>
      <c r="J31" s="34" t="s">
        <v>155</v>
      </c>
      <c r="K31" s="106">
        <f t="shared" si="2"/>
        <v>191.22402</v>
      </c>
      <c r="L31" s="106">
        <f t="shared" si="18"/>
        <v>197.51203631483997</v>
      </c>
      <c r="M31" s="106">
        <f t="shared" si="19"/>
        <v>205.73078866275128</v>
      </c>
      <c r="N31" s="106">
        <f t="shared" si="20"/>
        <v>214.29153480211247</v>
      </c>
      <c r="O31" s="107">
        <f t="shared" si="21"/>
        <v>223.82003572563289</v>
      </c>
    </row>
    <row r="32" spans="1:15">
      <c r="A32" s="34" t="s">
        <v>156</v>
      </c>
      <c r="B32" s="132">
        <v>49.493000000000002</v>
      </c>
      <c r="C32" s="106">
        <f t="shared" ref="C32:G32" si="23">B32*(1+C$4)*(1-C$5)+C$6</f>
        <v>49.493000000000002</v>
      </c>
      <c r="D32" s="132">
        <f t="shared" si="23"/>
        <v>51.260533610399996</v>
      </c>
      <c r="E32" s="106">
        <f t="shared" si="23"/>
        <v>53.393556178675787</v>
      </c>
      <c r="F32" s="132">
        <f t="shared" si="23"/>
        <v>55.615336802249132</v>
      </c>
      <c r="G32" s="107">
        <f t="shared" si="23"/>
        <v>57.929568828062237</v>
      </c>
      <c r="J32" s="34" t="s">
        <v>156</v>
      </c>
      <c r="K32" s="106">
        <f t="shared" si="2"/>
        <v>181.14438000000001</v>
      </c>
      <c r="L32" s="106">
        <f t="shared" si="18"/>
        <v>187.10094767795999</v>
      </c>
      <c r="M32" s="106">
        <f t="shared" si="19"/>
        <v>194.88648005216663</v>
      </c>
      <c r="N32" s="106">
        <f t="shared" si="20"/>
        <v>202.99597932820933</v>
      </c>
      <c r="O32" s="107">
        <f t="shared" si="21"/>
        <v>212.02222191070777</v>
      </c>
    </row>
    <row r="33" spans="1:15">
      <c r="A33" s="34" t="s">
        <v>157</v>
      </c>
      <c r="B33" s="132">
        <v>51.67</v>
      </c>
      <c r="C33" s="106">
        <f t="shared" ref="C33:G33" si="24">B33*(1+C$4)*(1-C$5)+C$6</f>
        <v>51.67</v>
      </c>
      <c r="D33" s="132">
        <f t="shared" si="24"/>
        <v>53.515280375999993</v>
      </c>
      <c r="E33" s="106">
        <f t="shared" si="24"/>
        <v>55.742126113837877</v>
      </c>
      <c r="F33" s="132">
        <f t="shared" si="24"/>
        <v>58.061634020411226</v>
      </c>
      <c r="G33" s="107">
        <f t="shared" si="24"/>
        <v>60.477659898288159</v>
      </c>
      <c r="J33" s="34" t="s">
        <v>157</v>
      </c>
      <c r="K33" s="106">
        <f t="shared" si="2"/>
        <v>189.1122</v>
      </c>
      <c r="L33" s="106">
        <f t="shared" si="18"/>
        <v>195.33077337239996</v>
      </c>
      <c r="M33" s="106">
        <f t="shared" si="19"/>
        <v>203.45876031550827</v>
      </c>
      <c r="N33" s="106">
        <f t="shared" si="20"/>
        <v>211.92496417450096</v>
      </c>
      <c r="O33" s="107">
        <f t="shared" si="21"/>
        <v>221.34823522773465</v>
      </c>
    </row>
    <row r="34" spans="1:15">
      <c r="A34" s="34" t="s">
        <v>158</v>
      </c>
      <c r="B34" s="132">
        <v>39.271999999999998</v>
      </c>
      <c r="C34" s="106">
        <f t="shared" ref="C34:G34" si="25">B34*(1+C$4)*(1-C$5)+C$6</f>
        <v>39.271999999999998</v>
      </c>
      <c r="D34" s="132">
        <f t="shared" si="25"/>
        <v>40.674513081599997</v>
      </c>
      <c r="E34" s="106">
        <f t="shared" si="25"/>
        <v>42.367036515243683</v>
      </c>
      <c r="F34" s="132">
        <f t="shared" si="25"/>
        <v>44.129988218494091</v>
      </c>
      <c r="G34" s="107">
        <f t="shared" si="25"/>
        <v>45.966298810249135</v>
      </c>
      <c r="J34" s="34" t="s">
        <v>158</v>
      </c>
      <c r="K34" s="106">
        <f t="shared" si="2"/>
        <v>143.73552000000001</v>
      </c>
      <c r="L34" s="106">
        <f t="shared" si="18"/>
        <v>148.46197274783998</v>
      </c>
      <c r="M34" s="106">
        <f t="shared" si="19"/>
        <v>154.63968328063945</v>
      </c>
      <c r="N34" s="106">
        <f t="shared" si="20"/>
        <v>161.07445699750343</v>
      </c>
      <c r="O34" s="107">
        <f t="shared" si="21"/>
        <v>168.23665364551184</v>
      </c>
    </row>
    <row r="35" spans="1:15">
      <c r="A35" s="34" t="s">
        <v>159</v>
      </c>
      <c r="B35" s="132">
        <v>42.463000000000001</v>
      </c>
      <c r="C35" s="106">
        <f t="shared" ref="C35:G35" si="26">B35*(1+C$4)*(1-C$5)+C$6</f>
        <v>42.463000000000001</v>
      </c>
      <c r="D35" s="132">
        <f t="shared" si="26"/>
        <v>43.979472626399996</v>
      </c>
      <c r="E35" s="106">
        <f t="shared" si="26"/>
        <v>45.809520053646175</v>
      </c>
      <c r="F35" s="132">
        <f t="shared" si="26"/>
        <v>47.715718316406459</v>
      </c>
      <c r="G35" s="107">
        <f t="shared" si="26"/>
        <v>49.701236157557773</v>
      </c>
      <c r="J35" s="34" t="s">
        <v>159</v>
      </c>
      <c r="K35" s="106">
        <f t="shared" si="2"/>
        <v>155.41458</v>
      </c>
      <c r="L35" s="106">
        <f t="shared" si="18"/>
        <v>160.52507508636</v>
      </c>
      <c r="M35" s="106">
        <f t="shared" si="19"/>
        <v>167.20474819580852</v>
      </c>
      <c r="N35" s="106">
        <f t="shared" si="20"/>
        <v>174.16237185488356</v>
      </c>
      <c r="O35" s="107">
        <f t="shared" si="21"/>
        <v>181.90652433666145</v>
      </c>
    </row>
    <row r="36" spans="1:15">
      <c r="A36" s="34" t="s">
        <v>160</v>
      </c>
      <c r="B36" s="132">
        <v>36.548999999999999</v>
      </c>
      <c r="C36" s="106">
        <f t="shared" ref="C36:G36" si="27">B36*(1+C$4)*(1-C$5)+C$6</f>
        <v>36.548999999999999</v>
      </c>
      <c r="D36" s="132">
        <f t="shared" si="27"/>
        <v>37.854267127199989</v>
      </c>
      <c r="E36" s="106">
        <f t="shared" si="27"/>
        <v>39.429436178336758</v>
      </c>
      <c r="F36" s="132">
        <f t="shared" si="27"/>
        <v>41.070150218927999</v>
      </c>
      <c r="G36" s="107">
        <f t="shared" si="27"/>
        <v>42.779136667747892</v>
      </c>
      <c r="J36" s="34" t="s">
        <v>160</v>
      </c>
      <c r="K36" s="106">
        <f t="shared" si="2"/>
        <v>133.76934</v>
      </c>
      <c r="L36" s="106">
        <f t="shared" si="18"/>
        <v>138.16807501427996</v>
      </c>
      <c r="M36" s="106">
        <f t="shared" si="19"/>
        <v>143.91744205092917</v>
      </c>
      <c r="N36" s="106">
        <f t="shared" si="20"/>
        <v>149.90604829908719</v>
      </c>
      <c r="O36" s="107">
        <f t="shared" si="21"/>
        <v>156.57164020395729</v>
      </c>
    </row>
    <row r="37" spans="1:15">
      <c r="A37" s="34" t="s">
        <v>161</v>
      </c>
      <c r="B37" s="132">
        <v>37.241999999999997</v>
      </c>
      <c r="C37" s="106">
        <f t="shared" ref="C37:G37" si="28">B37*(1+C$4)*(1-C$5)+C$6</f>
        <v>37.241999999999997</v>
      </c>
      <c r="D37" s="132">
        <f t="shared" si="28"/>
        <v>38.572016097599992</v>
      </c>
      <c r="E37" s="106">
        <f t="shared" si="28"/>
        <v>40.177051688243665</v>
      </c>
      <c r="F37" s="132">
        <f t="shared" si="28"/>
        <v>41.848875056863847</v>
      </c>
      <c r="G37" s="107">
        <f t="shared" si="28"/>
        <v>43.590265336405032</v>
      </c>
      <c r="J37" s="34" t="s">
        <v>161</v>
      </c>
      <c r="K37" s="106">
        <f t="shared" si="2"/>
        <v>136.30571999999998</v>
      </c>
      <c r="L37" s="106">
        <f t="shared" si="18"/>
        <v>140.78785875623996</v>
      </c>
      <c r="M37" s="106">
        <f t="shared" si="19"/>
        <v>146.64623866208939</v>
      </c>
      <c r="N37" s="106">
        <f t="shared" si="20"/>
        <v>152.74839395755305</v>
      </c>
      <c r="O37" s="107">
        <f t="shared" si="21"/>
        <v>159.54037113124241</v>
      </c>
    </row>
    <row r="38" spans="1:15">
      <c r="A38" s="34" t="s">
        <v>162</v>
      </c>
      <c r="B38" s="132">
        <v>48.857999999999997</v>
      </c>
      <c r="C38" s="106">
        <f t="shared" ref="C38:G38" si="29">B38*(1+C$4)*(1-C$5)+C$6</f>
        <v>48.857999999999997</v>
      </c>
      <c r="D38" s="132">
        <f t="shared" si="29"/>
        <v>50.602855982399994</v>
      </c>
      <c r="E38" s="106">
        <f t="shared" si="29"/>
        <v>52.708511663826023</v>
      </c>
      <c r="F38" s="132">
        <f t="shared" si="29"/>
        <v>54.901786626074149</v>
      </c>
      <c r="G38" s="107">
        <f t="shared" si="29"/>
        <v>57.186326830086365</v>
      </c>
      <c r="J38" s="34" t="s">
        <v>162</v>
      </c>
      <c r="K38" s="106">
        <f t="shared" si="2"/>
        <v>178.82028</v>
      </c>
      <c r="L38" s="106">
        <f t="shared" si="18"/>
        <v>184.70042433575998</v>
      </c>
      <c r="M38" s="106">
        <f t="shared" si="19"/>
        <v>192.38606757296498</v>
      </c>
      <c r="N38" s="106">
        <f t="shared" si="20"/>
        <v>200.39152118517063</v>
      </c>
      <c r="O38" s="107">
        <f t="shared" si="21"/>
        <v>209.3019561981161</v>
      </c>
    </row>
    <row r="39" spans="1:15">
      <c r="A39" s="34" t="s">
        <v>163</v>
      </c>
      <c r="B39" s="132">
        <v>48.857999999999997</v>
      </c>
      <c r="C39" s="106">
        <f t="shared" ref="C39:G39" si="30">B39*(1+C$4)*(1-C$5)+C$6</f>
        <v>48.857999999999997</v>
      </c>
      <c r="D39" s="132">
        <f t="shared" si="30"/>
        <v>50.602855982399994</v>
      </c>
      <c r="E39" s="106">
        <f t="shared" si="30"/>
        <v>52.708511663826023</v>
      </c>
      <c r="F39" s="132">
        <f t="shared" si="30"/>
        <v>54.901786626074149</v>
      </c>
      <c r="G39" s="107">
        <f t="shared" si="30"/>
        <v>57.186326830086365</v>
      </c>
      <c r="J39" s="34" t="s">
        <v>163</v>
      </c>
      <c r="K39" s="106">
        <f t="shared" si="2"/>
        <v>178.82028</v>
      </c>
      <c r="L39" s="106">
        <f t="shared" si="18"/>
        <v>184.70042433575998</v>
      </c>
      <c r="M39" s="106">
        <f t="shared" si="19"/>
        <v>192.38606757296498</v>
      </c>
      <c r="N39" s="106">
        <f t="shared" si="20"/>
        <v>200.39152118517063</v>
      </c>
      <c r="O39" s="107">
        <f t="shared" si="21"/>
        <v>209.3019561981161</v>
      </c>
    </row>
    <row r="40" spans="1:15">
      <c r="A40" s="34" t="s">
        <v>164</v>
      </c>
      <c r="B40" s="132">
        <v>48.857999999999997</v>
      </c>
      <c r="C40" s="106">
        <f t="shared" ref="C40:G40" si="31">B40*(1+C$4)*(1-C$5)+C$6</f>
        <v>48.857999999999997</v>
      </c>
      <c r="D40" s="132">
        <f t="shared" si="31"/>
        <v>50.602855982399994</v>
      </c>
      <c r="E40" s="106">
        <f t="shared" si="31"/>
        <v>52.708511663826023</v>
      </c>
      <c r="F40" s="132">
        <f t="shared" si="31"/>
        <v>54.901786626074149</v>
      </c>
      <c r="G40" s="107">
        <f t="shared" si="31"/>
        <v>57.186326830086365</v>
      </c>
      <c r="J40" s="34" t="s">
        <v>164</v>
      </c>
      <c r="K40" s="106">
        <f t="shared" si="2"/>
        <v>178.82028</v>
      </c>
      <c r="L40" s="106">
        <f t="shared" si="18"/>
        <v>184.70042433575998</v>
      </c>
      <c r="M40" s="106">
        <f t="shared" si="19"/>
        <v>192.38606757296498</v>
      </c>
      <c r="N40" s="106">
        <f t="shared" si="20"/>
        <v>200.39152118517063</v>
      </c>
      <c r="O40" s="107">
        <f t="shared" si="21"/>
        <v>209.3019561981161</v>
      </c>
    </row>
    <row r="41" spans="1:15">
      <c r="A41" s="34" t="s">
        <v>165</v>
      </c>
      <c r="B41" s="132">
        <v>37.442</v>
      </c>
      <c r="C41" s="106">
        <f t="shared" ref="C41:G41" si="32">B41*(1+C$4)*(1-C$5)+C$6</f>
        <v>37.442</v>
      </c>
      <c r="D41" s="132">
        <f t="shared" si="32"/>
        <v>38.779158657599993</v>
      </c>
      <c r="E41" s="106">
        <f t="shared" si="32"/>
        <v>40.392813740164847</v>
      </c>
      <c r="F41" s="132">
        <f t="shared" si="32"/>
        <v>42.073615269832338</v>
      </c>
      <c r="G41" s="107">
        <f t="shared" si="32"/>
        <v>43.824357304271437</v>
      </c>
      <c r="J41" s="34" t="s">
        <v>165</v>
      </c>
      <c r="K41" s="106">
        <f t="shared" si="2"/>
        <v>137.03772000000001</v>
      </c>
      <c r="L41" s="106">
        <f t="shared" si="18"/>
        <v>141.54392910023998</v>
      </c>
      <c r="M41" s="106">
        <f t="shared" si="19"/>
        <v>147.43377015160169</v>
      </c>
      <c r="N41" s="106">
        <f t="shared" si="20"/>
        <v>153.56869573488805</v>
      </c>
      <c r="O41" s="107">
        <f t="shared" si="21"/>
        <v>160.39714773363346</v>
      </c>
    </row>
    <row r="42" spans="1:15">
      <c r="A42" s="34" t="s">
        <v>166</v>
      </c>
      <c r="B42" s="132">
        <v>49.058999999999997</v>
      </c>
      <c r="C42" s="106">
        <f t="shared" ref="C42:G42" si="33">B42*(1+C$4)*(1-C$5)+C$6</f>
        <v>49.058999999999997</v>
      </c>
      <c r="D42" s="132">
        <f t="shared" si="33"/>
        <v>50.811034255199992</v>
      </c>
      <c r="E42" s="106">
        <f t="shared" si="33"/>
        <v>52.925352526006819</v>
      </c>
      <c r="F42" s="132">
        <f t="shared" si="33"/>
        <v>55.127650540107489</v>
      </c>
      <c r="G42" s="107">
        <f t="shared" si="33"/>
        <v>57.421589257792107</v>
      </c>
      <c r="J42" s="34" t="s">
        <v>166</v>
      </c>
      <c r="K42" s="106">
        <f t="shared" si="2"/>
        <v>179.55593999999996</v>
      </c>
      <c r="L42" s="106">
        <f t="shared" si="18"/>
        <v>185.46027503147997</v>
      </c>
      <c r="M42" s="106">
        <f t="shared" si="19"/>
        <v>193.17753671992489</v>
      </c>
      <c r="N42" s="106">
        <f t="shared" si="20"/>
        <v>201.21592447139233</v>
      </c>
      <c r="O42" s="107">
        <f t="shared" si="21"/>
        <v>210.16301668351912</v>
      </c>
    </row>
    <row r="43" spans="1:15">
      <c r="A43" s="34" t="s">
        <v>167</v>
      </c>
      <c r="B43" s="132">
        <v>49.058999999999997</v>
      </c>
      <c r="C43" s="106">
        <f t="shared" ref="C43:G43" si="34">B43*(1+C$4)*(1-C$5)+C$6</f>
        <v>49.058999999999997</v>
      </c>
      <c r="D43" s="132">
        <f t="shared" si="34"/>
        <v>50.811034255199992</v>
      </c>
      <c r="E43" s="106">
        <f t="shared" si="34"/>
        <v>52.925352526006819</v>
      </c>
      <c r="F43" s="132">
        <f t="shared" si="34"/>
        <v>55.127650540107489</v>
      </c>
      <c r="G43" s="107">
        <f t="shared" si="34"/>
        <v>57.421589257792107</v>
      </c>
      <c r="J43" s="34" t="s">
        <v>167</v>
      </c>
      <c r="K43" s="106">
        <f t="shared" si="2"/>
        <v>179.55593999999996</v>
      </c>
      <c r="L43" s="106">
        <f t="shared" si="18"/>
        <v>185.46027503147997</v>
      </c>
      <c r="M43" s="106">
        <f t="shared" si="19"/>
        <v>193.17753671992489</v>
      </c>
      <c r="N43" s="106">
        <f t="shared" si="20"/>
        <v>201.21592447139233</v>
      </c>
      <c r="O43" s="107">
        <f t="shared" si="21"/>
        <v>210.16301668351912</v>
      </c>
    </row>
    <row r="44" spans="1:15">
      <c r="A44" s="34" t="s">
        <v>168</v>
      </c>
      <c r="B44" s="132">
        <v>49.058999999999997</v>
      </c>
      <c r="C44" s="106">
        <f t="shared" ref="C44:G44" si="35">B44*(1+C$4)*(1-C$5)+C$6</f>
        <v>49.058999999999997</v>
      </c>
      <c r="D44" s="132">
        <f t="shared" si="35"/>
        <v>50.811034255199992</v>
      </c>
      <c r="E44" s="106">
        <f t="shared" si="35"/>
        <v>52.925352526006819</v>
      </c>
      <c r="F44" s="132">
        <f t="shared" si="35"/>
        <v>55.127650540107489</v>
      </c>
      <c r="G44" s="107">
        <f t="shared" si="35"/>
        <v>57.421589257792107</v>
      </c>
      <c r="J44" s="34" t="s">
        <v>168</v>
      </c>
      <c r="K44" s="106">
        <f t="shared" si="2"/>
        <v>179.55593999999996</v>
      </c>
      <c r="L44" s="106">
        <f t="shared" si="18"/>
        <v>185.46027503147997</v>
      </c>
      <c r="M44" s="106">
        <f t="shared" si="19"/>
        <v>193.17753671992489</v>
      </c>
      <c r="N44" s="106">
        <f t="shared" si="20"/>
        <v>201.21592447139233</v>
      </c>
      <c r="O44" s="107">
        <f t="shared" si="21"/>
        <v>210.16301668351912</v>
      </c>
    </row>
    <row r="45" spans="1:15">
      <c r="A45" s="34" t="s">
        <v>169</v>
      </c>
      <c r="B45" s="132">
        <v>37.442</v>
      </c>
      <c r="C45" s="106">
        <f t="shared" ref="C45:G45" si="36">B45*(1+C$4)*(1-C$5)+C$6</f>
        <v>37.442</v>
      </c>
      <c r="D45" s="132">
        <f t="shared" si="36"/>
        <v>38.779158657599993</v>
      </c>
      <c r="E45" s="106">
        <f t="shared" si="36"/>
        <v>40.392813740164847</v>
      </c>
      <c r="F45" s="132">
        <f t="shared" si="36"/>
        <v>42.073615269832338</v>
      </c>
      <c r="G45" s="107">
        <f t="shared" si="36"/>
        <v>43.824357304271437</v>
      </c>
      <c r="J45" s="34" t="s">
        <v>169</v>
      </c>
      <c r="K45" s="106">
        <f t="shared" si="2"/>
        <v>137.03772000000001</v>
      </c>
      <c r="L45" s="106">
        <f t="shared" si="18"/>
        <v>141.54392910023998</v>
      </c>
      <c r="M45" s="106">
        <f t="shared" si="19"/>
        <v>147.43377015160169</v>
      </c>
      <c r="N45" s="106">
        <f t="shared" si="20"/>
        <v>153.56869573488805</v>
      </c>
      <c r="O45" s="107">
        <f t="shared" si="21"/>
        <v>160.39714773363346</v>
      </c>
    </row>
    <row r="46" spans="1:15">
      <c r="A46" s="34" t="s">
        <v>170</v>
      </c>
      <c r="B46" s="132">
        <v>37.442</v>
      </c>
      <c r="C46" s="106">
        <f t="shared" ref="C46:G46" si="37">B46*(1+C$4)*(1-C$5)+C$6</f>
        <v>37.442</v>
      </c>
      <c r="D46" s="132">
        <f t="shared" si="37"/>
        <v>38.779158657599993</v>
      </c>
      <c r="E46" s="106">
        <f t="shared" si="37"/>
        <v>40.392813740164847</v>
      </c>
      <c r="F46" s="132">
        <f t="shared" si="37"/>
        <v>42.073615269832338</v>
      </c>
      <c r="G46" s="107">
        <f t="shared" si="37"/>
        <v>43.824357304271437</v>
      </c>
      <c r="J46" s="34" t="s">
        <v>170</v>
      </c>
      <c r="K46" s="106">
        <f t="shared" si="2"/>
        <v>137.03772000000001</v>
      </c>
      <c r="L46" s="106">
        <f t="shared" si="18"/>
        <v>141.54392910023998</v>
      </c>
      <c r="M46" s="106">
        <f t="shared" si="19"/>
        <v>147.43377015160169</v>
      </c>
      <c r="N46" s="106">
        <f t="shared" si="20"/>
        <v>153.56869573488805</v>
      </c>
      <c r="O46" s="107">
        <f t="shared" si="21"/>
        <v>160.39714773363346</v>
      </c>
    </row>
    <row r="47" spans="1:15">
      <c r="A47" s="34" t="s">
        <v>171</v>
      </c>
      <c r="B47" s="132">
        <v>45.884999999999998</v>
      </c>
      <c r="C47" s="106">
        <f t="shared" ref="C47:G47" si="38">B47*(1+C$4)*(1-C$5)+C$6</f>
        <v>45.884999999999998</v>
      </c>
      <c r="D47" s="132">
        <f t="shared" si="38"/>
        <v>47.523681827999994</v>
      </c>
      <c r="E47" s="106">
        <f t="shared" si="38"/>
        <v>49.501208762017626</v>
      </c>
      <c r="F47" s="132">
        <f t="shared" si="38"/>
        <v>51.561023360297447</v>
      </c>
      <c r="G47" s="107">
        <f t="shared" si="38"/>
        <v>53.706549727752119</v>
      </c>
      <c r="J47" s="34" t="s">
        <v>171</v>
      </c>
      <c r="K47" s="106">
        <f t="shared" si="2"/>
        <v>167.9391</v>
      </c>
      <c r="L47" s="106">
        <f t="shared" si="18"/>
        <v>173.46143867219999</v>
      </c>
      <c r="M47" s="106">
        <f t="shared" si="19"/>
        <v>180.67941198136432</v>
      </c>
      <c r="N47" s="106">
        <f t="shared" si="20"/>
        <v>188.1977352650857</v>
      </c>
      <c r="O47" s="107">
        <f t="shared" si="21"/>
        <v>196.56597200357274</v>
      </c>
    </row>
    <row r="48" spans="1:15">
      <c r="A48" s="34" t="s">
        <v>172</v>
      </c>
      <c r="B48" s="132">
        <v>48.006999999999998</v>
      </c>
      <c r="C48" s="106">
        <f t="shared" ref="C48:G48" si="39">B48*(1+C$4)*(1-C$5)+C$6</f>
        <v>48.006999999999998</v>
      </c>
      <c r="D48" s="132">
        <f t="shared" si="39"/>
        <v>49.721464389599994</v>
      </c>
      <c r="E48" s="106">
        <f t="shared" si="39"/>
        <v>51.790444132901392</v>
      </c>
      <c r="F48" s="132">
        <f t="shared" si="39"/>
        <v>53.945517019893202</v>
      </c>
      <c r="G48" s="107">
        <f t="shared" si="39"/>
        <v>56.190265506814782</v>
      </c>
      <c r="J48" s="34" t="s">
        <v>172</v>
      </c>
      <c r="K48" s="106">
        <f t="shared" si="2"/>
        <v>175.70561999999998</v>
      </c>
      <c r="L48" s="106">
        <f t="shared" si="18"/>
        <v>181.48334502203997</v>
      </c>
      <c r="M48" s="106">
        <f t="shared" si="19"/>
        <v>189.03512108509005</v>
      </c>
      <c r="N48" s="106">
        <f t="shared" si="20"/>
        <v>196.90113712261021</v>
      </c>
      <c r="O48" s="107">
        <f t="shared" si="21"/>
        <v>205.65637175494211</v>
      </c>
    </row>
    <row r="49" spans="1:15">
      <c r="A49" s="34" t="s">
        <v>173</v>
      </c>
      <c r="B49" s="132">
        <v>48.831000000000003</v>
      </c>
      <c r="C49" s="106">
        <f t="shared" ref="C49:G49" si="40">B49*(1+C$4)*(1-C$5)+C$6</f>
        <v>48.831000000000003</v>
      </c>
      <c r="D49" s="132">
        <f t="shared" si="40"/>
        <v>50.574891736799998</v>
      </c>
      <c r="E49" s="106">
        <f t="shared" si="40"/>
        <v>52.679383786816672</v>
      </c>
      <c r="F49" s="132">
        <f t="shared" si="40"/>
        <v>54.871446697323414</v>
      </c>
      <c r="G49" s="107">
        <f t="shared" si="40"/>
        <v>57.154724414424408</v>
      </c>
      <c r="J49" s="34" t="s">
        <v>173</v>
      </c>
      <c r="K49" s="106">
        <f t="shared" si="2"/>
        <v>178.72146000000001</v>
      </c>
      <c r="L49" s="106">
        <f t="shared" si="18"/>
        <v>184.59835483932</v>
      </c>
      <c r="M49" s="106">
        <f t="shared" si="19"/>
        <v>192.27975082188084</v>
      </c>
      <c r="N49" s="106">
        <f t="shared" si="20"/>
        <v>200.28078044523045</v>
      </c>
      <c r="O49" s="107">
        <f t="shared" si="21"/>
        <v>209.18629135679333</v>
      </c>
    </row>
    <row r="50" spans="1:15">
      <c r="A50" s="34" t="s">
        <v>174</v>
      </c>
      <c r="B50" s="132">
        <v>53.069000000000003</v>
      </c>
      <c r="C50" s="106">
        <f t="shared" ref="C50:G50" si="41">B50*(1+C$4)*(1-C$5)+C$6</f>
        <v>53.069000000000003</v>
      </c>
      <c r="D50" s="132">
        <f t="shared" si="41"/>
        <v>54.964242583199997</v>
      </c>
      <c r="E50" s="106">
        <f t="shared" si="41"/>
        <v>57.251381667026557</v>
      </c>
      <c r="F50" s="132">
        <f t="shared" si="41"/>
        <v>59.63369181012586</v>
      </c>
      <c r="G50" s="107">
        <f t="shared" si="41"/>
        <v>62.11513321351373</v>
      </c>
      <c r="J50" s="34" t="s">
        <v>174</v>
      </c>
      <c r="K50" s="106">
        <f t="shared" si="2"/>
        <v>194.23254</v>
      </c>
      <c r="L50" s="106">
        <f t="shared" si="18"/>
        <v>200.61948542867998</v>
      </c>
      <c r="M50" s="106">
        <f t="shared" si="19"/>
        <v>208.96754308464693</v>
      </c>
      <c r="N50" s="106">
        <f t="shared" si="20"/>
        <v>217.66297510695938</v>
      </c>
      <c r="O50" s="107">
        <f t="shared" si="21"/>
        <v>227.34138756146024</v>
      </c>
    </row>
    <row r="51" spans="1:15">
      <c r="A51" s="34" t="s">
        <v>175</v>
      </c>
      <c r="B51" s="132">
        <v>38.597999999999999</v>
      </c>
      <c r="C51" s="106">
        <f t="shared" ref="C51:G51" si="42">B51*(1+C$4)*(1-C$5)+C$6</f>
        <v>38.597999999999999</v>
      </c>
      <c r="D51" s="132">
        <f t="shared" si="42"/>
        <v>39.976442654399996</v>
      </c>
      <c r="E51" s="106">
        <f t="shared" si="42"/>
        <v>41.639918400269295</v>
      </c>
      <c r="F51" s="132">
        <f t="shared" si="42"/>
        <v>43.372613700790254</v>
      </c>
      <c r="G51" s="107">
        <f t="shared" si="42"/>
        <v>45.177408878539318</v>
      </c>
      <c r="J51" s="34" t="s">
        <v>175</v>
      </c>
      <c r="K51" s="106">
        <f t="shared" si="2"/>
        <v>141.26868000000002</v>
      </c>
      <c r="L51" s="106">
        <f t="shared" si="18"/>
        <v>145.91401568856</v>
      </c>
      <c r="M51" s="106">
        <f t="shared" si="19"/>
        <v>151.98570216098292</v>
      </c>
      <c r="N51" s="106">
        <f t="shared" si="20"/>
        <v>158.31004000788442</v>
      </c>
      <c r="O51" s="107">
        <f t="shared" si="21"/>
        <v>165.34931649545391</v>
      </c>
    </row>
    <row r="52" spans="1:15">
      <c r="A52" s="34" t="s">
        <v>176</v>
      </c>
      <c r="B52" s="132">
        <v>53.295000000000002</v>
      </c>
      <c r="C52" s="106">
        <f t="shared" ref="C52:G52" si="43">B52*(1+C$4)*(1-C$5)+C$6</f>
        <v>53.295000000000002</v>
      </c>
      <c r="D52" s="132">
        <f t="shared" si="43"/>
        <v>55.198313675999991</v>
      </c>
      <c r="E52" s="106">
        <f t="shared" si="43"/>
        <v>57.49519278569749</v>
      </c>
      <c r="F52" s="132">
        <f t="shared" si="43"/>
        <v>59.887648250780252</v>
      </c>
      <c r="G52" s="107">
        <f t="shared" si="43"/>
        <v>62.379657137202763</v>
      </c>
      <c r="J52" s="34" t="s">
        <v>176</v>
      </c>
      <c r="K52" s="106">
        <f t="shared" si="2"/>
        <v>195.05970000000002</v>
      </c>
      <c r="L52" s="106">
        <f t="shared" si="18"/>
        <v>201.47384491739999</v>
      </c>
      <c r="M52" s="106">
        <f t="shared" si="19"/>
        <v>209.85745366779585</v>
      </c>
      <c r="N52" s="106">
        <f t="shared" si="20"/>
        <v>218.5899161153479</v>
      </c>
      <c r="O52" s="107">
        <f t="shared" si="21"/>
        <v>228.30954512216212</v>
      </c>
    </row>
    <row r="53" spans="1:15">
      <c r="A53" s="34" t="s">
        <v>177</v>
      </c>
      <c r="B53" s="132">
        <v>53.069000000000003</v>
      </c>
      <c r="C53" s="106">
        <f t="shared" ref="C53:G53" si="44">B53*(1+C$4)*(1-C$5)+C$6</f>
        <v>53.069000000000003</v>
      </c>
      <c r="D53" s="132">
        <f t="shared" si="44"/>
        <v>54.964242583199997</v>
      </c>
      <c r="E53" s="106">
        <f t="shared" si="44"/>
        <v>57.251381667026557</v>
      </c>
      <c r="F53" s="132">
        <f t="shared" si="44"/>
        <v>59.63369181012586</v>
      </c>
      <c r="G53" s="107">
        <f t="shared" si="44"/>
        <v>62.11513321351373</v>
      </c>
      <c r="J53" s="34" t="s">
        <v>177</v>
      </c>
      <c r="K53" s="106">
        <f t="shared" si="2"/>
        <v>194.23254</v>
      </c>
      <c r="L53" s="106">
        <f t="shared" si="18"/>
        <v>200.61948542867998</v>
      </c>
      <c r="M53" s="106">
        <f t="shared" si="19"/>
        <v>208.96754308464693</v>
      </c>
      <c r="N53" s="106">
        <f t="shared" si="20"/>
        <v>217.66297510695938</v>
      </c>
      <c r="O53" s="107">
        <f t="shared" si="21"/>
        <v>227.34138756146024</v>
      </c>
    </row>
    <row r="54" spans="1:15">
      <c r="A54" s="34" t="s">
        <v>178</v>
      </c>
      <c r="B54" s="132">
        <v>45.521999999999998</v>
      </c>
      <c r="C54" s="106">
        <f t="shared" ref="C54:G54" si="45">B54*(1+C$4)*(1-C$5)+C$6</f>
        <v>45.521999999999998</v>
      </c>
      <c r="D54" s="132">
        <f t="shared" si="45"/>
        <v>47.147718081599997</v>
      </c>
      <c r="E54" s="106">
        <f t="shared" si="45"/>
        <v>49.10960063778068</v>
      </c>
      <c r="F54" s="132">
        <f t="shared" si="45"/>
        <v>51.153119873759621</v>
      </c>
      <c r="G54" s="107">
        <f t="shared" si="45"/>
        <v>53.281672806074575</v>
      </c>
      <c r="J54" s="34" t="s">
        <v>178</v>
      </c>
      <c r="K54" s="106">
        <f t="shared" si="2"/>
        <v>166.61052000000001</v>
      </c>
      <c r="L54" s="106">
        <f t="shared" si="18"/>
        <v>172.08917099783997</v>
      </c>
      <c r="M54" s="106">
        <f t="shared" si="19"/>
        <v>179.25004232789951</v>
      </c>
      <c r="N54" s="106">
        <f t="shared" si="20"/>
        <v>186.70888753922264</v>
      </c>
      <c r="O54" s="107">
        <f t="shared" si="21"/>
        <v>195.01092247023294</v>
      </c>
    </row>
    <row r="55" spans="1:15">
      <c r="A55" s="34" t="s">
        <v>179</v>
      </c>
      <c r="B55" s="132">
        <v>45.912999999999997</v>
      </c>
      <c r="C55" s="106">
        <f t="shared" ref="C55:G55" si="46">B55*(1+C$4)*(1-C$5)+C$6</f>
        <v>45.912999999999997</v>
      </c>
      <c r="D55" s="132">
        <f t="shared" si="46"/>
        <v>47.552681786399987</v>
      </c>
      <c r="E55" s="106">
        <f t="shared" si="46"/>
        <v>49.531415449286591</v>
      </c>
      <c r="F55" s="132">
        <f t="shared" si="46"/>
        <v>51.592486990113031</v>
      </c>
      <c r="G55" s="107">
        <f t="shared" si="46"/>
        <v>53.739322603253413</v>
      </c>
      <c r="J55" s="34" t="s">
        <v>179</v>
      </c>
      <c r="K55" s="106">
        <f t="shared" si="2"/>
        <v>168.04157999999998</v>
      </c>
      <c r="L55" s="106">
        <f t="shared" si="18"/>
        <v>173.56728852035994</v>
      </c>
      <c r="M55" s="106">
        <f t="shared" si="19"/>
        <v>180.78966638989604</v>
      </c>
      <c r="N55" s="106">
        <f t="shared" si="20"/>
        <v>188.31257751391254</v>
      </c>
      <c r="O55" s="107">
        <f t="shared" si="21"/>
        <v>196.6859207279075</v>
      </c>
    </row>
    <row r="56" spans="1:15">
      <c r="A56" s="34" t="s">
        <v>180</v>
      </c>
      <c r="B56" s="132">
        <v>47.292000000000002</v>
      </c>
      <c r="C56" s="106">
        <f t="shared" ref="C56:G56" si="47">B56*(1+C$4)*(1-C$5)+C$6</f>
        <v>47.292000000000002</v>
      </c>
      <c r="D56" s="132">
        <f t="shared" si="47"/>
        <v>48.980929737599993</v>
      </c>
      <c r="E56" s="106">
        <f t="shared" si="47"/>
        <v>51.019094797283159</v>
      </c>
      <c r="F56" s="132">
        <f t="shared" si="47"/>
        <v>53.142070758530828</v>
      </c>
      <c r="G56" s="107">
        <f t="shared" si="47"/>
        <v>55.353386721692353</v>
      </c>
      <c r="J56" s="34" t="s">
        <v>180</v>
      </c>
      <c r="K56" s="106">
        <f t="shared" si="2"/>
        <v>173.08872</v>
      </c>
      <c r="L56" s="106">
        <f t="shared" si="18"/>
        <v>178.78039354223998</v>
      </c>
      <c r="M56" s="106">
        <f t="shared" si="19"/>
        <v>186.21969601008354</v>
      </c>
      <c r="N56" s="106">
        <f t="shared" si="20"/>
        <v>193.96855826863754</v>
      </c>
      <c r="O56" s="107">
        <f t="shared" si="21"/>
        <v>202.59339540139402</v>
      </c>
    </row>
    <row r="57" spans="1:15">
      <c r="A57" s="34" t="s">
        <v>181</v>
      </c>
      <c r="B57" s="132">
        <v>37.039000000000001</v>
      </c>
      <c r="C57" s="106">
        <f t="shared" ref="C57:G57" si="48">B57*(1+C$4)*(1-C$5)+C$6</f>
        <v>37.039000000000001</v>
      </c>
      <c r="D57" s="132">
        <f t="shared" si="48"/>
        <v>38.3617663992</v>
      </c>
      <c r="E57" s="106">
        <f t="shared" si="48"/>
        <v>39.958053205543671</v>
      </c>
      <c r="F57" s="132">
        <f t="shared" si="48"/>
        <v>41.620763740700824</v>
      </c>
      <c r="G57" s="107">
        <f t="shared" si="48"/>
        <v>43.352661989020618</v>
      </c>
      <c r="J57" s="34" t="s">
        <v>181</v>
      </c>
      <c r="K57" s="106">
        <f t="shared" si="2"/>
        <v>135.56274000000002</v>
      </c>
      <c r="L57" s="106">
        <f t="shared" si="18"/>
        <v>140.02044735708</v>
      </c>
      <c r="M57" s="106">
        <f t="shared" si="19"/>
        <v>145.8468942002344</v>
      </c>
      <c r="N57" s="106">
        <f t="shared" si="20"/>
        <v>151.915787653558</v>
      </c>
      <c r="O57" s="107">
        <f t="shared" si="21"/>
        <v>158.67074287981546</v>
      </c>
    </row>
    <row r="58" spans="1:15">
      <c r="A58" s="34" t="s">
        <v>182</v>
      </c>
      <c r="B58" s="132">
        <v>51.582000000000001</v>
      </c>
      <c r="C58" s="106">
        <f t="shared" ref="C58:G58" si="49">B58*(1+C$4)*(1-C$5)+C$6</f>
        <v>51.582000000000001</v>
      </c>
      <c r="D58" s="132">
        <f t="shared" si="49"/>
        <v>53.424137649599992</v>
      </c>
      <c r="E58" s="106">
        <f t="shared" si="49"/>
        <v>55.647190810992548</v>
      </c>
      <c r="F58" s="132">
        <f t="shared" si="49"/>
        <v>57.962748326705075</v>
      </c>
      <c r="G58" s="107">
        <f t="shared" si="49"/>
        <v>60.374659432426931</v>
      </c>
      <c r="J58" s="34" t="s">
        <v>182</v>
      </c>
      <c r="K58" s="106">
        <f t="shared" si="2"/>
        <v>188.79012</v>
      </c>
      <c r="L58" s="106">
        <f t="shared" si="18"/>
        <v>194.99810242103999</v>
      </c>
      <c r="M58" s="106">
        <f t="shared" si="19"/>
        <v>203.1122464601228</v>
      </c>
      <c r="N58" s="106">
        <f t="shared" si="20"/>
        <v>211.56403139247351</v>
      </c>
      <c r="O58" s="107">
        <f t="shared" si="21"/>
        <v>220.97125352268256</v>
      </c>
    </row>
    <row r="59" spans="1:15">
      <c r="A59" s="34" t="s">
        <v>183</v>
      </c>
      <c r="B59" s="132">
        <v>37.024999999999999</v>
      </c>
      <c r="C59" s="106">
        <f t="shared" ref="C59:G59" si="50">B59*(1+C$4)*(1-C$5)+C$6</f>
        <v>37.024999999999999</v>
      </c>
      <c r="D59" s="132">
        <f t="shared" si="50"/>
        <v>38.347266419999997</v>
      </c>
      <c r="E59" s="106">
        <f t="shared" si="50"/>
        <v>39.942949861909185</v>
      </c>
      <c r="F59" s="132">
        <f t="shared" si="50"/>
        <v>41.605031925793028</v>
      </c>
      <c r="G59" s="107">
        <f t="shared" si="50"/>
        <v>43.336275551269964</v>
      </c>
      <c r="J59" s="34" t="s">
        <v>183</v>
      </c>
      <c r="K59" s="106">
        <f t="shared" si="2"/>
        <v>135.51149999999998</v>
      </c>
      <c r="L59" s="106">
        <f t="shared" si="18"/>
        <v>139.967522433</v>
      </c>
      <c r="M59" s="106">
        <f t="shared" si="19"/>
        <v>145.79176699596852</v>
      </c>
      <c r="N59" s="106">
        <f t="shared" si="20"/>
        <v>151.85836652914455</v>
      </c>
      <c r="O59" s="107">
        <f t="shared" si="21"/>
        <v>158.61076851764807</v>
      </c>
    </row>
    <row r="60" spans="1:15">
      <c r="A60" s="34" t="s">
        <v>184</v>
      </c>
      <c r="B60" s="132">
        <v>36.883000000000003</v>
      </c>
      <c r="C60" s="106">
        <f t="shared" ref="C60:G60" si="51">B60*(1+C$4)*(1-C$5)+C$6</f>
        <v>36.883000000000003</v>
      </c>
      <c r="D60" s="132">
        <f t="shared" si="51"/>
        <v>38.200195202399996</v>
      </c>
      <c r="E60" s="106">
        <f t="shared" si="51"/>
        <v>39.789758805045139</v>
      </c>
      <c r="F60" s="132">
        <f t="shared" si="51"/>
        <v>41.445466374585394</v>
      </c>
      <c r="G60" s="107">
        <f t="shared" si="51"/>
        <v>43.170070254084813</v>
      </c>
      <c r="J60" s="34" t="s">
        <v>184</v>
      </c>
      <c r="K60" s="106">
        <f t="shared" si="2"/>
        <v>134.99178000000001</v>
      </c>
      <c r="L60" s="106">
        <f t="shared" si="18"/>
        <v>139.43071248875998</v>
      </c>
      <c r="M60" s="106">
        <f t="shared" si="19"/>
        <v>145.23261963841477</v>
      </c>
      <c r="N60" s="106">
        <f t="shared" si="20"/>
        <v>151.27595226723668</v>
      </c>
      <c r="O60" s="107">
        <f t="shared" si="21"/>
        <v>158.00245712995041</v>
      </c>
    </row>
    <row r="61" spans="1:15">
      <c r="A61" s="34" t="s">
        <v>185</v>
      </c>
      <c r="B61" s="132">
        <v>36.883000000000003</v>
      </c>
      <c r="C61" s="106">
        <f t="shared" ref="C61:G61" si="52">B61*(1+C$4)*(1-C$5)+C$6</f>
        <v>36.883000000000003</v>
      </c>
      <c r="D61" s="132">
        <f t="shared" si="52"/>
        <v>38.200195202399996</v>
      </c>
      <c r="E61" s="106">
        <f t="shared" si="52"/>
        <v>39.789758805045139</v>
      </c>
      <c r="F61" s="132">
        <f t="shared" si="52"/>
        <v>41.445466374585394</v>
      </c>
      <c r="G61" s="107">
        <f t="shared" si="52"/>
        <v>43.170070254084813</v>
      </c>
      <c r="J61" s="34" t="s">
        <v>185</v>
      </c>
      <c r="K61" s="106">
        <f t="shared" si="2"/>
        <v>134.99178000000001</v>
      </c>
      <c r="L61" s="106">
        <f t="shared" si="18"/>
        <v>139.43071248875998</v>
      </c>
      <c r="M61" s="106">
        <f t="shared" si="19"/>
        <v>145.23261963841477</v>
      </c>
      <c r="N61" s="106">
        <f t="shared" si="20"/>
        <v>151.27595226723668</v>
      </c>
      <c r="O61" s="107">
        <f t="shared" si="21"/>
        <v>158.00245712995041</v>
      </c>
    </row>
    <row r="62" spans="1:15">
      <c r="A62" s="34" t="s">
        <v>186</v>
      </c>
      <c r="B62" s="132">
        <v>47.323999999999998</v>
      </c>
      <c r="C62" s="106">
        <f t="shared" ref="C62:G62" si="53">B62*(1+C$4)*(1-C$5)+C$6</f>
        <v>47.323999999999998</v>
      </c>
      <c r="D62" s="132">
        <f t="shared" si="53"/>
        <v>49.014072547199994</v>
      </c>
      <c r="E62" s="106">
        <f t="shared" si="53"/>
        <v>51.053616725590544</v>
      </c>
      <c r="F62" s="132">
        <f t="shared" si="53"/>
        <v>53.178029192605777</v>
      </c>
      <c r="G62" s="107">
        <f t="shared" si="53"/>
        <v>55.390841436550964</v>
      </c>
      <c r="J62" s="34" t="s">
        <v>186</v>
      </c>
      <c r="K62" s="106">
        <f t="shared" si="2"/>
        <v>173.20583999999999</v>
      </c>
      <c r="L62" s="106">
        <f t="shared" si="18"/>
        <v>178.90136479727997</v>
      </c>
      <c r="M62" s="106">
        <f t="shared" si="19"/>
        <v>186.34570104840549</v>
      </c>
      <c r="N62" s="106">
        <f t="shared" si="20"/>
        <v>194.09980655301106</v>
      </c>
      <c r="O62" s="107">
        <f t="shared" si="21"/>
        <v>202.73047965777653</v>
      </c>
    </row>
    <row r="63" spans="1:15">
      <c r="A63" s="85" t="s">
        <v>135</v>
      </c>
      <c r="B63" s="150"/>
      <c r="C63" s="82"/>
      <c r="D63" s="101"/>
      <c r="E63" s="82"/>
      <c r="F63" s="101"/>
      <c r="G63" s="86"/>
      <c r="J63" s="85" t="s">
        <v>135</v>
      </c>
      <c r="K63" s="82"/>
      <c r="L63" s="101"/>
      <c r="M63" s="82"/>
      <c r="N63" s="101"/>
      <c r="O63" s="86"/>
    </row>
    <row r="64" spans="1:15">
      <c r="A64" s="34" t="s">
        <v>138</v>
      </c>
      <c r="B64" s="132">
        <v>18.667000000000002</v>
      </c>
      <c r="C64" s="106">
        <f t="shared" ref="C64:G64" si="54">B64*(1+C$4)*(1-C$5)+C$6</f>
        <v>18.667000000000002</v>
      </c>
      <c r="D64" s="132">
        <f t="shared" si="54"/>
        <v>19.3336508376</v>
      </c>
      <c r="E64" s="106">
        <f t="shared" si="54"/>
        <v>20.138151116063707</v>
      </c>
      <c r="F64" s="132">
        <f t="shared" si="54"/>
        <v>20.976127777414678</v>
      </c>
      <c r="G64" s="107">
        <f t="shared" si="54"/>
        <v>21.848973820811789</v>
      </c>
      <c r="J64" s="34" t="s">
        <v>138</v>
      </c>
      <c r="K64" s="106">
        <f t="shared" si="2"/>
        <v>68.321219999999997</v>
      </c>
      <c r="L64" s="106">
        <f t="shared" ref="L64:L112" si="55">(D64*L$4)/$K$5</f>
        <v>70.567825557239999</v>
      </c>
      <c r="M64" s="106">
        <f t="shared" ref="M64:M112" si="56">(E64*M$4)/$K$5</f>
        <v>73.50425157363253</v>
      </c>
      <c r="N64" s="106">
        <f t="shared" ref="N64:N112" si="57">(F64*N$4)/$K$5</f>
        <v>76.562866387563574</v>
      </c>
      <c r="O64" s="107">
        <f t="shared" ref="O64:O112" si="58">(G64*O$4)/$K$5</f>
        <v>79.96724418417115</v>
      </c>
    </row>
    <row r="65" spans="1:15">
      <c r="A65" s="34" t="s">
        <v>139</v>
      </c>
      <c r="B65" s="132">
        <v>18.667000000000002</v>
      </c>
      <c r="C65" s="106">
        <f t="shared" ref="C65:G65" si="59">B65*(1+C$4)*(1-C$5)+C$6</f>
        <v>18.667000000000002</v>
      </c>
      <c r="D65" s="132">
        <f t="shared" si="59"/>
        <v>19.3336508376</v>
      </c>
      <c r="E65" s="106">
        <f t="shared" si="59"/>
        <v>20.138151116063707</v>
      </c>
      <c r="F65" s="132">
        <f t="shared" si="59"/>
        <v>20.976127777414678</v>
      </c>
      <c r="G65" s="107">
        <f t="shared" si="59"/>
        <v>21.848973820811789</v>
      </c>
      <c r="J65" s="34" t="s">
        <v>139</v>
      </c>
      <c r="K65" s="106">
        <f t="shared" si="2"/>
        <v>68.321219999999997</v>
      </c>
      <c r="L65" s="106">
        <f t="shared" si="55"/>
        <v>70.567825557239999</v>
      </c>
      <c r="M65" s="106">
        <f t="shared" si="56"/>
        <v>73.50425157363253</v>
      </c>
      <c r="N65" s="106">
        <f t="shared" si="57"/>
        <v>76.562866387563574</v>
      </c>
      <c r="O65" s="107">
        <f t="shared" si="58"/>
        <v>79.96724418417115</v>
      </c>
    </row>
    <row r="66" spans="1:15">
      <c r="A66" s="34" t="s">
        <v>140</v>
      </c>
      <c r="B66" s="132">
        <v>18.667000000000002</v>
      </c>
      <c r="C66" s="106">
        <f t="shared" ref="C66:G66" si="60">B66*(1+C$4)*(1-C$5)+C$6</f>
        <v>18.667000000000002</v>
      </c>
      <c r="D66" s="132">
        <f t="shared" si="60"/>
        <v>19.3336508376</v>
      </c>
      <c r="E66" s="106">
        <f t="shared" si="60"/>
        <v>20.138151116063707</v>
      </c>
      <c r="F66" s="132">
        <f t="shared" si="60"/>
        <v>20.976127777414678</v>
      </c>
      <c r="G66" s="107">
        <f t="shared" si="60"/>
        <v>21.848973820811789</v>
      </c>
      <c r="J66" s="34" t="s">
        <v>140</v>
      </c>
      <c r="K66" s="106">
        <f t="shared" si="2"/>
        <v>68.321219999999997</v>
      </c>
      <c r="L66" s="106">
        <f t="shared" si="55"/>
        <v>70.567825557239999</v>
      </c>
      <c r="M66" s="106">
        <f t="shared" si="56"/>
        <v>73.50425157363253</v>
      </c>
      <c r="N66" s="106">
        <f t="shared" si="57"/>
        <v>76.562866387563574</v>
      </c>
      <c r="O66" s="107">
        <f t="shared" si="58"/>
        <v>79.96724418417115</v>
      </c>
    </row>
    <row r="67" spans="1:15">
      <c r="A67" s="34" t="s">
        <v>141</v>
      </c>
      <c r="B67" s="132">
        <v>19.048999999999999</v>
      </c>
      <c r="C67" s="106">
        <f t="shared" ref="C67:G67" si="61">B67*(1+C$4)*(1-C$5)+C$6</f>
        <v>19.048999999999999</v>
      </c>
      <c r="D67" s="132">
        <f t="shared" si="61"/>
        <v>19.729293127199998</v>
      </c>
      <c r="E67" s="106">
        <f t="shared" si="61"/>
        <v>20.550256635233165</v>
      </c>
      <c r="F67" s="132">
        <f t="shared" si="61"/>
        <v>21.405381584184504</v>
      </c>
      <c r="G67" s="107">
        <f t="shared" si="61"/>
        <v>22.296089479436635</v>
      </c>
      <c r="J67" s="34" t="s">
        <v>141</v>
      </c>
      <c r="K67" s="106">
        <f t="shared" si="2"/>
        <v>69.719340000000003</v>
      </c>
      <c r="L67" s="106">
        <f t="shared" si="55"/>
        <v>72.01191991428</v>
      </c>
      <c r="M67" s="106">
        <f t="shared" si="56"/>
        <v>75.008436718601047</v>
      </c>
      <c r="N67" s="106">
        <f t="shared" si="57"/>
        <v>78.129642782273436</v>
      </c>
      <c r="O67" s="107">
        <f t="shared" si="58"/>
        <v>81.603687494738082</v>
      </c>
    </row>
    <row r="68" spans="1:15">
      <c r="A68" s="34" t="s">
        <v>142</v>
      </c>
      <c r="B68" s="132">
        <v>18.547000000000001</v>
      </c>
      <c r="C68" s="106">
        <f t="shared" ref="C68:G68" si="62">B68*(1+C$4)*(1-C$5)+C$6</f>
        <v>18.547000000000001</v>
      </c>
      <c r="D68" s="132">
        <f t="shared" si="62"/>
        <v>19.209365301599998</v>
      </c>
      <c r="E68" s="106">
        <f t="shared" si="62"/>
        <v>20.008693884910993</v>
      </c>
      <c r="F68" s="132">
        <f t="shared" si="62"/>
        <v>20.841283649633574</v>
      </c>
      <c r="G68" s="107">
        <f t="shared" si="62"/>
        <v>21.708518640091935</v>
      </c>
      <c r="J68" s="34" t="s">
        <v>142</v>
      </c>
      <c r="K68" s="106">
        <f t="shared" si="2"/>
        <v>67.882019999999997</v>
      </c>
      <c r="L68" s="106">
        <f t="shared" si="55"/>
        <v>70.114183350839994</v>
      </c>
      <c r="M68" s="106">
        <f t="shared" si="56"/>
        <v>73.031732679925128</v>
      </c>
      <c r="N68" s="106">
        <f t="shared" si="57"/>
        <v>76.070685321162543</v>
      </c>
      <c r="O68" s="107">
        <f t="shared" si="58"/>
        <v>79.453178222736483</v>
      </c>
    </row>
    <row r="69" spans="1:15">
      <c r="A69" s="34" t="s">
        <v>143</v>
      </c>
      <c r="B69" s="132">
        <v>18.564</v>
      </c>
      <c r="C69" s="106">
        <f t="shared" ref="C69:G69" si="63">B69*(1+C$4)*(1-C$5)+C$6</f>
        <v>18.564</v>
      </c>
      <c r="D69" s="132">
        <f t="shared" si="63"/>
        <v>19.226972419199999</v>
      </c>
      <c r="E69" s="106">
        <f t="shared" si="63"/>
        <v>20.027033659324296</v>
      </c>
      <c r="F69" s="132">
        <f t="shared" si="63"/>
        <v>20.860386567735901</v>
      </c>
      <c r="G69" s="107">
        <f t="shared" si="63"/>
        <v>21.728416457360588</v>
      </c>
      <c r="J69" s="34" t="s">
        <v>143</v>
      </c>
      <c r="K69" s="106">
        <f t="shared" si="2"/>
        <v>67.944239999999994</v>
      </c>
      <c r="L69" s="106">
        <f t="shared" si="55"/>
        <v>70.178449330079999</v>
      </c>
      <c r="M69" s="106">
        <f t="shared" si="56"/>
        <v>73.098672856533682</v>
      </c>
      <c r="N69" s="106">
        <f t="shared" si="57"/>
        <v>76.14041097223604</v>
      </c>
      <c r="O69" s="107">
        <f t="shared" si="58"/>
        <v>79.526004233939744</v>
      </c>
    </row>
    <row r="70" spans="1:15">
      <c r="A70" s="34" t="s">
        <v>144</v>
      </c>
      <c r="B70" s="132">
        <v>18.809999999999999</v>
      </c>
      <c r="C70" s="106">
        <f t="shared" ref="C70:G70" si="64">B70*(1+C$4)*(1-C$5)+C$6</f>
        <v>18.809999999999999</v>
      </c>
      <c r="D70" s="132">
        <f t="shared" si="64"/>
        <v>19.481757767999998</v>
      </c>
      <c r="E70" s="106">
        <f t="shared" si="64"/>
        <v>20.292420983187352</v>
      </c>
      <c r="F70" s="132">
        <f t="shared" si="64"/>
        <v>21.136817029687151</v>
      </c>
      <c r="G70" s="107">
        <f t="shared" si="64"/>
        <v>22.016349577836273</v>
      </c>
      <c r="J70" s="34" t="s">
        <v>144</v>
      </c>
      <c r="K70" s="106">
        <f t="shared" si="2"/>
        <v>68.844599999999986</v>
      </c>
      <c r="L70" s="106">
        <f t="shared" si="55"/>
        <v>71.1084158532</v>
      </c>
      <c r="M70" s="106">
        <f t="shared" si="56"/>
        <v>74.067336588633836</v>
      </c>
      <c r="N70" s="106">
        <f t="shared" si="57"/>
        <v>77.149382158358108</v>
      </c>
      <c r="O70" s="107">
        <f t="shared" si="58"/>
        <v>80.579839454880755</v>
      </c>
    </row>
    <row r="71" spans="1:15">
      <c r="A71" s="34" t="s">
        <v>145</v>
      </c>
      <c r="B71" s="132">
        <v>18.689</v>
      </c>
      <c r="C71" s="106">
        <f t="shared" ref="C71:G71" si="65">B71*(1+C$4)*(1-C$5)+C$6</f>
        <v>18.689</v>
      </c>
      <c r="D71" s="132">
        <f t="shared" si="65"/>
        <v>19.356436519199999</v>
      </c>
      <c r="E71" s="106">
        <f t="shared" si="65"/>
        <v>20.161884941775035</v>
      </c>
      <c r="F71" s="132">
        <f t="shared" si="65"/>
        <v>21.000849200841209</v>
      </c>
      <c r="G71" s="107">
        <f t="shared" si="65"/>
        <v>21.874723937277093</v>
      </c>
      <c r="J71" s="34" t="s">
        <v>145</v>
      </c>
      <c r="K71" s="106">
        <f t="shared" si="2"/>
        <v>68.401740000000004</v>
      </c>
      <c r="L71" s="106">
        <f t="shared" si="55"/>
        <v>70.650993295079999</v>
      </c>
      <c r="M71" s="106">
        <f t="shared" si="56"/>
        <v>73.590880037478883</v>
      </c>
      <c r="N71" s="106">
        <f t="shared" si="57"/>
        <v>76.653099583070414</v>
      </c>
      <c r="O71" s="107">
        <f t="shared" si="58"/>
        <v>80.061489610434151</v>
      </c>
    </row>
    <row r="72" spans="1:15">
      <c r="A72" s="34" t="s">
        <v>146</v>
      </c>
      <c r="B72" s="132">
        <v>18.809999999999999</v>
      </c>
      <c r="C72" s="106">
        <f t="shared" ref="C72:G72" si="66">B72*(1+C$4)*(1-C$5)+C$6</f>
        <v>18.809999999999999</v>
      </c>
      <c r="D72" s="132">
        <f t="shared" si="66"/>
        <v>19.481757767999998</v>
      </c>
      <c r="E72" s="106">
        <f t="shared" si="66"/>
        <v>20.292420983187352</v>
      </c>
      <c r="F72" s="132">
        <f t="shared" si="66"/>
        <v>21.136817029687151</v>
      </c>
      <c r="G72" s="107">
        <f t="shared" si="66"/>
        <v>22.016349577836273</v>
      </c>
      <c r="J72" s="34" t="s">
        <v>146</v>
      </c>
      <c r="K72" s="106">
        <f t="shared" si="2"/>
        <v>68.844599999999986</v>
      </c>
      <c r="L72" s="106">
        <f t="shared" si="55"/>
        <v>71.1084158532</v>
      </c>
      <c r="M72" s="106">
        <f t="shared" si="56"/>
        <v>74.067336588633836</v>
      </c>
      <c r="N72" s="106">
        <f t="shared" si="57"/>
        <v>77.149382158358108</v>
      </c>
      <c r="O72" s="107">
        <f t="shared" si="58"/>
        <v>80.579839454880755</v>
      </c>
    </row>
    <row r="73" spans="1:15">
      <c r="A73" s="34" t="s">
        <v>147</v>
      </c>
      <c r="B73" s="132">
        <v>18.547000000000001</v>
      </c>
      <c r="C73" s="106">
        <f t="shared" ref="C73:G73" si="67">B73*(1+C$4)*(1-C$5)+C$6</f>
        <v>18.547000000000001</v>
      </c>
      <c r="D73" s="132">
        <f t="shared" si="67"/>
        <v>19.209365301599998</v>
      </c>
      <c r="E73" s="106">
        <f t="shared" si="67"/>
        <v>20.008693884910993</v>
      </c>
      <c r="F73" s="132">
        <f t="shared" si="67"/>
        <v>20.841283649633574</v>
      </c>
      <c r="G73" s="107">
        <f t="shared" si="67"/>
        <v>21.708518640091935</v>
      </c>
      <c r="J73" s="34" t="s">
        <v>147</v>
      </c>
      <c r="K73" s="106">
        <f t="shared" si="2"/>
        <v>67.882019999999997</v>
      </c>
      <c r="L73" s="106">
        <f t="shared" si="55"/>
        <v>70.114183350839994</v>
      </c>
      <c r="M73" s="106">
        <f t="shared" si="56"/>
        <v>73.031732679925128</v>
      </c>
      <c r="N73" s="106">
        <f t="shared" si="57"/>
        <v>76.070685321162543</v>
      </c>
      <c r="O73" s="107">
        <f t="shared" si="58"/>
        <v>79.453178222736483</v>
      </c>
    </row>
    <row r="74" spans="1:15">
      <c r="A74" s="34" t="s">
        <v>148</v>
      </c>
      <c r="B74" s="132">
        <v>18.844000000000001</v>
      </c>
      <c r="C74" s="106">
        <f t="shared" ref="C74:G74" si="68">B74*(1+C$4)*(1-C$5)+C$6</f>
        <v>18.844000000000001</v>
      </c>
      <c r="D74" s="132">
        <f t="shared" si="68"/>
        <v>19.516972003199999</v>
      </c>
      <c r="E74" s="106">
        <f t="shared" si="68"/>
        <v>20.329100532013957</v>
      </c>
      <c r="F74" s="132">
        <f t="shared" si="68"/>
        <v>21.175022865891801</v>
      </c>
      <c r="G74" s="107">
        <f t="shared" si="68"/>
        <v>22.056145212373568</v>
      </c>
      <c r="J74" s="34" t="s">
        <v>148</v>
      </c>
      <c r="K74" s="106">
        <f t="shared" si="2"/>
        <v>68.969040000000007</v>
      </c>
      <c r="L74" s="106">
        <f t="shared" si="55"/>
        <v>71.236947811679997</v>
      </c>
      <c r="M74" s="106">
        <f t="shared" si="56"/>
        <v>74.201216941850944</v>
      </c>
      <c r="N74" s="106">
        <f t="shared" si="57"/>
        <v>77.288833460505074</v>
      </c>
      <c r="O74" s="107">
        <f t="shared" si="58"/>
        <v>80.725491477287264</v>
      </c>
    </row>
    <row r="75" spans="1:15">
      <c r="A75" s="34" t="s">
        <v>149</v>
      </c>
      <c r="B75" s="132">
        <v>22.321999999999999</v>
      </c>
      <c r="C75" s="106">
        <f t="shared" ref="C75:G75" si="69">B75*(1+C$4)*(1-C$5)+C$6</f>
        <v>22.321999999999999</v>
      </c>
      <c r="D75" s="132">
        <f t="shared" si="69"/>
        <v>23.119181121599997</v>
      </c>
      <c r="E75" s="106">
        <f t="shared" si="69"/>
        <v>24.081202614923338</v>
      </c>
      <c r="F75" s="132">
        <f t="shared" si="69"/>
        <v>25.083255169413956</v>
      </c>
      <c r="G75" s="107">
        <f t="shared" si="69"/>
        <v>26.127004533570503</v>
      </c>
      <c r="J75" s="34" t="s">
        <v>149</v>
      </c>
      <c r="K75" s="106">
        <f t="shared" si="2"/>
        <v>81.698520000000002</v>
      </c>
      <c r="L75" s="106">
        <f t="shared" si="55"/>
        <v>84.385011093839978</v>
      </c>
      <c r="M75" s="106">
        <f t="shared" si="56"/>
        <v>87.896389544470182</v>
      </c>
      <c r="N75" s="106">
        <f t="shared" si="57"/>
        <v>91.553881368360948</v>
      </c>
      <c r="O75" s="107">
        <f t="shared" si="58"/>
        <v>95.624836592868036</v>
      </c>
    </row>
    <row r="76" spans="1:15">
      <c r="A76" s="34" t="s">
        <v>150</v>
      </c>
      <c r="B76" s="132">
        <v>19.335999999999999</v>
      </c>
      <c r="C76" s="106">
        <f t="shared" ref="C76:G76" si="70">B76*(1+C$4)*(1-C$5)+C$6</f>
        <v>19.335999999999999</v>
      </c>
      <c r="D76" s="132">
        <f t="shared" si="70"/>
        <v>20.026542700799997</v>
      </c>
      <c r="E76" s="106">
        <f t="shared" si="70"/>
        <v>20.859875179740065</v>
      </c>
      <c r="F76" s="132">
        <f t="shared" si="70"/>
        <v>21.727883789794301</v>
      </c>
      <c r="G76" s="107">
        <f t="shared" si="70"/>
        <v>22.632011453324946</v>
      </c>
      <c r="J76" s="34" t="s">
        <v>150</v>
      </c>
      <c r="K76" s="106">
        <f t="shared" si="2"/>
        <v>70.769759999999991</v>
      </c>
      <c r="L76" s="106">
        <f t="shared" si="55"/>
        <v>73.096880857919984</v>
      </c>
      <c r="M76" s="106">
        <f t="shared" si="56"/>
        <v>76.138544406051238</v>
      </c>
      <c r="N76" s="106">
        <f t="shared" si="57"/>
        <v>79.306775832749196</v>
      </c>
      <c r="O76" s="107">
        <f t="shared" si="58"/>
        <v>82.833161919169299</v>
      </c>
    </row>
    <row r="77" spans="1:15">
      <c r="A77" s="34" t="s">
        <v>151</v>
      </c>
      <c r="B77" s="132">
        <v>22.602</v>
      </c>
      <c r="C77" s="106">
        <f t="shared" ref="C77:G77" si="71">B77*(1+C$4)*(1-C$5)+C$6</f>
        <v>22.602</v>
      </c>
      <c r="D77" s="132">
        <f t="shared" si="71"/>
        <v>23.409180705599997</v>
      </c>
      <c r="E77" s="106">
        <f t="shared" si="71"/>
        <v>24.383269487612999</v>
      </c>
      <c r="F77" s="132">
        <f t="shared" si="71"/>
        <v>25.39789146756986</v>
      </c>
      <c r="G77" s="107">
        <f t="shared" si="71"/>
        <v>26.454733288583494</v>
      </c>
      <c r="J77" s="34" t="s">
        <v>151</v>
      </c>
      <c r="K77" s="106">
        <f t="shared" si="2"/>
        <v>82.723320000000001</v>
      </c>
      <c r="L77" s="106">
        <f t="shared" si="55"/>
        <v>85.44350957543999</v>
      </c>
      <c r="M77" s="106">
        <f t="shared" si="56"/>
        <v>88.998933629787444</v>
      </c>
      <c r="N77" s="106">
        <f t="shared" si="57"/>
        <v>92.702303856629982</v>
      </c>
      <c r="O77" s="107">
        <f t="shared" si="58"/>
        <v>96.824323836215584</v>
      </c>
    </row>
    <row r="78" spans="1:15">
      <c r="A78" s="34" t="s">
        <v>152</v>
      </c>
      <c r="B78" s="132">
        <v>22.51</v>
      </c>
      <c r="C78" s="106">
        <f t="shared" ref="C78:G78" si="72">B78*(1+C$4)*(1-C$5)+C$6</f>
        <v>22.51</v>
      </c>
      <c r="D78" s="132">
        <f t="shared" si="72"/>
        <v>23.313895127999999</v>
      </c>
      <c r="E78" s="106">
        <f t="shared" si="72"/>
        <v>24.284018943729254</v>
      </c>
      <c r="F78" s="132">
        <f t="shared" si="72"/>
        <v>25.294510969604346</v>
      </c>
      <c r="G78" s="107">
        <f t="shared" si="72"/>
        <v>26.347050983364937</v>
      </c>
      <c r="J78" s="34" t="s">
        <v>152</v>
      </c>
      <c r="K78" s="106">
        <f t="shared" si="2"/>
        <v>82.386600000000001</v>
      </c>
      <c r="L78" s="106">
        <f t="shared" si="55"/>
        <v>85.095717217200004</v>
      </c>
      <c r="M78" s="106">
        <f t="shared" si="56"/>
        <v>88.636669144611787</v>
      </c>
      <c r="N78" s="106">
        <f t="shared" si="57"/>
        <v>92.324965039055854</v>
      </c>
      <c r="O78" s="107">
        <f t="shared" si="58"/>
        <v>96.430206599115664</v>
      </c>
    </row>
    <row r="79" spans="1:15">
      <c r="A79" s="34" t="s">
        <v>153</v>
      </c>
      <c r="B79" s="132">
        <v>22.748999999999999</v>
      </c>
      <c r="C79" s="106">
        <f t="shared" ref="C79:G79" si="73">B79*(1+C$4)*(1-C$5)+C$6</f>
        <v>22.748999999999999</v>
      </c>
      <c r="D79" s="132">
        <f t="shared" si="73"/>
        <v>23.561430487199996</v>
      </c>
      <c r="E79" s="106">
        <f t="shared" si="73"/>
        <v>24.541854595775064</v>
      </c>
      <c r="F79" s="132">
        <f t="shared" si="73"/>
        <v>25.563075524101698</v>
      </c>
      <c r="G79" s="107">
        <f t="shared" si="73"/>
        <v>26.626790884965299</v>
      </c>
      <c r="J79" s="34" t="s">
        <v>153</v>
      </c>
      <c r="K79" s="106">
        <f t="shared" ref="K79:K112" si="74">(C79*K$4)/$K$5</f>
        <v>83.261340000000004</v>
      </c>
      <c r="L79" s="106">
        <f t="shared" si="55"/>
        <v>85.99922127827999</v>
      </c>
      <c r="M79" s="106">
        <f t="shared" si="56"/>
        <v>89.577769274578984</v>
      </c>
      <c r="N79" s="106">
        <f t="shared" si="57"/>
        <v>93.30522566297121</v>
      </c>
      <c r="O79" s="107">
        <f t="shared" si="58"/>
        <v>97.454054638972991</v>
      </c>
    </row>
    <row r="80" spans="1:15">
      <c r="A80" s="34" t="s">
        <v>154</v>
      </c>
      <c r="B80" s="132">
        <v>22.907</v>
      </c>
      <c r="C80" s="106">
        <f t="shared" ref="C80:G80" si="75">B80*(1+C$4)*(1-C$5)+C$6</f>
        <v>22.907</v>
      </c>
      <c r="D80" s="132">
        <f t="shared" si="75"/>
        <v>23.725073109599997</v>
      </c>
      <c r="E80" s="106">
        <f t="shared" si="75"/>
        <v>24.712306616792802</v>
      </c>
      <c r="F80" s="132">
        <f t="shared" si="75"/>
        <v>25.740620292346811</v>
      </c>
      <c r="G80" s="107">
        <f t="shared" si="75"/>
        <v>26.81172353957977</v>
      </c>
      <c r="J80" s="34" t="s">
        <v>154</v>
      </c>
      <c r="K80" s="106">
        <f t="shared" si="74"/>
        <v>83.839619999999996</v>
      </c>
      <c r="L80" s="106">
        <f t="shared" si="55"/>
        <v>86.59651685003999</v>
      </c>
      <c r="M80" s="106">
        <f t="shared" si="56"/>
        <v>90.199919151293727</v>
      </c>
      <c r="N80" s="106">
        <f t="shared" si="57"/>
        <v>93.953264067065859</v>
      </c>
      <c r="O80" s="107">
        <f t="shared" si="58"/>
        <v>98.130908154861956</v>
      </c>
    </row>
    <row r="81" spans="1:15">
      <c r="A81" s="34" t="s">
        <v>155</v>
      </c>
      <c r="B81" s="132">
        <v>22.907</v>
      </c>
      <c r="C81" s="106">
        <f t="shared" ref="C81:G81" si="76">B81*(1+C$4)*(1-C$5)+C$6</f>
        <v>22.907</v>
      </c>
      <c r="D81" s="132">
        <f t="shared" si="76"/>
        <v>23.725073109599997</v>
      </c>
      <c r="E81" s="106">
        <f t="shared" si="76"/>
        <v>24.712306616792802</v>
      </c>
      <c r="F81" s="132">
        <f t="shared" si="76"/>
        <v>25.740620292346811</v>
      </c>
      <c r="G81" s="107">
        <f t="shared" si="76"/>
        <v>26.81172353957977</v>
      </c>
      <c r="J81" s="34" t="s">
        <v>155</v>
      </c>
      <c r="K81" s="106">
        <f t="shared" si="74"/>
        <v>83.839619999999996</v>
      </c>
      <c r="L81" s="106">
        <f t="shared" si="55"/>
        <v>86.59651685003999</v>
      </c>
      <c r="M81" s="106">
        <f t="shared" si="56"/>
        <v>90.199919151293727</v>
      </c>
      <c r="N81" s="106">
        <f t="shared" si="57"/>
        <v>93.953264067065859</v>
      </c>
      <c r="O81" s="107">
        <f t="shared" si="58"/>
        <v>98.130908154861956</v>
      </c>
    </row>
    <row r="82" spans="1:15">
      <c r="A82" s="34" t="s">
        <v>156</v>
      </c>
      <c r="B82" s="132">
        <v>22.960999999999999</v>
      </c>
      <c r="C82" s="106">
        <f t="shared" ref="C82:G82" si="77">B82*(1+C$4)*(1-C$5)+C$6</f>
        <v>22.960999999999999</v>
      </c>
      <c r="D82" s="132">
        <f t="shared" si="77"/>
        <v>23.781001600799996</v>
      </c>
      <c r="E82" s="106">
        <f t="shared" si="77"/>
        <v>24.770562370811522</v>
      </c>
      <c r="F82" s="132">
        <f t="shared" si="77"/>
        <v>25.801300149848306</v>
      </c>
      <c r="G82" s="107">
        <f t="shared" si="77"/>
        <v>26.874928370903699</v>
      </c>
      <c r="J82" s="34" t="s">
        <v>156</v>
      </c>
      <c r="K82" s="106">
        <f t="shared" si="74"/>
        <v>84.037259999999989</v>
      </c>
      <c r="L82" s="106">
        <f t="shared" si="55"/>
        <v>86.80065584291998</v>
      </c>
      <c r="M82" s="106">
        <f t="shared" si="56"/>
        <v>90.412552653462058</v>
      </c>
      <c r="N82" s="106">
        <f t="shared" si="57"/>
        <v>94.174745546946326</v>
      </c>
      <c r="O82" s="107">
        <f t="shared" si="58"/>
        <v>98.36223783750755</v>
      </c>
    </row>
    <row r="83" spans="1:15">
      <c r="A83" s="34" t="s">
        <v>157</v>
      </c>
      <c r="B83" s="132">
        <v>22.960999999999999</v>
      </c>
      <c r="C83" s="106">
        <f t="shared" ref="C83:G83" si="78">B83*(1+C$4)*(1-C$5)+C$6</f>
        <v>22.960999999999999</v>
      </c>
      <c r="D83" s="132">
        <f t="shared" si="78"/>
        <v>23.781001600799996</v>
      </c>
      <c r="E83" s="106">
        <f t="shared" si="78"/>
        <v>24.770562370811522</v>
      </c>
      <c r="F83" s="132">
        <f t="shared" si="78"/>
        <v>25.801300149848306</v>
      </c>
      <c r="G83" s="107">
        <f t="shared" si="78"/>
        <v>26.874928370903699</v>
      </c>
      <c r="J83" s="34" t="s">
        <v>157</v>
      </c>
      <c r="K83" s="106">
        <f t="shared" si="74"/>
        <v>84.037259999999989</v>
      </c>
      <c r="L83" s="106">
        <f t="shared" si="55"/>
        <v>86.80065584291998</v>
      </c>
      <c r="M83" s="106">
        <f t="shared" si="56"/>
        <v>90.412552653462058</v>
      </c>
      <c r="N83" s="106">
        <f t="shared" si="57"/>
        <v>94.174745546946326</v>
      </c>
      <c r="O83" s="107">
        <f t="shared" si="58"/>
        <v>98.36223783750755</v>
      </c>
    </row>
    <row r="84" spans="1:15">
      <c r="A84" s="34" t="s">
        <v>158</v>
      </c>
      <c r="B84" s="132">
        <v>18.919</v>
      </c>
      <c r="C84" s="106">
        <f t="shared" ref="C84:G84" si="79">B84*(1+C$4)*(1-C$5)+C$6</f>
        <v>18.919</v>
      </c>
      <c r="D84" s="132">
        <f t="shared" si="79"/>
        <v>19.594650463200001</v>
      </c>
      <c r="E84" s="106">
        <f t="shared" si="79"/>
        <v>20.410011301484399</v>
      </c>
      <c r="F84" s="132">
        <f t="shared" si="79"/>
        <v>21.259300445754985</v>
      </c>
      <c r="G84" s="107">
        <f t="shared" si="79"/>
        <v>22.143929700323472</v>
      </c>
      <c r="J84" s="34" t="s">
        <v>158</v>
      </c>
      <c r="K84" s="106">
        <f t="shared" si="74"/>
        <v>69.243539999999996</v>
      </c>
      <c r="L84" s="106">
        <f t="shared" si="55"/>
        <v>71.520474190680005</v>
      </c>
      <c r="M84" s="106">
        <f t="shared" si="56"/>
        <v>74.496541250418062</v>
      </c>
      <c r="N84" s="106">
        <f t="shared" si="57"/>
        <v>77.59644662700569</v>
      </c>
      <c r="O84" s="107">
        <f t="shared" si="58"/>
        <v>81.046782703183908</v>
      </c>
    </row>
    <row r="85" spans="1:15">
      <c r="A85" s="34" t="s">
        <v>159</v>
      </c>
      <c r="B85" s="132">
        <v>21.594999999999999</v>
      </c>
      <c r="C85" s="106">
        <f t="shared" ref="C85:G85" si="80">B85*(1+C$4)*(1-C$5)+C$6</f>
        <v>21.594999999999999</v>
      </c>
      <c r="D85" s="132">
        <f t="shared" si="80"/>
        <v>22.366217915999997</v>
      </c>
      <c r="E85" s="106">
        <f t="shared" si="80"/>
        <v>23.296907556189836</v>
      </c>
      <c r="F85" s="132">
        <f t="shared" si="80"/>
        <v>24.266324495273473</v>
      </c>
      <c r="G85" s="107">
        <f t="shared" si="80"/>
        <v>25.276080230376095</v>
      </c>
      <c r="J85" s="34" t="s">
        <v>159</v>
      </c>
      <c r="K85" s="106">
        <f t="shared" si="74"/>
        <v>79.037700000000001</v>
      </c>
      <c r="L85" s="106">
        <f t="shared" si="55"/>
        <v>81.636695393399989</v>
      </c>
      <c r="M85" s="106">
        <f t="shared" si="56"/>
        <v>85.03371258009291</v>
      </c>
      <c r="N85" s="106">
        <f t="shared" si="57"/>
        <v>88.572084407748164</v>
      </c>
      <c r="O85" s="107">
        <f t="shared" si="58"/>
        <v>92.510453643176518</v>
      </c>
    </row>
    <row r="86" spans="1:15">
      <c r="A86" s="34" t="s">
        <v>160</v>
      </c>
      <c r="B86" s="132">
        <v>18.396000000000001</v>
      </c>
      <c r="C86" s="106">
        <f t="shared" ref="C86:G86" si="81">B86*(1+C$4)*(1-C$5)+C$6</f>
        <v>18.396000000000001</v>
      </c>
      <c r="D86" s="132">
        <f t="shared" si="81"/>
        <v>19.052972668799999</v>
      </c>
      <c r="E86" s="106">
        <f t="shared" si="81"/>
        <v>19.845793535710502</v>
      </c>
      <c r="F86" s="132">
        <f t="shared" si="81"/>
        <v>20.671604788842362</v>
      </c>
      <c r="G86" s="107">
        <f t="shared" si="81"/>
        <v>21.531779204352794</v>
      </c>
      <c r="J86" s="34" t="s">
        <v>160</v>
      </c>
      <c r="K86" s="106">
        <f t="shared" si="74"/>
        <v>67.329360000000008</v>
      </c>
      <c r="L86" s="106">
        <f t="shared" si="55"/>
        <v>69.543350241119995</v>
      </c>
      <c r="M86" s="106">
        <f t="shared" si="56"/>
        <v>72.437146405343341</v>
      </c>
      <c r="N86" s="106">
        <f t="shared" si="57"/>
        <v>75.45135747927462</v>
      </c>
      <c r="O86" s="107">
        <f t="shared" si="58"/>
        <v>78.80631188793123</v>
      </c>
    </row>
    <row r="87" spans="1:15">
      <c r="A87" s="34" t="s">
        <v>161</v>
      </c>
      <c r="B87" s="132">
        <v>13.471</v>
      </c>
      <c r="C87" s="106">
        <f t="shared" ref="C87:G87" si="82">B87*(1+C$4)*(1-C$5)+C$6</f>
        <v>13.471</v>
      </c>
      <c r="D87" s="132">
        <f t="shared" si="82"/>
        <v>13.952087128799999</v>
      </c>
      <c r="E87" s="106">
        <f t="shared" si="82"/>
        <v>14.532653007151346</v>
      </c>
      <c r="F87" s="132">
        <f t="shared" si="82"/>
        <v>15.137377044493121</v>
      </c>
      <c r="G87" s="107">
        <f t="shared" si="82"/>
        <v>15.76726449564234</v>
      </c>
      <c r="J87" s="34" t="s">
        <v>161</v>
      </c>
      <c r="K87" s="106">
        <f t="shared" si="74"/>
        <v>49.303860000000007</v>
      </c>
      <c r="L87" s="106">
        <f t="shared" si="55"/>
        <v>50.925118020119996</v>
      </c>
      <c r="M87" s="106">
        <f t="shared" si="56"/>
        <v>53.044183476102418</v>
      </c>
      <c r="N87" s="106">
        <f t="shared" si="57"/>
        <v>55.251426212399892</v>
      </c>
      <c r="O87" s="107">
        <f t="shared" si="58"/>
        <v>57.708188054050972</v>
      </c>
    </row>
    <row r="88" spans="1:15">
      <c r="A88" s="34" t="s">
        <v>162</v>
      </c>
      <c r="B88" s="132">
        <v>13.471</v>
      </c>
      <c r="C88" s="106">
        <f t="shared" ref="C88:G88" si="83">B88*(1+C$4)*(1-C$5)+C$6</f>
        <v>13.471</v>
      </c>
      <c r="D88" s="132">
        <f t="shared" si="83"/>
        <v>13.952087128799999</v>
      </c>
      <c r="E88" s="106">
        <f t="shared" si="83"/>
        <v>14.532653007151346</v>
      </c>
      <c r="F88" s="132">
        <f t="shared" si="83"/>
        <v>15.137377044493121</v>
      </c>
      <c r="G88" s="107">
        <f t="shared" si="83"/>
        <v>15.76726449564234</v>
      </c>
      <c r="J88" s="34" t="s">
        <v>162</v>
      </c>
      <c r="K88" s="106">
        <f t="shared" si="74"/>
        <v>49.303860000000007</v>
      </c>
      <c r="L88" s="106">
        <f t="shared" si="55"/>
        <v>50.925118020119996</v>
      </c>
      <c r="M88" s="106">
        <f t="shared" si="56"/>
        <v>53.044183476102418</v>
      </c>
      <c r="N88" s="106">
        <f t="shared" si="57"/>
        <v>55.251426212399892</v>
      </c>
      <c r="O88" s="107">
        <f t="shared" si="58"/>
        <v>57.708188054050972</v>
      </c>
    </row>
    <row r="89" spans="1:15">
      <c r="A89" s="34" t="s">
        <v>163</v>
      </c>
      <c r="B89" s="132">
        <v>13.471</v>
      </c>
      <c r="C89" s="106">
        <f t="shared" ref="C89:G89" si="84">B89*(1+C$4)*(1-C$5)+C$6</f>
        <v>13.471</v>
      </c>
      <c r="D89" s="132">
        <f t="shared" si="84"/>
        <v>13.952087128799999</v>
      </c>
      <c r="E89" s="106">
        <f t="shared" si="84"/>
        <v>14.532653007151346</v>
      </c>
      <c r="F89" s="132">
        <f t="shared" si="84"/>
        <v>15.137377044493121</v>
      </c>
      <c r="G89" s="107">
        <f t="shared" si="84"/>
        <v>15.76726449564234</v>
      </c>
      <c r="J89" s="34" t="s">
        <v>163</v>
      </c>
      <c r="K89" s="106">
        <f t="shared" si="74"/>
        <v>49.303860000000007</v>
      </c>
      <c r="L89" s="106">
        <f t="shared" si="55"/>
        <v>50.925118020119996</v>
      </c>
      <c r="M89" s="106">
        <f t="shared" si="56"/>
        <v>53.044183476102418</v>
      </c>
      <c r="N89" s="106">
        <f t="shared" si="57"/>
        <v>55.251426212399892</v>
      </c>
      <c r="O89" s="107">
        <f t="shared" si="58"/>
        <v>57.708188054050972</v>
      </c>
    </row>
    <row r="90" spans="1:15">
      <c r="A90" s="34" t="s">
        <v>164</v>
      </c>
      <c r="B90" s="132">
        <v>13.471</v>
      </c>
      <c r="C90" s="106">
        <f t="shared" ref="C90:G90" si="85">B90*(1+C$4)*(1-C$5)+C$6</f>
        <v>13.471</v>
      </c>
      <c r="D90" s="132">
        <f t="shared" si="85"/>
        <v>13.952087128799999</v>
      </c>
      <c r="E90" s="106">
        <f t="shared" si="85"/>
        <v>14.532653007151346</v>
      </c>
      <c r="F90" s="132">
        <f t="shared" si="85"/>
        <v>15.137377044493121</v>
      </c>
      <c r="G90" s="107">
        <f t="shared" si="85"/>
        <v>15.76726449564234</v>
      </c>
      <c r="J90" s="34" t="s">
        <v>164</v>
      </c>
      <c r="K90" s="106">
        <f t="shared" si="74"/>
        <v>49.303860000000007</v>
      </c>
      <c r="L90" s="106">
        <f t="shared" si="55"/>
        <v>50.925118020119996</v>
      </c>
      <c r="M90" s="106">
        <f t="shared" si="56"/>
        <v>53.044183476102418</v>
      </c>
      <c r="N90" s="106">
        <f t="shared" si="57"/>
        <v>55.251426212399892</v>
      </c>
      <c r="O90" s="107">
        <f t="shared" si="58"/>
        <v>57.708188054050972</v>
      </c>
    </row>
    <row r="91" spans="1:15">
      <c r="A91" s="34" t="s">
        <v>165</v>
      </c>
      <c r="B91" s="132">
        <v>13.471</v>
      </c>
      <c r="C91" s="106">
        <f t="shared" ref="C91:G91" si="86">B91*(1+C$4)*(1-C$5)+C$6</f>
        <v>13.471</v>
      </c>
      <c r="D91" s="132">
        <f t="shared" si="86"/>
        <v>13.952087128799999</v>
      </c>
      <c r="E91" s="106">
        <f t="shared" si="86"/>
        <v>14.532653007151346</v>
      </c>
      <c r="F91" s="132">
        <f t="shared" si="86"/>
        <v>15.137377044493121</v>
      </c>
      <c r="G91" s="107">
        <f t="shared" si="86"/>
        <v>15.76726449564234</v>
      </c>
      <c r="J91" s="34" t="s">
        <v>165</v>
      </c>
      <c r="K91" s="106">
        <f t="shared" si="74"/>
        <v>49.303860000000007</v>
      </c>
      <c r="L91" s="106">
        <f t="shared" si="55"/>
        <v>50.925118020119996</v>
      </c>
      <c r="M91" s="106">
        <f t="shared" si="56"/>
        <v>53.044183476102418</v>
      </c>
      <c r="N91" s="106">
        <f t="shared" si="57"/>
        <v>55.251426212399892</v>
      </c>
      <c r="O91" s="107">
        <f t="shared" si="58"/>
        <v>57.708188054050972</v>
      </c>
    </row>
    <row r="92" spans="1:15">
      <c r="A92" s="34" t="s">
        <v>166</v>
      </c>
      <c r="B92" s="132">
        <v>13.471</v>
      </c>
      <c r="C92" s="106">
        <f t="shared" ref="C92:G92" si="87">B92*(1+C$4)*(1-C$5)+C$6</f>
        <v>13.471</v>
      </c>
      <c r="D92" s="132">
        <f t="shared" si="87"/>
        <v>13.952087128799999</v>
      </c>
      <c r="E92" s="106">
        <f t="shared" si="87"/>
        <v>14.532653007151346</v>
      </c>
      <c r="F92" s="132">
        <f t="shared" si="87"/>
        <v>15.137377044493121</v>
      </c>
      <c r="G92" s="107">
        <f t="shared" si="87"/>
        <v>15.76726449564234</v>
      </c>
      <c r="J92" s="34" t="s">
        <v>166</v>
      </c>
      <c r="K92" s="106">
        <f t="shared" si="74"/>
        <v>49.303860000000007</v>
      </c>
      <c r="L92" s="106">
        <f t="shared" si="55"/>
        <v>50.925118020119996</v>
      </c>
      <c r="M92" s="106">
        <f t="shared" si="56"/>
        <v>53.044183476102418</v>
      </c>
      <c r="N92" s="106">
        <f t="shared" si="57"/>
        <v>55.251426212399892</v>
      </c>
      <c r="O92" s="107">
        <f t="shared" si="58"/>
        <v>57.708188054050972</v>
      </c>
    </row>
    <row r="93" spans="1:15">
      <c r="A93" s="34" t="s">
        <v>167</v>
      </c>
      <c r="B93" s="132">
        <v>13.471</v>
      </c>
      <c r="C93" s="106">
        <f t="shared" ref="C93:G93" si="88">B93*(1+C$4)*(1-C$5)+C$6</f>
        <v>13.471</v>
      </c>
      <c r="D93" s="132">
        <f t="shared" si="88"/>
        <v>13.952087128799999</v>
      </c>
      <c r="E93" s="106">
        <f t="shared" si="88"/>
        <v>14.532653007151346</v>
      </c>
      <c r="F93" s="132">
        <f t="shared" si="88"/>
        <v>15.137377044493121</v>
      </c>
      <c r="G93" s="107">
        <f t="shared" si="88"/>
        <v>15.76726449564234</v>
      </c>
      <c r="J93" s="34" t="s">
        <v>167</v>
      </c>
      <c r="K93" s="106">
        <f t="shared" si="74"/>
        <v>49.303860000000007</v>
      </c>
      <c r="L93" s="106">
        <f t="shared" si="55"/>
        <v>50.925118020119996</v>
      </c>
      <c r="M93" s="106">
        <f t="shared" si="56"/>
        <v>53.044183476102418</v>
      </c>
      <c r="N93" s="106">
        <f t="shared" si="57"/>
        <v>55.251426212399892</v>
      </c>
      <c r="O93" s="107">
        <f t="shared" si="58"/>
        <v>57.708188054050972</v>
      </c>
    </row>
    <row r="94" spans="1:15">
      <c r="A94" s="34" t="s">
        <v>168</v>
      </c>
      <c r="B94" s="132">
        <v>13.471</v>
      </c>
      <c r="C94" s="106">
        <f t="shared" ref="C94:G94" si="89">B94*(1+C$4)*(1-C$5)+C$6</f>
        <v>13.471</v>
      </c>
      <c r="D94" s="132">
        <f t="shared" si="89"/>
        <v>13.952087128799999</v>
      </c>
      <c r="E94" s="106">
        <f t="shared" si="89"/>
        <v>14.532653007151346</v>
      </c>
      <c r="F94" s="132">
        <f t="shared" si="89"/>
        <v>15.137377044493121</v>
      </c>
      <c r="G94" s="107">
        <f t="shared" si="89"/>
        <v>15.76726449564234</v>
      </c>
      <c r="J94" s="34" t="s">
        <v>168</v>
      </c>
      <c r="K94" s="106">
        <f t="shared" si="74"/>
        <v>49.303860000000007</v>
      </c>
      <c r="L94" s="106">
        <f t="shared" si="55"/>
        <v>50.925118020119996</v>
      </c>
      <c r="M94" s="106">
        <f t="shared" si="56"/>
        <v>53.044183476102418</v>
      </c>
      <c r="N94" s="106">
        <f t="shared" si="57"/>
        <v>55.251426212399892</v>
      </c>
      <c r="O94" s="107">
        <f t="shared" si="58"/>
        <v>57.708188054050972</v>
      </c>
    </row>
    <row r="95" spans="1:15">
      <c r="A95" s="34" t="s">
        <v>169</v>
      </c>
      <c r="B95" s="132">
        <v>13.471</v>
      </c>
      <c r="C95" s="106">
        <f t="shared" ref="C95:G95" si="90">B95*(1+C$4)*(1-C$5)+C$6</f>
        <v>13.471</v>
      </c>
      <c r="D95" s="132">
        <f t="shared" si="90"/>
        <v>13.952087128799999</v>
      </c>
      <c r="E95" s="106">
        <f t="shared" si="90"/>
        <v>14.532653007151346</v>
      </c>
      <c r="F95" s="132">
        <f t="shared" si="90"/>
        <v>15.137377044493121</v>
      </c>
      <c r="G95" s="107">
        <f t="shared" si="90"/>
        <v>15.76726449564234</v>
      </c>
      <c r="J95" s="34" t="s">
        <v>169</v>
      </c>
      <c r="K95" s="106">
        <f t="shared" si="74"/>
        <v>49.303860000000007</v>
      </c>
      <c r="L95" s="106">
        <f t="shared" si="55"/>
        <v>50.925118020119996</v>
      </c>
      <c r="M95" s="106">
        <f t="shared" si="56"/>
        <v>53.044183476102418</v>
      </c>
      <c r="N95" s="106">
        <f t="shared" si="57"/>
        <v>55.251426212399892</v>
      </c>
      <c r="O95" s="107">
        <f t="shared" si="58"/>
        <v>57.708188054050972</v>
      </c>
    </row>
    <row r="96" spans="1:15">
      <c r="A96" s="34" t="s">
        <v>170</v>
      </c>
      <c r="B96" s="132">
        <v>13.471</v>
      </c>
      <c r="C96" s="106">
        <f t="shared" ref="C96:G96" si="91">B96*(1+C$4)*(1-C$5)+C$6</f>
        <v>13.471</v>
      </c>
      <c r="D96" s="132">
        <f t="shared" si="91"/>
        <v>13.952087128799999</v>
      </c>
      <c r="E96" s="106">
        <f t="shared" si="91"/>
        <v>14.532653007151346</v>
      </c>
      <c r="F96" s="132">
        <f t="shared" si="91"/>
        <v>15.137377044493121</v>
      </c>
      <c r="G96" s="107">
        <f t="shared" si="91"/>
        <v>15.76726449564234</v>
      </c>
      <c r="J96" s="34" t="s">
        <v>170</v>
      </c>
      <c r="K96" s="106">
        <f t="shared" si="74"/>
        <v>49.303860000000007</v>
      </c>
      <c r="L96" s="106">
        <f t="shared" si="55"/>
        <v>50.925118020119996</v>
      </c>
      <c r="M96" s="106">
        <f t="shared" si="56"/>
        <v>53.044183476102418</v>
      </c>
      <c r="N96" s="106">
        <f t="shared" si="57"/>
        <v>55.251426212399892</v>
      </c>
      <c r="O96" s="107">
        <f t="shared" si="58"/>
        <v>57.708188054050972</v>
      </c>
    </row>
    <row r="97" spans="1:15">
      <c r="A97" s="34" t="s">
        <v>171</v>
      </c>
      <c r="B97" s="132">
        <v>22.75</v>
      </c>
      <c r="C97" s="106">
        <f t="shared" ref="C97:G97" si="92">B97*(1+C$4)*(1-C$5)+C$6</f>
        <v>22.75</v>
      </c>
      <c r="D97" s="132">
        <f t="shared" si="92"/>
        <v>23.562466199999996</v>
      </c>
      <c r="E97" s="106">
        <f t="shared" si="92"/>
        <v>24.542933406034674</v>
      </c>
      <c r="F97" s="132">
        <f t="shared" si="92"/>
        <v>25.564199225166544</v>
      </c>
      <c r="G97" s="107">
        <f t="shared" si="92"/>
        <v>26.627961344804636</v>
      </c>
      <c r="J97" s="34" t="s">
        <v>171</v>
      </c>
      <c r="K97" s="106">
        <f t="shared" si="74"/>
        <v>83.265000000000001</v>
      </c>
      <c r="L97" s="106">
        <f t="shared" si="55"/>
        <v>86.003001629999986</v>
      </c>
      <c r="M97" s="106">
        <f t="shared" si="56"/>
        <v>89.581706932026549</v>
      </c>
      <c r="N97" s="106">
        <f t="shared" si="57"/>
        <v>93.309327171857873</v>
      </c>
      <c r="O97" s="107">
        <f t="shared" si="58"/>
        <v>97.45833852198497</v>
      </c>
    </row>
    <row r="98" spans="1:15">
      <c r="A98" s="34" t="s">
        <v>172</v>
      </c>
      <c r="B98" s="132">
        <v>22.562000000000001</v>
      </c>
      <c r="C98" s="106">
        <f t="shared" ref="C98:G98" si="93">B98*(1+C$4)*(1-C$5)+C$6</f>
        <v>22.562000000000001</v>
      </c>
      <c r="D98" s="132">
        <f t="shared" si="93"/>
        <v>23.367752193599998</v>
      </c>
      <c r="E98" s="106">
        <f t="shared" si="93"/>
        <v>24.340117077228761</v>
      </c>
      <c r="F98" s="132">
        <f t="shared" si="93"/>
        <v>25.352943424976157</v>
      </c>
      <c r="G98" s="107">
        <f t="shared" si="93"/>
        <v>26.407914895010208</v>
      </c>
      <c r="J98" s="34" t="s">
        <v>172</v>
      </c>
      <c r="K98" s="106">
        <f t="shared" si="74"/>
        <v>82.576920000000015</v>
      </c>
      <c r="L98" s="106">
        <f t="shared" si="55"/>
        <v>85.292295506639988</v>
      </c>
      <c r="M98" s="106">
        <f t="shared" si="56"/>
        <v>88.841427331884972</v>
      </c>
      <c r="N98" s="106">
        <f t="shared" si="57"/>
        <v>92.538243501162981</v>
      </c>
      <c r="O98" s="107">
        <f t="shared" si="58"/>
        <v>96.652968515737356</v>
      </c>
    </row>
    <row r="99" spans="1:15">
      <c r="A99" s="34" t="s">
        <v>173</v>
      </c>
      <c r="B99" s="132">
        <v>22.562000000000001</v>
      </c>
      <c r="C99" s="106">
        <f t="shared" ref="C99:G99" si="94">B99*(1+C$4)*(1-C$5)+C$6</f>
        <v>22.562000000000001</v>
      </c>
      <c r="D99" s="132">
        <f t="shared" si="94"/>
        <v>23.367752193599998</v>
      </c>
      <c r="E99" s="106">
        <f t="shared" si="94"/>
        <v>24.340117077228761</v>
      </c>
      <c r="F99" s="132">
        <f t="shared" si="94"/>
        <v>25.352943424976157</v>
      </c>
      <c r="G99" s="107">
        <f t="shared" si="94"/>
        <v>26.407914895010208</v>
      </c>
      <c r="J99" s="34" t="s">
        <v>173</v>
      </c>
      <c r="K99" s="106">
        <f t="shared" si="74"/>
        <v>82.576920000000015</v>
      </c>
      <c r="L99" s="106">
        <f t="shared" si="55"/>
        <v>85.292295506639988</v>
      </c>
      <c r="M99" s="106">
        <f t="shared" si="56"/>
        <v>88.841427331884972</v>
      </c>
      <c r="N99" s="106">
        <f t="shared" si="57"/>
        <v>92.538243501162981</v>
      </c>
      <c r="O99" s="107">
        <f t="shared" si="58"/>
        <v>96.652968515737356</v>
      </c>
    </row>
    <row r="100" spans="1:15">
      <c r="A100" s="34" t="s">
        <v>174</v>
      </c>
      <c r="B100" s="132">
        <v>23.187000000000001</v>
      </c>
      <c r="C100" s="106">
        <f t="shared" ref="C100:G100" si="95">B100*(1+C$4)*(1-C$5)+C$6</f>
        <v>23.187000000000001</v>
      </c>
      <c r="D100" s="132">
        <f t="shared" si="95"/>
        <v>24.015072693599997</v>
      </c>
      <c r="E100" s="106">
        <f t="shared" si="95"/>
        <v>25.014373489482463</v>
      </c>
      <c r="F100" s="132">
        <f t="shared" si="95"/>
        <v>26.055256590502712</v>
      </c>
      <c r="G100" s="107">
        <f t="shared" si="95"/>
        <v>27.139452294592751</v>
      </c>
      <c r="J100" s="34" t="s">
        <v>174</v>
      </c>
      <c r="K100" s="106">
        <f t="shared" si="74"/>
        <v>84.86442000000001</v>
      </c>
      <c r="L100" s="106">
        <f t="shared" si="55"/>
        <v>87.655015331639987</v>
      </c>
      <c r="M100" s="106">
        <f t="shared" si="56"/>
        <v>91.30246323661099</v>
      </c>
      <c r="N100" s="106">
        <f t="shared" si="57"/>
        <v>95.101686555334894</v>
      </c>
      <c r="O100" s="107">
        <f t="shared" si="58"/>
        <v>99.330395398209475</v>
      </c>
    </row>
    <row r="101" spans="1:15">
      <c r="A101" s="34" t="s">
        <v>175</v>
      </c>
      <c r="B101" s="132">
        <v>19.53</v>
      </c>
      <c r="C101" s="106">
        <f t="shared" ref="C101:G101" si="96">B101*(1+C$4)*(1-C$5)+C$6</f>
        <v>19.53</v>
      </c>
      <c r="D101" s="132">
        <f t="shared" si="96"/>
        <v>20.227470984</v>
      </c>
      <c r="E101" s="106">
        <f t="shared" si="96"/>
        <v>21.069164370103614</v>
      </c>
      <c r="F101" s="132">
        <f t="shared" si="96"/>
        <v>21.94588179637374</v>
      </c>
      <c r="G101" s="107">
        <f t="shared" si="96"/>
        <v>22.859080662155364</v>
      </c>
      <c r="J101" s="34" t="s">
        <v>175</v>
      </c>
      <c r="K101" s="106">
        <f t="shared" si="74"/>
        <v>71.479800000000012</v>
      </c>
      <c r="L101" s="106">
        <f t="shared" si="55"/>
        <v>73.830269091600002</v>
      </c>
      <c r="M101" s="106">
        <f t="shared" si="56"/>
        <v>76.902449950878193</v>
      </c>
      <c r="N101" s="106">
        <f t="shared" si="57"/>
        <v>80.102468556764151</v>
      </c>
      <c r="O101" s="107">
        <f t="shared" si="58"/>
        <v>83.664235223488632</v>
      </c>
    </row>
    <row r="102" spans="1:15">
      <c r="A102" s="34" t="s">
        <v>176</v>
      </c>
      <c r="B102" s="132">
        <v>22.562000000000001</v>
      </c>
      <c r="C102" s="106">
        <f t="shared" ref="C102:G102" si="97">B102*(1+C$4)*(1-C$5)+C$6</f>
        <v>22.562000000000001</v>
      </c>
      <c r="D102" s="132">
        <f t="shared" si="97"/>
        <v>23.367752193599998</v>
      </c>
      <c r="E102" s="106">
        <f t="shared" si="97"/>
        <v>24.340117077228761</v>
      </c>
      <c r="F102" s="132">
        <f t="shared" si="97"/>
        <v>25.352943424976157</v>
      </c>
      <c r="G102" s="107">
        <f t="shared" si="97"/>
        <v>26.407914895010208</v>
      </c>
      <c r="J102" s="34" t="s">
        <v>176</v>
      </c>
      <c r="K102" s="106">
        <f t="shared" si="74"/>
        <v>82.576920000000015</v>
      </c>
      <c r="L102" s="106">
        <f t="shared" si="55"/>
        <v>85.292295506639988</v>
      </c>
      <c r="M102" s="106">
        <f t="shared" si="56"/>
        <v>88.841427331884972</v>
      </c>
      <c r="N102" s="106">
        <f t="shared" si="57"/>
        <v>92.538243501162981</v>
      </c>
      <c r="O102" s="107">
        <f t="shared" si="58"/>
        <v>96.652968515737356</v>
      </c>
    </row>
    <row r="103" spans="1:15">
      <c r="A103" s="34" t="s">
        <v>177</v>
      </c>
      <c r="B103" s="132">
        <v>23.187000000000001</v>
      </c>
      <c r="C103" s="106">
        <f t="shared" ref="C103:G103" si="98">B103*(1+C$4)*(1-C$5)+C$6</f>
        <v>23.187000000000001</v>
      </c>
      <c r="D103" s="132">
        <f t="shared" si="98"/>
        <v>24.015072693599997</v>
      </c>
      <c r="E103" s="106">
        <f t="shared" si="98"/>
        <v>25.014373489482463</v>
      </c>
      <c r="F103" s="132">
        <f t="shared" si="98"/>
        <v>26.055256590502712</v>
      </c>
      <c r="G103" s="107">
        <f t="shared" si="98"/>
        <v>27.139452294592751</v>
      </c>
      <c r="J103" s="34" t="s">
        <v>177</v>
      </c>
      <c r="K103" s="106">
        <f t="shared" si="74"/>
        <v>84.86442000000001</v>
      </c>
      <c r="L103" s="106">
        <f t="shared" si="55"/>
        <v>87.655015331639987</v>
      </c>
      <c r="M103" s="106">
        <f t="shared" si="56"/>
        <v>91.30246323661099</v>
      </c>
      <c r="N103" s="106">
        <f t="shared" si="57"/>
        <v>95.101686555334894</v>
      </c>
      <c r="O103" s="107">
        <f t="shared" si="58"/>
        <v>99.330395398209475</v>
      </c>
    </row>
    <row r="104" spans="1:15">
      <c r="A104" s="34" t="s">
        <v>178</v>
      </c>
      <c r="B104" s="132">
        <v>21.625</v>
      </c>
      <c r="C104" s="106">
        <f t="shared" ref="C104:G104" si="99">B104*(1+C$4)*(1-C$5)+C$6</f>
        <v>21.625</v>
      </c>
      <c r="D104" s="132">
        <f t="shared" si="99"/>
        <v>22.397289299999997</v>
      </c>
      <c r="E104" s="106">
        <f t="shared" si="99"/>
        <v>23.329271863978015</v>
      </c>
      <c r="F104" s="132">
        <f t="shared" si="99"/>
        <v>24.30003552721875</v>
      </c>
      <c r="G104" s="107">
        <f t="shared" si="99"/>
        <v>25.311194025556059</v>
      </c>
      <c r="J104" s="34" t="s">
        <v>178</v>
      </c>
      <c r="K104" s="106">
        <f t="shared" si="74"/>
        <v>79.147499999999994</v>
      </c>
      <c r="L104" s="106">
        <f t="shared" si="55"/>
        <v>81.750105944999987</v>
      </c>
      <c r="M104" s="106">
        <f t="shared" si="56"/>
        <v>85.151842303519757</v>
      </c>
      <c r="N104" s="106">
        <f t="shared" si="57"/>
        <v>88.695129674348451</v>
      </c>
      <c r="O104" s="107">
        <f t="shared" si="58"/>
        <v>92.638970133535167</v>
      </c>
    </row>
    <row r="105" spans="1:15">
      <c r="A105" s="34" t="s">
        <v>179</v>
      </c>
      <c r="B105" s="132">
        <v>21.625</v>
      </c>
      <c r="C105" s="106">
        <f t="shared" ref="C105:G105" si="100">B105*(1+C$4)*(1-C$5)+C$6</f>
        <v>21.625</v>
      </c>
      <c r="D105" s="132">
        <f t="shared" si="100"/>
        <v>22.397289299999997</v>
      </c>
      <c r="E105" s="106">
        <f t="shared" si="100"/>
        <v>23.329271863978015</v>
      </c>
      <c r="F105" s="132">
        <f t="shared" si="100"/>
        <v>24.30003552721875</v>
      </c>
      <c r="G105" s="107">
        <f t="shared" si="100"/>
        <v>25.311194025556059</v>
      </c>
      <c r="J105" s="34" t="s">
        <v>179</v>
      </c>
      <c r="K105" s="106">
        <f t="shared" si="74"/>
        <v>79.147499999999994</v>
      </c>
      <c r="L105" s="106">
        <f t="shared" si="55"/>
        <v>81.750105944999987</v>
      </c>
      <c r="M105" s="106">
        <f t="shared" si="56"/>
        <v>85.151842303519757</v>
      </c>
      <c r="N105" s="106">
        <f t="shared" si="57"/>
        <v>88.695129674348451</v>
      </c>
      <c r="O105" s="107">
        <f t="shared" si="58"/>
        <v>92.638970133535167</v>
      </c>
    </row>
    <row r="106" spans="1:15">
      <c r="A106" s="34" t="s">
        <v>180</v>
      </c>
      <c r="B106" s="132">
        <v>21.760999999999999</v>
      </c>
      <c r="C106" s="106">
        <f t="shared" ref="C106:G106" si="101">B106*(1+C$4)*(1-C$5)+C$6</f>
        <v>21.760999999999999</v>
      </c>
      <c r="D106" s="132">
        <f t="shared" si="101"/>
        <v>22.538146240799996</v>
      </c>
      <c r="E106" s="106">
        <f t="shared" si="101"/>
        <v>23.47599005928442</v>
      </c>
      <c r="F106" s="132">
        <f t="shared" si="101"/>
        <v>24.452858872037329</v>
      </c>
      <c r="G106" s="107">
        <f t="shared" si="101"/>
        <v>25.470376563705219</v>
      </c>
      <c r="J106" s="34" t="s">
        <v>180</v>
      </c>
      <c r="K106" s="106">
        <f t="shared" si="74"/>
        <v>79.645259999999993</v>
      </c>
      <c r="L106" s="106">
        <f t="shared" si="55"/>
        <v>82.264233778919987</v>
      </c>
      <c r="M106" s="106">
        <f t="shared" si="56"/>
        <v>85.687363716388134</v>
      </c>
      <c r="N106" s="106">
        <f t="shared" si="57"/>
        <v>89.252934882936245</v>
      </c>
      <c r="O106" s="107">
        <f t="shared" si="58"/>
        <v>93.221578223161103</v>
      </c>
    </row>
    <row r="107" spans="1:15">
      <c r="A107" s="34" t="s">
        <v>181</v>
      </c>
      <c r="B107" s="132">
        <v>18.507999999999999</v>
      </c>
      <c r="C107" s="106">
        <f t="shared" ref="C107:G107" si="102">B107*(1+C$4)*(1-C$5)+C$6</f>
        <v>18.507999999999999</v>
      </c>
      <c r="D107" s="132">
        <f t="shared" si="102"/>
        <v>19.168972502399996</v>
      </c>
      <c r="E107" s="106">
        <f t="shared" si="102"/>
        <v>19.966620284786362</v>
      </c>
      <c r="F107" s="132">
        <f t="shared" si="102"/>
        <v>20.79745930810472</v>
      </c>
      <c r="G107" s="107">
        <f t="shared" si="102"/>
        <v>21.662870706357985</v>
      </c>
      <c r="J107" s="34" t="s">
        <v>181</v>
      </c>
      <c r="K107" s="106">
        <f t="shared" si="74"/>
        <v>67.739279999999994</v>
      </c>
      <c r="L107" s="106">
        <f t="shared" si="55"/>
        <v>69.966749633759989</v>
      </c>
      <c r="M107" s="106">
        <f t="shared" si="56"/>
        <v>72.878164039470221</v>
      </c>
      <c r="N107" s="106">
        <f t="shared" si="57"/>
        <v>75.910726474582219</v>
      </c>
      <c r="O107" s="107">
        <f t="shared" si="58"/>
        <v>79.286106785270221</v>
      </c>
    </row>
    <row r="108" spans="1:15">
      <c r="A108" s="34" t="s">
        <v>182</v>
      </c>
      <c r="B108" s="132">
        <v>18.471</v>
      </c>
      <c r="C108" s="106">
        <f t="shared" ref="C108:G108" si="103">B108*(1+C$4)*(1-C$5)+C$6</f>
        <v>18.471</v>
      </c>
      <c r="D108" s="132">
        <f t="shared" si="103"/>
        <v>19.130651128799997</v>
      </c>
      <c r="E108" s="106">
        <f t="shared" si="103"/>
        <v>19.926704305180944</v>
      </c>
      <c r="F108" s="132">
        <f t="shared" si="103"/>
        <v>20.755882368705549</v>
      </c>
      <c r="G108" s="107">
        <f t="shared" si="103"/>
        <v>21.619563692302702</v>
      </c>
      <c r="J108" s="34" t="s">
        <v>182</v>
      </c>
      <c r="K108" s="106">
        <f t="shared" si="74"/>
        <v>67.603859999999997</v>
      </c>
      <c r="L108" s="106">
        <f t="shared" si="55"/>
        <v>69.82687662011999</v>
      </c>
      <c r="M108" s="106">
        <f t="shared" si="56"/>
        <v>72.732470713910445</v>
      </c>
      <c r="N108" s="106">
        <f t="shared" si="57"/>
        <v>75.75897064577525</v>
      </c>
      <c r="O108" s="107">
        <f t="shared" si="58"/>
        <v>79.127603113827888</v>
      </c>
    </row>
    <row r="109" spans="1:15">
      <c r="A109" s="34" t="s">
        <v>183</v>
      </c>
      <c r="B109" s="132">
        <v>18.471</v>
      </c>
      <c r="C109" s="106">
        <f t="shared" ref="C109:G109" si="104">B109*(1+C$4)*(1-C$5)+C$6</f>
        <v>18.471</v>
      </c>
      <c r="D109" s="132">
        <f t="shared" si="104"/>
        <v>19.130651128799997</v>
      </c>
      <c r="E109" s="106">
        <f t="shared" si="104"/>
        <v>19.926704305180944</v>
      </c>
      <c r="F109" s="132">
        <f t="shared" si="104"/>
        <v>20.755882368705549</v>
      </c>
      <c r="G109" s="107">
        <f t="shared" si="104"/>
        <v>21.619563692302702</v>
      </c>
      <c r="J109" s="34" t="s">
        <v>183</v>
      </c>
      <c r="K109" s="106">
        <f t="shared" si="74"/>
        <v>67.603859999999997</v>
      </c>
      <c r="L109" s="106">
        <f t="shared" si="55"/>
        <v>69.82687662011999</v>
      </c>
      <c r="M109" s="106">
        <f t="shared" si="56"/>
        <v>72.732470713910445</v>
      </c>
      <c r="N109" s="106">
        <f t="shared" si="57"/>
        <v>75.75897064577525</v>
      </c>
      <c r="O109" s="107">
        <f t="shared" si="58"/>
        <v>79.127603113827888</v>
      </c>
    </row>
    <row r="110" spans="1:15">
      <c r="A110" s="34" t="s">
        <v>184</v>
      </c>
      <c r="B110" s="132">
        <v>13.07</v>
      </c>
      <c r="C110" s="106">
        <f t="shared" ref="C110:G110" si="105">B110*(1+C$4)*(1-C$5)+C$6</f>
        <v>13.07</v>
      </c>
      <c r="D110" s="132">
        <f t="shared" si="105"/>
        <v>13.536766295999998</v>
      </c>
      <c r="E110" s="106">
        <f t="shared" si="105"/>
        <v>14.10005009304937</v>
      </c>
      <c r="F110" s="132">
        <f t="shared" si="105"/>
        <v>14.686772917491282</v>
      </c>
      <c r="G110" s="107">
        <f t="shared" si="105"/>
        <v>15.297910100070178</v>
      </c>
      <c r="J110" s="34" t="s">
        <v>184</v>
      </c>
      <c r="K110" s="106">
        <f t="shared" si="74"/>
        <v>47.836199999999998</v>
      </c>
      <c r="L110" s="106">
        <f t="shared" si="55"/>
        <v>49.40919698039999</v>
      </c>
      <c r="M110" s="106">
        <f t="shared" si="56"/>
        <v>51.465182839630209</v>
      </c>
      <c r="N110" s="106">
        <f t="shared" si="57"/>
        <v>53.606721148843178</v>
      </c>
      <c r="O110" s="107">
        <f t="shared" si="58"/>
        <v>55.990350966256848</v>
      </c>
    </row>
    <row r="111" spans="1:15">
      <c r="A111" s="34" t="s">
        <v>185</v>
      </c>
      <c r="B111" s="132">
        <v>13.07</v>
      </c>
      <c r="C111" s="106">
        <f t="shared" ref="C111:G111" si="106">B111*(1+C$4)*(1-C$5)+C$6</f>
        <v>13.07</v>
      </c>
      <c r="D111" s="132">
        <f t="shared" si="106"/>
        <v>13.536766295999998</v>
      </c>
      <c r="E111" s="106">
        <f t="shared" si="106"/>
        <v>14.10005009304937</v>
      </c>
      <c r="F111" s="132">
        <f t="shared" si="106"/>
        <v>14.686772917491282</v>
      </c>
      <c r="G111" s="107">
        <f t="shared" si="106"/>
        <v>15.297910100070178</v>
      </c>
      <c r="J111" s="34" t="s">
        <v>185</v>
      </c>
      <c r="K111" s="106">
        <f t="shared" si="74"/>
        <v>47.836199999999998</v>
      </c>
      <c r="L111" s="106">
        <f t="shared" si="55"/>
        <v>49.40919698039999</v>
      </c>
      <c r="M111" s="106">
        <f t="shared" si="56"/>
        <v>51.465182839630209</v>
      </c>
      <c r="N111" s="106">
        <f t="shared" si="57"/>
        <v>53.606721148843178</v>
      </c>
      <c r="O111" s="107">
        <f t="shared" si="58"/>
        <v>55.990350966256848</v>
      </c>
    </row>
    <row r="112" spans="1:15" ht="15.75" thickBot="1">
      <c r="A112" s="36" t="s">
        <v>186</v>
      </c>
      <c r="B112" s="135">
        <v>13.743</v>
      </c>
      <c r="C112" s="110">
        <f t="shared" ref="C112:G112" si="107">B112*(1+C$4)*(1-C$5)+C$6</f>
        <v>13.743</v>
      </c>
      <c r="D112" s="135">
        <f t="shared" si="107"/>
        <v>14.233801010399999</v>
      </c>
      <c r="E112" s="110">
        <f t="shared" si="107"/>
        <v>14.826089397764155</v>
      </c>
      <c r="F112" s="135">
        <f t="shared" si="107"/>
        <v>15.443023734130277</v>
      </c>
      <c r="G112" s="111">
        <f t="shared" si="107"/>
        <v>16.085629571940665</v>
      </c>
      <c r="J112" s="36" t="s">
        <v>186</v>
      </c>
      <c r="K112" s="110">
        <f t="shared" si="74"/>
        <v>50.299379999999999</v>
      </c>
      <c r="L112" s="110">
        <f t="shared" si="55"/>
        <v>51.953373687959996</v>
      </c>
      <c r="M112" s="110">
        <f t="shared" si="56"/>
        <v>54.115226301839165</v>
      </c>
      <c r="N112" s="110">
        <f t="shared" si="57"/>
        <v>56.367036629575516</v>
      </c>
      <c r="O112" s="111">
        <f t="shared" si="58"/>
        <v>58.873404233302836</v>
      </c>
    </row>
    <row r="117" spans="1:3">
      <c r="A117" s="167" t="s">
        <v>257</v>
      </c>
    </row>
    <row r="119" spans="1:3">
      <c r="A119" s="2" t="s">
        <v>233</v>
      </c>
    </row>
    <row r="120" spans="1:3" ht="15.75" thickBot="1"/>
    <row r="121" spans="1:3" ht="26.25" thickBot="1">
      <c r="A121" s="154" t="s">
        <v>213</v>
      </c>
      <c r="B121" s="155" t="s">
        <v>214</v>
      </c>
      <c r="C121" s="155" t="s">
        <v>215</v>
      </c>
    </row>
    <row r="122" spans="1:3" ht="15.75" thickBot="1">
      <c r="A122" s="156" t="s">
        <v>216</v>
      </c>
      <c r="B122" s="157"/>
      <c r="C122" s="157"/>
    </row>
    <row r="123" spans="1:3" ht="15.75" thickBot="1">
      <c r="A123" s="158" t="s">
        <v>186</v>
      </c>
      <c r="B123" s="165">
        <f>IFERROR(VLOOKUP(A123,$A$14:$G$62,4,FALSE),0)</f>
        <v>49.014072547199994</v>
      </c>
      <c r="C123" s="163">
        <f>IFERROR(VLOOKUP(A123,$J$14:$O$62,3,FALSE),0)</f>
        <v>178.90136479727997</v>
      </c>
    </row>
    <row r="124" spans="1:3" ht="15.75" thickBot="1">
      <c r="A124" s="158" t="s">
        <v>217</v>
      </c>
      <c r="B124" s="165">
        <f t="shared" ref="B124:B135" si="108">IFERROR(VLOOKUP(A124,$A$14:$G$62,4,FALSE),0)</f>
        <v>47.142539517599999</v>
      </c>
      <c r="C124" s="163">
        <f t="shared" ref="C124:C139" si="109">IFERROR(VLOOKUP(A124,$J$14:$O$62,3,FALSE),0)</f>
        <v>172.07026923924002</v>
      </c>
    </row>
    <row r="125" spans="1:3" ht="15.75" thickBot="1">
      <c r="A125" s="158" t="s">
        <v>218</v>
      </c>
      <c r="B125" s="165">
        <f t="shared" si="108"/>
        <v>49.555750341599996</v>
      </c>
      <c r="C125" s="163">
        <f t="shared" si="109"/>
        <v>180.87848874683996</v>
      </c>
    </row>
    <row r="126" spans="1:3" ht="15.75" thickBot="1">
      <c r="A126" s="158" t="s">
        <v>219</v>
      </c>
      <c r="B126" s="165">
        <f t="shared" si="108"/>
        <v>50.693998708799995</v>
      </c>
      <c r="C126" s="163">
        <f t="shared" si="109"/>
        <v>185.03309528711998</v>
      </c>
    </row>
    <row r="127" spans="1:3" ht="15.75" thickBot="1">
      <c r="A127" s="158" t="s">
        <v>220</v>
      </c>
      <c r="B127" s="165">
        <f t="shared" si="108"/>
        <v>51.260533610399996</v>
      </c>
      <c r="C127" s="163">
        <f t="shared" si="109"/>
        <v>187.10094767795999</v>
      </c>
    </row>
    <row r="128" spans="1:3" ht="15.75" thickBot="1">
      <c r="A128" s="158" t="s">
        <v>155</v>
      </c>
      <c r="B128" s="165">
        <f t="shared" si="108"/>
        <v>54.112886661599994</v>
      </c>
      <c r="C128" s="163">
        <f t="shared" si="109"/>
        <v>197.51203631483997</v>
      </c>
    </row>
    <row r="129" spans="1:3" ht="15.75" thickBot="1">
      <c r="A129" s="158" t="s">
        <v>157</v>
      </c>
      <c r="B129" s="165">
        <f t="shared" si="108"/>
        <v>53.515280375999993</v>
      </c>
      <c r="C129" s="163">
        <f t="shared" si="109"/>
        <v>195.33077337239996</v>
      </c>
    </row>
    <row r="130" spans="1:3" ht="15.75" thickBot="1">
      <c r="A130" s="158" t="s">
        <v>223</v>
      </c>
      <c r="B130" s="165">
        <f t="shared" si="108"/>
        <v>47.523681827999994</v>
      </c>
      <c r="C130" s="163">
        <f t="shared" si="109"/>
        <v>173.46143867219999</v>
      </c>
    </row>
    <row r="131" spans="1:3" ht="15.75" thickBot="1">
      <c r="A131" s="158" t="s">
        <v>224</v>
      </c>
      <c r="B131" s="165">
        <f t="shared" si="108"/>
        <v>49.721464389599994</v>
      </c>
      <c r="C131" s="163">
        <f t="shared" si="109"/>
        <v>181.48334502203997</v>
      </c>
    </row>
    <row r="132" spans="1:3" ht="15.75" thickBot="1">
      <c r="A132" s="158" t="s">
        <v>225</v>
      </c>
      <c r="B132" s="165">
        <f t="shared" si="108"/>
        <v>50.574891736799998</v>
      </c>
      <c r="C132" s="163">
        <f t="shared" si="109"/>
        <v>184.59835483932</v>
      </c>
    </row>
    <row r="133" spans="1:3" ht="15.75" thickBot="1">
      <c r="A133" s="158" t="s">
        <v>226</v>
      </c>
      <c r="B133" s="165">
        <f t="shared" si="108"/>
        <v>54.964242583199997</v>
      </c>
      <c r="C133" s="163">
        <f t="shared" si="109"/>
        <v>200.61948542867998</v>
      </c>
    </row>
    <row r="134" spans="1:3" ht="15.75" thickBot="1">
      <c r="A134" s="158" t="s">
        <v>176</v>
      </c>
      <c r="B134" s="165">
        <f t="shared" si="108"/>
        <v>55.198313675999991</v>
      </c>
      <c r="C134" s="163">
        <f t="shared" si="109"/>
        <v>201.47384491739999</v>
      </c>
    </row>
    <row r="135" spans="1:3" ht="15.75" thickBot="1">
      <c r="A135" s="158" t="s">
        <v>177</v>
      </c>
      <c r="B135" s="165">
        <f t="shared" si="108"/>
        <v>54.964242583199997</v>
      </c>
      <c r="C135" s="163">
        <f t="shared" si="109"/>
        <v>200.61948542867998</v>
      </c>
    </row>
    <row r="136" spans="1:3" ht="15.75" thickBot="1">
      <c r="A136" s="156" t="s">
        <v>229</v>
      </c>
      <c r="B136" s="166"/>
      <c r="C136" s="164"/>
    </row>
    <row r="137" spans="1:3" ht="15.75" thickBot="1">
      <c r="A137" s="159" t="s">
        <v>230</v>
      </c>
      <c r="B137" s="165">
        <f>IFERROR(VLOOKUP(A137,$A$14:$G$62,4,FALSE),0)</f>
        <v>47.147718081599997</v>
      </c>
      <c r="C137" s="163">
        <f t="shared" si="109"/>
        <v>172.08917099783997</v>
      </c>
    </row>
    <row r="138" spans="1:3" ht="15.75" thickBot="1">
      <c r="A138" s="159" t="s">
        <v>231</v>
      </c>
      <c r="B138" s="165">
        <f t="shared" ref="B138:B139" si="110">IFERROR(VLOOKUP(A138,$A$14:$G$62,4,FALSE),0)</f>
        <v>47.552681786399987</v>
      </c>
      <c r="C138" s="163">
        <f t="shared" si="109"/>
        <v>173.56728852035994</v>
      </c>
    </row>
    <row r="139" spans="1:3" ht="15.75" thickBot="1">
      <c r="A139" s="159" t="s">
        <v>232</v>
      </c>
      <c r="B139" s="165">
        <f t="shared" si="110"/>
        <v>48.980929737599993</v>
      </c>
      <c r="C139" s="163">
        <f t="shared" si="109"/>
        <v>178.78039354223998</v>
      </c>
    </row>
    <row r="140" spans="1:3">
      <c r="B140"/>
    </row>
    <row r="141" spans="1:3">
      <c r="A141" s="160"/>
      <c r="B141"/>
    </row>
    <row r="142" spans="1:3">
      <c r="A142" s="138"/>
      <c r="B142" s="161"/>
    </row>
    <row r="143" spans="1:3">
      <c r="A143" s="2" t="s">
        <v>234</v>
      </c>
    </row>
    <row r="144" spans="1:3" ht="15.75" thickBot="1">
      <c r="A144" s="2"/>
    </row>
    <row r="145" spans="1:3" ht="26.25" thickBot="1">
      <c r="A145" s="154" t="s">
        <v>213</v>
      </c>
      <c r="B145" s="155" t="s">
        <v>214</v>
      </c>
      <c r="C145" s="155" t="s">
        <v>235</v>
      </c>
    </row>
    <row r="146" spans="1:3" ht="15.75" thickBot="1">
      <c r="A146" s="156" t="s">
        <v>216</v>
      </c>
      <c r="B146" s="157"/>
      <c r="C146" s="157"/>
    </row>
    <row r="147" spans="1:3" ht="15.75" thickBot="1">
      <c r="A147" s="158" t="s">
        <v>184</v>
      </c>
      <c r="B147" s="165">
        <f>IFERROR(VLOOKUP(A147,$A$14:$G$62,4,FALSE),0)</f>
        <v>38.200195202399996</v>
      </c>
      <c r="C147" s="163">
        <f>IFERROR(VLOOKUP(A147,$J$14:$O$62,3,FALSE),0)</f>
        <v>139.43071248875998</v>
      </c>
    </row>
    <row r="148" spans="1:3" ht="15.75" thickBot="1">
      <c r="A148" s="158" t="s">
        <v>185</v>
      </c>
      <c r="B148" s="165">
        <f t="shared" ref="B148:B149" si="111">IFERROR(VLOOKUP(A148,$A$14:$G$62,4,FALSE),0)</f>
        <v>38.200195202399996</v>
      </c>
      <c r="C148" s="163">
        <f>IFERROR(VLOOKUP(A148,$J$14:$O$62,3,FALSE),0)</f>
        <v>139.43071248875998</v>
      </c>
    </row>
    <row r="149" spans="1:3" ht="15.75" thickBot="1">
      <c r="A149" s="158" t="s">
        <v>161</v>
      </c>
      <c r="B149" s="165">
        <f t="shared" si="111"/>
        <v>38.572016097599992</v>
      </c>
      <c r="C149" s="163">
        <f>IFERROR(VLOOKUP(A149,$J$14:$O$62,3,FALSE),0)</f>
        <v>140.78785875623996</v>
      </c>
    </row>
    <row r="150" spans="1:3" ht="15.75" thickBot="1">
      <c r="A150" s="158" t="s">
        <v>236</v>
      </c>
      <c r="B150" s="165">
        <f>+D38</f>
        <v>50.602855982399994</v>
      </c>
      <c r="C150" s="163">
        <f>+L38</f>
        <v>184.70042433575998</v>
      </c>
    </row>
    <row r="151" spans="1:3" ht="15.75" thickBot="1">
      <c r="A151" s="158" t="s">
        <v>237</v>
      </c>
      <c r="B151" s="165">
        <f>+D42</f>
        <v>50.811034255199992</v>
      </c>
      <c r="C151" s="163">
        <f>+L42</f>
        <v>185.46027503147997</v>
      </c>
    </row>
    <row r="152" spans="1:3" ht="15.75" thickBot="1">
      <c r="A152" s="158" t="s">
        <v>238</v>
      </c>
      <c r="B152" s="165">
        <f>IFERROR(VLOOKUP(A152,$A$14:$G$62,4,FALSE),0)</f>
        <v>40.674513081599997</v>
      </c>
      <c r="C152" s="163">
        <f>IFERROR(VLOOKUP(A152,$J$14:$O$62,3,FALSE),0)</f>
        <v>148.46197274783998</v>
      </c>
    </row>
    <row r="153" spans="1:3" ht="15.75" thickBot="1">
      <c r="A153" s="156" t="s">
        <v>229</v>
      </c>
      <c r="B153" s="157"/>
      <c r="C153" s="164"/>
    </row>
    <row r="154" spans="1:3" ht="15.75" thickBot="1">
      <c r="A154" s="159" t="s">
        <v>239</v>
      </c>
      <c r="B154" s="165">
        <f>+D60</f>
        <v>38.200195202399996</v>
      </c>
      <c r="C154" s="163">
        <f>+L60</f>
        <v>139.43071248875998</v>
      </c>
    </row>
    <row r="155" spans="1:3" ht="15.75" thickBot="1">
      <c r="A155" s="159" t="s">
        <v>165</v>
      </c>
      <c r="B155" s="165">
        <f>IFERROR(VLOOKUP(A155,$A$14:$G$62,4,FALSE),0)</f>
        <v>38.779158657599993</v>
      </c>
      <c r="C155" s="163">
        <f>IFERROR(VLOOKUP(A155,$J$14:$O$62,3,FALSE),0)</f>
        <v>141.54392910023998</v>
      </c>
    </row>
    <row r="156" spans="1:3" ht="15.75" thickBot="1">
      <c r="A156" s="159" t="s">
        <v>240</v>
      </c>
      <c r="B156" s="165">
        <f>IFERROR(VLOOKUP(A156,$A$14:$G$62,4,FALSE),0)</f>
        <v>40.423870583999992</v>
      </c>
      <c r="C156" s="163">
        <f>IFERROR(VLOOKUP(A156,$J$14:$O$62,3,FALSE),0)</f>
        <v>147.54712763159998</v>
      </c>
    </row>
    <row r="157" spans="1:3" ht="15.75" thickBot="1">
      <c r="A157" s="159" t="s">
        <v>241</v>
      </c>
      <c r="B157" s="165">
        <f>+B156</f>
        <v>40.423870583999992</v>
      </c>
      <c r="C157" s="163">
        <f>+C156</f>
        <v>147.54712763159998</v>
      </c>
    </row>
    <row r="158" spans="1:3" ht="15.75" thickBot="1">
      <c r="A158" s="159" t="s">
        <v>242</v>
      </c>
      <c r="B158" s="165">
        <f>IFERROR(VLOOKUP(A158,$A$14:$G$62,4,FALSE),0)</f>
        <v>42.447653395199993</v>
      </c>
      <c r="C158" s="163">
        <f>IFERROR(VLOOKUP(A158,$J$14:$O$62,3,FALSE),0)</f>
        <v>154.93393489247998</v>
      </c>
    </row>
    <row r="159" spans="1:3" ht="15.75" thickBot="1">
      <c r="A159" s="159" t="s">
        <v>243</v>
      </c>
      <c r="B159" s="165">
        <f>IFERROR(VLOOKUP(A159,$A$14:$G$62,4,FALSE),0)</f>
        <v>42.175260928799986</v>
      </c>
      <c r="C159" s="163">
        <f>IFERROR(VLOOKUP(A159,$J$14:$O$62,3,FALSE),0)</f>
        <v>153.93970239011995</v>
      </c>
    </row>
    <row r="160" spans="1:3" ht="15.75" thickBot="1">
      <c r="A160" s="159" t="s">
        <v>244</v>
      </c>
      <c r="B160" s="165">
        <f>IFERROR(VLOOKUP(A160,$A$14:$G$62,4,FALSE),0)</f>
        <v>38.3617663992</v>
      </c>
      <c r="C160" s="163">
        <f>IFERROR(VLOOKUP(A160,$J$14:$O$62,3,FALSE),0)</f>
        <v>140.02044735708</v>
      </c>
    </row>
    <row r="161" spans="1:3" ht="15.75" thickBot="1">
      <c r="A161" s="159" t="s">
        <v>245</v>
      </c>
      <c r="B161" s="165">
        <f>IFERROR(VLOOKUP(A161,$A$14:$G$62,4,FALSE),0)</f>
        <v>38.347266419999997</v>
      </c>
      <c r="C161" s="163">
        <f>IFERROR(VLOOKUP(A161,$J$14:$O$62,3,FALSE),0)</f>
        <v>139.967522433</v>
      </c>
    </row>
    <row r="162" spans="1:3" ht="15.75" thickBot="1">
      <c r="A162" s="159" t="s">
        <v>246</v>
      </c>
      <c r="B162" s="165">
        <f>+D58</f>
        <v>53.424137649599992</v>
      </c>
      <c r="C162" s="163">
        <f>+L58</f>
        <v>194.99810242103999</v>
      </c>
    </row>
    <row r="163" spans="1:3">
      <c r="B163"/>
    </row>
    <row r="164" spans="1:3">
      <c r="A164" s="2"/>
      <c r="B164"/>
    </row>
    <row r="165" spans="1:3">
      <c r="A165" s="2" t="s">
        <v>247</v>
      </c>
      <c r="B165" s="161"/>
    </row>
    <row r="166" spans="1:3" ht="15.75" thickBot="1">
      <c r="A166" s="2"/>
      <c r="B166" s="161"/>
    </row>
    <row r="167" spans="1:3" ht="26.25" thickBot="1">
      <c r="A167" s="154" t="s">
        <v>213</v>
      </c>
      <c r="B167" s="155" t="s">
        <v>214</v>
      </c>
      <c r="C167" s="155" t="s">
        <v>235</v>
      </c>
    </row>
    <row r="168" spans="1:3" ht="15.75" thickBot="1">
      <c r="A168" s="156" t="s">
        <v>216</v>
      </c>
      <c r="B168" s="157"/>
      <c r="C168" s="157"/>
    </row>
    <row r="169" spans="1:3" ht="15.75" thickBot="1">
      <c r="A169" s="158" t="s">
        <v>184</v>
      </c>
      <c r="B169" s="165">
        <f>IFERROR(VLOOKUP(A169,$A$64:$G$112,4,FALSE),0)</f>
        <v>13.536766295999998</v>
      </c>
      <c r="C169" s="163">
        <f>IFERROR(VLOOKUP(A169,$J$64:$O$112,3,FALSE),0)</f>
        <v>49.40919698039999</v>
      </c>
    </row>
    <row r="170" spans="1:3" ht="15.75" thickBot="1">
      <c r="A170" s="158" t="s">
        <v>185</v>
      </c>
      <c r="B170" s="165">
        <f>IFERROR(VLOOKUP(A170,$A$64:$G$112,4,FALSE),0)</f>
        <v>13.536766295999998</v>
      </c>
      <c r="C170" s="163">
        <f t="shared" ref="C170:C188" si="112">IFERROR(VLOOKUP(A170,$J$64:$O$112,3,FALSE),0)</f>
        <v>49.40919698039999</v>
      </c>
    </row>
    <row r="171" spans="1:3" ht="15.75" thickBot="1">
      <c r="A171" s="158" t="s">
        <v>186</v>
      </c>
      <c r="B171" s="165">
        <f>IFERROR(VLOOKUP(A171,$A$64:$G$112,4,FALSE),0)</f>
        <v>14.233801010399999</v>
      </c>
      <c r="C171" s="163">
        <f t="shared" si="112"/>
        <v>51.953373687959996</v>
      </c>
    </row>
    <row r="172" spans="1:3" ht="15.75" thickBot="1">
      <c r="A172" s="158" t="s">
        <v>161</v>
      </c>
      <c r="B172" s="165">
        <f>IFERROR(VLOOKUP(A172,$A$64:$G$112,4,FALSE),0)</f>
        <v>13.952087128799999</v>
      </c>
      <c r="C172" s="163">
        <f t="shared" si="112"/>
        <v>50.925118020119996</v>
      </c>
    </row>
    <row r="173" spans="1:3" ht="15.75" thickBot="1">
      <c r="A173" s="158" t="s">
        <v>236</v>
      </c>
      <c r="B173" s="165">
        <f>+B172</f>
        <v>13.952087128799999</v>
      </c>
      <c r="C173" s="163">
        <f>C172</f>
        <v>50.925118020119996</v>
      </c>
    </row>
    <row r="174" spans="1:3" ht="15.75" thickBot="1">
      <c r="A174" s="158" t="s">
        <v>165</v>
      </c>
      <c r="B174" s="165">
        <f>IFERROR(VLOOKUP(A174,$A$64:$G$112,4,FALSE),0)</f>
        <v>13.952087128799999</v>
      </c>
      <c r="C174" s="163">
        <f t="shared" si="112"/>
        <v>50.925118020119996</v>
      </c>
    </row>
    <row r="175" spans="1:3" ht="15.75" thickBot="1">
      <c r="A175" s="158" t="s">
        <v>237</v>
      </c>
      <c r="B175" s="165">
        <f>+B174</f>
        <v>13.952087128799999</v>
      </c>
      <c r="C175" s="163">
        <f>C174</f>
        <v>50.925118020119996</v>
      </c>
    </row>
    <row r="176" spans="1:3" ht="15.75" thickBot="1">
      <c r="A176" s="158" t="s">
        <v>240</v>
      </c>
      <c r="B176" s="165">
        <f>IFERROR(VLOOKUP(A176,$A$64:$G$112,4,FALSE),0)</f>
        <v>19.3336508376</v>
      </c>
      <c r="C176" s="163">
        <f t="shared" si="112"/>
        <v>70.567825557239999</v>
      </c>
    </row>
    <row r="177" spans="1:3" ht="15.75" thickBot="1">
      <c r="A177" s="158" t="s">
        <v>241</v>
      </c>
      <c r="B177" s="165">
        <f>+B176</f>
        <v>19.3336508376</v>
      </c>
      <c r="C177" s="163">
        <f>C176</f>
        <v>70.567825557239999</v>
      </c>
    </row>
    <row r="178" spans="1:3" ht="15.75" thickBot="1">
      <c r="A178" s="158" t="s">
        <v>238</v>
      </c>
      <c r="B178" s="165">
        <f>IFERROR(VLOOKUP(A178,$A$64:$G$112,4,FALSE),0)</f>
        <v>19.594650463200001</v>
      </c>
      <c r="C178" s="163">
        <f t="shared" si="112"/>
        <v>71.520474190680005</v>
      </c>
    </row>
    <row r="179" spans="1:3" ht="15.75" thickBot="1">
      <c r="A179" s="158" t="s">
        <v>217</v>
      </c>
      <c r="B179" s="165">
        <f>IFERROR(VLOOKUP(A179,$A$64:$G$112,4,FALSE),0)</f>
        <v>23.313895127999999</v>
      </c>
      <c r="C179" s="163">
        <f t="shared" si="112"/>
        <v>85.095717217200004</v>
      </c>
    </row>
    <row r="180" spans="1:3" ht="15.75" thickBot="1">
      <c r="A180" s="158" t="s">
        <v>218</v>
      </c>
      <c r="B180" s="165">
        <f>IFERROR(VLOOKUP(A180,$A$64:$G$112,4,FALSE),0)</f>
        <v>23.561430487199996</v>
      </c>
      <c r="C180" s="163">
        <f t="shared" si="112"/>
        <v>85.99922127827999</v>
      </c>
    </row>
    <row r="181" spans="1:3" ht="15.75" thickBot="1">
      <c r="A181" s="158" t="s">
        <v>219</v>
      </c>
      <c r="B181" s="165">
        <f>IFERROR(VLOOKUP(A181,$A$64:$G$112,4,FALSE),0)</f>
        <v>23.725073109599997</v>
      </c>
      <c r="C181" s="163">
        <f t="shared" si="112"/>
        <v>86.59651685003999</v>
      </c>
    </row>
    <row r="182" spans="1:3" ht="15.75" thickBot="1">
      <c r="A182" s="158" t="s">
        <v>220</v>
      </c>
      <c r="B182" s="165">
        <f>IFERROR(VLOOKUP(A182,$A$64:$G$112,4,FALSE),0)</f>
        <v>23.781001600799996</v>
      </c>
      <c r="C182" s="163">
        <f t="shared" si="112"/>
        <v>86.80065584291998</v>
      </c>
    </row>
    <row r="183" spans="1:3" ht="15.75" thickBot="1">
      <c r="A183" s="158" t="s">
        <v>221</v>
      </c>
      <c r="B183" s="165">
        <f>+B181</f>
        <v>23.725073109599997</v>
      </c>
      <c r="C183" s="163">
        <f>C181</f>
        <v>86.59651685003999</v>
      </c>
    </row>
    <row r="184" spans="1:3" ht="15.75" thickBot="1">
      <c r="A184" s="158" t="s">
        <v>222</v>
      </c>
      <c r="B184" s="165">
        <f>+B182</f>
        <v>23.781001600799996</v>
      </c>
      <c r="C184" s="163">
        <f>C182</f>
        <v>86.80065584291998</v>
      </c>
    </row>
    <row r="185" spans="1:3" ht="15.75" thickBot="1">
      <c r="A185" s="158" t="s">
        <v>223</v>
      </c>
      <c r="B185" s="165">
        <f>IFERROR(VLOOKUP(A185,$A$64:$G$112,4,FALSE),0)</f>
        <v>23.562466199999996</v>
      </c>
      <c r="C185" s="163">
        <f t="shared" si="112"/>
        <v>86.003001629999986</v>
      </c>
    </row>
    <row r="186" spans="1:3" ht="15.75" thickBot="1">
      <c r="A186" s="158" t="s">
        <v>224</v>
      </c>
      <c r="B186" s="165">
        <f>IFERROR(VLOOKUP(A186,$A$64:$G$112,4,FALSE),0)</f>
        <v>23.367752193599998</v>
      </c>
      <c r="C186" s="163">
        <f>IFERROR(VLOOKUP(A186,$J$64:$O$112,3,FALSE),0)</f>
        <v>85.292295506639988</v>
      </c>
    </row>
    <row r="187" spans="1:3" ht="15.75" thickBot="1">
      <c r="A187" s="158" t="s">
        <v>225</v>
      </c>
      <c r="B187" s="165">
        <f>IFERROR(VLOOKUP(A187,$A$64:$G$112,4,FALSE),0)</f>
        <v>23.367752193599998</v>
      </c>
      <c r="C187" s="163">
        <f t="shared" si="112"/>
        <v>85.292295506639988</v>
      </c>
    </row>
    <row r="188" spans="1:3" ht="15.75" thickBot="1">
      <c r="A188" s="158" t="s">
        <v>226</v>
      </c>
      <c r="B188" s="165">
        <f>IFERROR(VLOOKUP(A188,$A$64:$G$112,4,FALSE),0)</f>
        <v>24.015072693599997</v>
      </c>
      <c r="C188" s="163">
        <f t="shared" si="112"/>
        <v>87.655015331639987</v>
      </c>
    </row>
    <row r="189" spans="1:3" ht="15.75" thickBot="1">
      <c r="A189" s="158" t="s">
        <v>227</v>
      </c>
      <c r="B189" s="165">
        <f>+B187</f>
        <v>23.367752193599998</v>
      </c>
      <c r="C189" s="163">
        <f>C187</f>
        <v>85.292295506639988</v>
      </c>
    </row>
    <row r="190" spans="1:3" ht="15.75" thickBot="1">
      <c r="A190" s="158" t="s">
        <v>228</v>
      </c>
      <c r="B190" s="165">
        <f>+B188</f>
        <v>24.015072693599997</v>
      </c>
      <c r="C190" s="163">
        <f>C188</f>
        <v>87.655015331639987</v>
      </c>
    </row>
    <row r="191" spans="1:3" ht="15.75" thickBot="1">
      <c r="A191" s="162"/>
      <c r="B191" s="162"/>
      <c r="C191" s="168"/>
    </row>
    <row r="192" spans="1:3" ht="15.75" thickBot="1">
      <c r="A192" s="154" t="s">
        <v>229</v>
      </c>
      <c r="B192" s="175"/>
      <c r="C192" s="176"/>
    </row>
    <row r="193" spans="1:3" ht="15.75" thickBot="1">
      <c r="A193" s="159" t="s">
        <v>239</v>
      </c>
      <c r="B193" s="165">
        <f>+B169</f>
        <v>13.536766295999998</v>
      </c>
      <c r="C193" s="163">
        <f>+C169</f>
        <v>49.40919698039999</v>
      </c>
    </row>
    <row r="194" spans="1:3" ht="15.75" thickBot="1">
      <c r="A194" s="159" t="s">
        <v>244</v>
      </c>
      <c r="B194" s="165">
        <f>IFERROR(VLOOKUP(A194,$A$64:$G$112,4,FALSE),0)</f>
        <v>19.168972502399996</v>
      </c>
      <c r="C194" s="163">
        <f>IFERROR(VLOOKUP(A194,$J$64:$O$112,3,FALSE),0)</f>
        <v>69.966749633759989</v>
      </c>
    </row>
    <row r="195" spans="1:3" ht="15.75" thickBot="1">
      <c r="A195" s="159" t="s">
        <v>245</v>
      </c>
      <c r="B195" s="165">
        <f>IFERROR(VLOOKUP(A195,$A$64:$G$112,4,FALSE),0)</f>
        <v>19.130651128799997</v>
      </c>
      <c r="C195" s="163">
        <f>IFERROR(VLOOKUP(A195,$J$64:$O$112,3,FALSE),0)</f>
        <v>69.82687662011999</v>
      </c>
    </row>
    <row r="196" spans="1:3" ht="15.75" thickBot="1">
      <c r="A196" s="159" t="s">
        <v>246</v>
      </c>
      <c r="B196" s="165">
        <f>+B195</f>
        <v>19.130651128799997</v>
      </c>
      <c r="C196" s="163">
        <f>+C195</f>
        <v>69.82687662011999</v>
      </c>
    </row>
    <row r="197" spans="1:3" ht="15.75" thickBot="1">
      <c r="A197" s="159" t="s">
        <v>230</v>
      </c>
      <c r="B197" s="165">
        <f>IFERROR(VLOOKUP(A197,$A$64:$G$112,4,FALSE),0)</f>
        <v>22.397289299999997</v>
      </c>
      <c r="C197" s="163">
        <f>IFERROR(VLOOKUP(A197,$J$64:$O$112,3,FALSE),0)</f>
        <v>81.750105944999987</v>
      </c>
    </row>
    <row r="198" spans="1:3" ht="15.75" thickBot="1">
      <c r="A198" s="159" t="s">
        <v>231</v>
      </c>
      <c r="B198" s="165">
        <f>IFERROR(VLOOKUP(A198,$A$64:$G$112,4,FALSE),0)</f>
        <v>22.397289299999997</v>
      </c>
      <c r="C198" s="163">
        <f t="shared" ref="C198:C199" si="113">IFERROR(VLOOKUP(A198,$J$64:$O$112,3,FALSE),0)</f>
        <v>81.750105944999987</v>
      </c>
    </row>
    <row r="199" spans="1:3" ht="15.75" thickBot="1">
      <c r="A199" s="159" t="s">
        <v>232</v>
      </c>
      <c r="B199" s="165">
        <f>IFERROR(VLOOKUP(A199,$A$64:$G$112,4,FALSE),0)</f>
        <v>22.538146240799996</v>
      </c>
      <c r="C199" s="163">
        <f t="shared" si="113"/>
        <v>82.264233778919987</v>
      </c>
    </row>
    <row r="200" spans="1:3" ht="15.75" thickBot="1">
      <c r="A200" s="159" t="s">
        <v>248</v>
      </c>
      <c r="B200" s="165">
        <f>+D73</f>
        <v>19.209365301599998</v>
      </c>
      <c r="C200" s="163">
        <f>+L73</f>
        <v>70.114183350839994</v>
      </c>
    </row>
    <row r="201" spans="1:3" ht="15.75" thickBot="1">
      <c r="A201" s="159" t="s">
        <v>249</v>
      </c>
      <c r="B201" s="165">
        <f>+D70</f>
        <v>19.481757767999998</v>
      </c>
      <c r="C201" s="163">
        <f>+L70</f>
        <v>71.1084158532</v>
      </c>
    </row>
    <row r="202" spans="1:3" ht="15.75" thickBot="1">
      <c r="A202" s="159" t="s">
        <v>250</v>
      </c>
      <c r="B202" s="165">
        <f>+C69</f>
        <v>18.564</v>
      </c>
      <c r="C202" s="163">
        <f>+L69</f>
        <v>70.178449330079999</v>
      </c>
    </row>
    <row r="203" spans="1:3" ht="15.75" thickBot="1">
      <c r="A203" s="159" t="s">
        <v>251</v>
      </c>
      <c r="B203" s="165">
        <f>+D74</f>
        <v>19.516972003199999</v>
      </c>
      <c r="C203" s="163">
        <f>+L74</f>
        <v>71.236947811679997</v>
      </c>
    </row>
    <row r="204" spans="1:3" ht="15.75" thickBot="1">
      <c r="A204" s="159" t="s">
        <v>252</v>
      </c>
      <c r="B204" s="165">
        <f>+D75</f>
        <v>23.119181121599997</v>
      </c>
      <c r="C204" s="163">
        <f>+L75</f>
        <v>84.385011093839978</v>
      </c>
    </row>
    <row r="205" spans="1:3" ht="15.75" thickBot="1">
      <c r="A205" s="159" t="s">
        <v>253</v>
      </c>
      <c r="B205" s="165">
        <f>+D77</f>
        <v>23.409180705599997</v>
      </c>
      <c r="C205" s="163">
        <f>+L77</f>
        <v>85.44350957543999</v>
      </c>
    </row>
    <row r="206" spans="1:3" ht="15.75" thickBot="1">
      <c r="A206" s="159" t="s">
        <v>254</v>
      </c>
      <c r="B206" s="165">
        <f>+D76</f>
        <v>20.026542700799997</v>
      </c>
      <c r="C206" s="163">
        <f>+L76</f>
        <v>73.096880857919984</v>
      </c>
    </row>
    <row r="207" spans="1:3" ht="15.75" thickBot="1">
      <c r="A207" s="159" t="s">
        <v>255</v>
      </c>
      <c r="B207" s="165">
        <f>IFERROR(VLOOKUP(A207,$A$64:$G$112,4,FALSE),0)</f>
        <v>19.052972668799999</v>
      </c>
      <c r="C207" s="163">
        <f>IFERROR(VLOOKUP(A207,$J$64:$O$112,3,FALSE),0)</f>
        <v>69.543350241119995</v>
      </c>
    </row>
    <row r="208" spans="1:3" ht="15.75" thickBot="1">
      <c r="A208" s="159" t="s">
        <v>256</v>
      </c>
      <c r="B208" s="165">
        <f>IFERROR(VLOOKUP(A208,$A$64:$G$112,4,FALSE),0)</f>
        <v>22.366217915999997</v>
      </c>
      <c r="C208" s="163">
        <f>IFERROR(VLOOKUP(A208,$J$64:$O$112,3,FALSE),0)</f>
        <v>81.636695393399989</v>
      </c>
    </row>
    <row r="209" spans="1:3">
      <c r="B209"/>
      <c r="C209" s="1"/>
    </row>
    <row r="210" spans="1:3">
      <c r="A210" s="160"/>
      <c r="B210"/>
    </row>
    <row r="211" spans="1:3">
      <c r="A211" s="160"/>
      <c r="B211" s="160"/>
      <c r="C211" s="160"/>
    </row>
  </sheetData>
  <hyperlinks>
    <hyperlink ref="C121" location="_ftn1" display="_ftn1"/>
    <hyperlink ref="C145" location="_ftn1" display="_ftn1"/>
    <hyperlink ref="C167" location="_ftn1" display="_ftn1"/>
  </hyperlinks>
  <pageMargins left="0.70866141732283472" right="0.70866141732283472" top="0.74803149606299213" bottom="0.74803149606299213" header="0.31496062992125984" footer="0.31496062992125984"/>
  <pageSetup paperSize="9" scale="32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K38"/>
  <sheetViews>
    <sheetView zoomScaleNormal="100" workbookViewId="0"/>
  </sheetViews>
  <sheetFormatPr defaultRowHeight="15"/>
  <cols>
    <col min="2" max="2" width="8.7109375" bestFit="1" customWidth="1"/>
    <col min="3" max="3" width="9.5703125" customWidth="1"/>
    <col min="4" max="4" width="12.5703125" bestFit="1" customWidth="1"/>
    <col min="5" max="5" width="12" bestFit="1" customWidth="1"/>
    <col min="6" max="6" width="3" customWidth="1"/>
    <col min="8" max="8" width="9.85546875" bestFit="1" customWidth="1"/>
    <col min="9" max="9" width="8.85546875" bestFit="1" customWidth="1"/>
    <col min="10" max="10" width="12.85546875" bestFit="1" customWidth="1"/>
    <col min="11" max="11" width="12.28515625" bestFit="1" customWidth="1"/>
  </cols>
  <sheetData>
    <row r="1" spans="1:11" ht="15.75" thickBot="1"/>
    <row r="2" spans="1:11">
      <c r="A2" s="48"/>
      <c r="B2" s="49"/>
      <c r="C2" s="49"/>
      <c r="D2" s="49"/>
      <c r="E2" s="49"/>
      <c r="F2" s="49"/>
      <c r="G2" s="49" t="s">
        <v>84</v>
      </c>
      <c r="H2" s="49" t="s">
        <v>85</v>
      </c>
      <c r="I2" s="49" t="s">
        <v>86</v>
      </c>
      <c r="J2" s="49" t="s">
        <v>87</v>
      </c>
      <c r="K2" s="50" t="s">
        <v>88</v>
      </c>
    </row>
    <row r="3" spans="1:11">
      <c r="A3" s="59" t="s">
        <v>76</v>
      </c>
      <c r="B3" s="35"/>
      <c r="C3" s="35"/>
      <c r="D3" s="35"/>
      <c r="E3" s="35"/>
      <c r="F3" s="35"/>
      <c r="G3" s="57">
        <v>2019</v>
      </c>
      <c r="H3" s="57">
        <v>2020</v>
      </c>
      <c r="I3" s="57">
        <v>2021</v>
      </c>
      <c r="J3" s="57">
        <v>2022</v>
      </c>
      <c r="K3" s="58">
        <v>2023</v>
      </c>
    </row>
    <row r="4" spans="1:11">
      <c r="A4" s="44" t="s">
        <v>95</v>
      </c>
      <c r="B4" s="35"/>
      <c r="C4" s="35"/>
      <c r="D4" s="35"/>
      <c r="E4" s="35"/>
      <c r="F4" s="35"/>
      <c r="G4" s="39"/>
      <c r="H4" s="39"/>
      <c r="I4" s="39"/>
      <c r="J4" s="39"/>
      <c r="K4" s="40"/>
    </row>
    <row r="5" spans="1:11">
      <c r="A5" s="47" t="s">
        <v>90</v>
      </c>
      <c r="B5" s="35"/>
      <c r="C5" s="35"/>
      <c r="D5" s="35"/>
      <c r="E5" s="35"/>
      <c r="F5" s="45"/>
      <c r="G5" s="46"/>
      <c r="H5" s="60">
        <f>ROUND((IF(VLOOKUP(H3-1,$G$27:$K$36,5,FALSE)&gt;0,VLOOKUP(H3-1,$G$27:$K$36,5,FALSE),$K$38)),4)</f>
        <v>1.84E-2</v>
      </c>
      <c r="I5" s="60">
        <f t="shared" ref="I5:K5" si="0">ROUND((IF(VLOOKUP(I3-1,$G$27:$K$36,5,FALSE)&gt;0,VLOOKUP(I3-1,$G$27:$K$36,5,FALSE),$K$38)),4)</f>
        <v>2.4199999999999999E-2</v>
      </c>
      <c r="J5" s="60">
        <f t="shared" si="0"/>
        <v>2.4199999999999999E-2</v>
      </c>
      <c r="K5" s="61">
        <f t="shared" si="0"/>
        <v>2.4199999999999999E-2</v>
      </c>
    </row>
    <row r="6" spans="1:11">
      <c r="A6" s="34"/>
      <c r="B6" s="35"/>
      <c r="C6" s="35"/>
      <c r="D6" s="35"/>
      <c r="E6" s="35"/>
      <c r="F6" s="35"/>
      <c r="G6" s="35"/>
      <c r="H6" s="35"/>
      <c r="I6" s="35"/>
      <c r="J6" s="35"/>
      <c r="K6" s="43"/>
    </row>
    <row r="7" spans="1:11">
      <c r="A7" s="44" t="s">
        <v>72</v>
      </c>
      <c r="B7" s="35"/>
      <c r="C7" s="35"/>
      <c r="D7" s="35"/>
      <c r="E7" s="35"/>
      <c r="F7" s="35"/>
      <c r="G7" s="35"/>
      <c r="H7" s="35"/>
      <c r="I7" s="35"/>
      <c r="J7" s="35"/>
      <c r="K7" s="43"/>
    </row>
    <row r="8" spans="1:11">
      <c r="A8" s="34" t="s">
        <v>91</v>
      </c>
      <c r="B8" s="35"/>
      <c r="C8" s="35"/>
      <c r="D8" s="35"/>
      <c r="E8" s="35"/>
      <c r="F8" s="35"/>
      <c r="G8" s="46"/>
      <c r="H8" s="148">
        <v>-3.3830000000000002E-3</v>
      </c>
      <c r="I8" s="148">
        <v>-4.1219999999999998E-3</v>
      </c>
      <c r="J8" s="148">
        <v>-4.2579999999999996E-3</v>
      </c>
      <c r="K8" s="149">
        <v>-4.7330000000000002E-3</v>
      </c>
    </row>
    <row r="9" spans="1:11">
      <c r="A9" s="34" t="s">
        <v>92</v>
      </c>
      <c r="B9" s="35"/>
      <c r="C9" s="35"/>
      <c r="D9" s="35"/>
      <c r="E9" s="35"/>
      <c r="F9" s="35"/>
      <c r="G9" s="51"/>
      <c r="H9" s="148">
        <v>-3.3830000000000002E-3</v>
      </c>
      <c r="I9" s="148">
        <v>-4.1219999999999998E-3</v>
      </c>
      <c r="J9" s="148">
        <v>-4.2579999999999996E-3</v>
      </c>
      <c r="K9" s="149">
        <v>-4.7330000000000002E-3</v>
      </c>
    </row>
    <row r="10" spans="1:11">
      <c r="A10" s="34" t="s">
        <v>93</v>
      </c>
      <c r="B10" s="35"/>
      <c r="C10" s="35" t="s">
        <v>133</v>
      </c>
      <c r="D10" s="35"/>
      <c r="E10" s="35"/>
      <c r="F10" s="35"/>
      <c r="G10" s="46"/>
      <c r="H10" s="148">
        <v>-1.0741000000000001E-2</v>
      </c>
      <c r="I10" s="148">
        <v>-1.0741000000000001E-2</v>
      </c>
      <c r="J10" s="148">
        <v>-1.0741000000000001E-2</v>
      </c>
      <c r="K10" s="149">
        <v>-1.0741000000000001E-2</v>
      </c>
    </row>
    <row r="11" spans="1:11">
      <c r="A11" s="34"/>
      <c r="B11" s="35"/>
      <c r="C11" s="35" t="s">
        <v>134</v>
      </c>
      <c r="D11" s="35"/>
      <c r="E11" s="35"/>
      <c r="F11" s="35"/>
      <c r="G11" s="46"/>
      <c r="H11" s="60"/>
      <c r="I11" s="60"/>
      <c r="J11" s="60"/>
      <c r="K11" s="61"/>
    </row>
    <row r="12" spans="1:11">
      <c r="A12" s="34" t="s">
        <v>94</v>
      </c>
      <c r="B12" s="35"/>
      <c r="C12" s="35"/>
      <c r="D12" s="35"/>
      <c r="E12" s="35"/>
      <c r="F12" s="35"/>
      <c r="G12" s="46"/>
      <c r="H12" s="60">
        <v>-1.7000000000000001E-2</v>
      </c>
      <c r="I12" s="60">
        <v>-1.7000000000000001E-2</v>
      </c>
      <c r="J12" s="60">
        <v>-1.7000000000000001E-2</v>
      </c>
      <c r="K12" s="61">
        <v>-1.7000000000000001E-2</v>
      </c>
    </row>
    <row r="13" spans="1:11">
      <c r="A13" s="34"/>
      <c r="B13" s="35"/>
      <c r="C13" s="35"/>
      <c r="D13" s="35"/>
      <c r="E13" s="35"/>
      <c r="F13" s="35"/>
      <c r="G13" s="35"/>
      <c r="H13" s="35"/>
      <c r="I13" s="35"/>
      <c r="J13" s="35"/>
      <c r="K13" s="43"/>
    </row>
    <row r="14" spans="1:11">
      <c r="A14" s="54" t="s">
        <v>99</v>
      </c>
      <c r="B14" s="35"/>
      <c r="C14" s="35"/>
      <c r="D14" s="35"/>
      <c r="E14" s="35"/>
      <c r="F14" s="35"/>
      <c r="G14" s="35"/>
      <c r="H14" s="35"/>
      <c r="I14" s="35"/>
      <c r="J14" s="35"/>
      <c r="K14" s="43"/>
    </row>
    <row r="15" spans="1:11">
      <c r="A15" s="34" t="s">
        <v>91</v>
      </c>
      <c r="B15" s="35"/>
      <c r="C15" s="35"/>
      <c r="D15" s="35"/>
      <c r="E15" s="35"/>
      <c r="F15" s="35"/>
      <c r="G15" s="46"/>
      <c r="H15" s="55">
        <v>0</v>
      </c>
      <c r="I15" s="55">
        <v>0</v>
      </c>
      <c r="J15" s="55">
        <v>0</v>
      </c>
      <c r="K15" s="56">
        <v>0</v>
      </c>
    </row>
    <row r="16" spans="1:11">
      <c r="A16" s="34" t="s">
        <v>92</v>
      </c>
      <c r="B16" s="35"/>
      <c r="C16" s="35"/>
      <c r="D16" s="35"/>
      <c r="E16" s="35"/>
      <c r="F16" s="35"/>
      <c r="G16" s="46"/>
      <c r="H16" s="55">
        <v>0</v>
      </c>
      <c r="I16" s="55">
        <v>0</v>
      </c>
      <c r="J16" s="55">
        <v>0</v>
      </c>
      <c r="K16" s="56">
        <v>0</v>
      </c>
    </row>
    <row r="17" spans="1:11">
      <c r="A17" s="34" t="s">
        <v>93</v>
      </c>
      <c r="B17" s="35"/>
      <c r="C17" s="35"/>
      <c r="D17" s="35"/>
      <c r="E17" s="35"/>
      <c r="F17" s="35"/>
      <c r="G17" s="46"/>
      <c r="H17" s="55">
        <v>0</v>
      </c>
      <c r="I17" s="55">
        <v>0</v>
      </c>
      <c r="J17" s="55">
        <v>0</v>
      </c>
      <c r="K17" s="56">
        <v>0</v>
      </c>
    </row>
    <row r="18" spans="1:11">
      <c r="A18" s="34" t="s">
        <v>94</v>
      </c>
      <c r="B18" s="35"/>
      <c r="C18" s="35" t="s">
        <v>136</v>
      </c>
      <c r="D18" s="35"/>
      <c r="E18" s="35"/>
      <c r="F18" s="35"/>
      <c r="G18" s="46"/>
      <c r="H18" s="114">
        <v>0</v>
      </c>
      <c r="I18" s="114">
        <v>0</v>
      </c>
      <c r="J18" s="114">
        <v>0</v>
      </c>
      <c r="K18" s="115">
        <v>0</v>
      </c>
    </row>
    <row r="19" spans="1:11" ht="15.75" thickBot="1">
      <c r="A19" s="36"/>
      <c r="B19" s="37"/>
      <c r="C19" s="37" t="s">
        <v>137</v>
      </c>
      <c r="D19" s="37"/>
      <c r="E19" s="37"/>
      <c r="F19" s="37"/>
      <c r="G19" s="38"/>
      <c r="H19" s="112">
        <v>0</v>
      </c>
      <c r="I19" s="112">
        <v>0</v>
      </c>
      <c r="J19" s="112">
        <v>0</v>
      </c>
      <c r="K19" s="113">
        <v>0</v>
      </c>
    </row>
    <row r="20" spans="1:1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</row>
    <row r="22" spans="1:11">
      <c r="A22" s="2" t="s">
        <v>73</v>
      </c>
    </row>
    <row r="23" spans="1:11">
      <c r="A23" s="25" t="s">
        <v>81</v>
      </c>
    </row>
    <row r="24" spans="1:11" ht="15.75" thickBot="1">
      <c r="A24" s="25" t="s">
        <v>82</v>
      </c>
    </row>
    <row r="25" spans="1:11" ht="15" customHeight="1">
      <c r="A25" s="210" t="s">
        <v>74</v>
      </c>
      <c r="B25" s="211"/>
      <c r="C25" s="211"/>
      <c r="D25" s="211"/>
      <c r="E25" s="212"/>
      <c r="F25" s="3"/>
      <c r="G25" s="213" t="s">
        <v>75</v>
      </c>
      <c r="H25" s="214"/>
      <c r="I25" s="214"/>
      <c r="J25" s="214"/>
      <c r="K25" s="215"/>
    </row>
    <row r="26" spans="1:11">
      <c r="A26" s="11" t="s">
        <v>76</v>
      </c>
      <c r="B26" s="18" t="s">
        <v>77</v>
      </c>
      <c r="C26" s="16" t="s">
        <v>78</v>
      </c>
      <c r="D26" s="16" t="s">
        <v>79</v>
      </c>
      <c r="E26" s="17" t="s">
        <v>80</v>
      </c>
      <c r="F26" s="5"/>
      <c r="G26" s="11" t="str">
        <f>A26</f>
        <v>Year</v>
      </c>
      <c r="H26" s="18" t="str">
        <f>B26</f>
        <v>31 March</v>
      </c>
      <c r="I26" s="16" t="str">
        <f t="shared" ref="I26:K26" si="1">C26</f>
        <v>30 June</v>
      </c>
      <c r="J26" s="16" t="str">
        <f t="shared" si="1"/>
        <v>30 September</v>
      </c>
      <c r="K26" s="17" t="str">
        <f t="shared" si="1"/>
        <v>31 December</v>
      </c>
    </row>
    <row r="27" spans="1:11">
      <c r="A27" s="7">
        <v>2024</v>
      </c>
      <c r="B27" s="19"/>
      <c r="C27" s="4"/>
      <c r="D27" s="4"/>
      <c r="E27" s="8"/>
      <c r="F27" s="5"/>
      <c r="G27" s="7">
        <v>2024</v>
      </c>
      <c r="H27" s="22">
        <f>IFERROR((B27/B28-1),0)</f>
        <v>0</v>
      </c>
      <c r="I27" s="23">
        <f>IFERROR((C27/C28-1),0)</f>
        <v>0</v>
      </c>
      <c r="J27" s="23">
        <f>IFERROR((D27/D28-1),0)</f>
        <v>0</v>
      </c>
      <c r="K27" s="24">
        <f t="shared" ref="K27" si="2">IFERROR((E27/E28-1),0)</f>
        <v>0</v>
      </c>
    </row>
    <row r="28" spans="1:11">
      <c r="A28" s="7">
        <v>2023</v>
      </c>
      <c r="B28" s="19"/>
      <c r="C28" s="4"/>
      <c r="D28" s="4"/>
      <c r="E28" s="8"/>
      <c r="F28" s="5"/>
      <c r="G28" s="7">
        <v>2023</v>
      </c>
      <c r="H28" s="22">
        <f t="shared" ref="H28:H36" si="3">IFERROR((B28/B29-1),0)</f>
        <v>0</v>
      </c>
      <c r="I28" s="23">
        <f t="shared" ref="I28:I36" si="4">IFERROR((C28/C29-1),0)</f>
        <v>0</v>
      </c>
      <c r="J28" s="23">
        <f t="shared" ref="J28:J36" si="5">IFERROR((D28/D29-1),0)</f>
        <v>0</v>
      </c>
      <c r="K28" s="24">
        <f t="shared" ref="K28:K36" si="6">IFERROR((E28/E29-1),0)</f>
        <v>0</v>
      </c>
    </row>
    <row r="29" spans="1:11">
      <c r="A29" s="7">
        <v>2022</v>
      </c>
      <c r="B29" s="19"/>
      <c r="C29" s="4"/>
      <c r="D29" s="4"/>
      <c r="E29" s="8"/>
      <c r="F29" s="5"/>
      <c r="G29" s="7">
        <v>2022</v>
      </c>
      <c r="H29" s="22">
        <f t="shared" si="3"/>
        <v>0</v>
      </c>
      <c r="I29" s="23">
        <f t="shared" si="4"/>
        <v>0</v>
      </c>
      <c r="J29" s="23">
        <f t="shared" si="5"/>
        <v>0</v>
      </c>
      <c r="K29" s="24">
        <f t="shared" si="6"/>
        <v>0</v>
      </c>
    </row>
    <row r="30" spans="1:11">
      <c r="A30" s="7">
        <v>2021</v>
      </c>
      <c r="B30" s="19"/>
      <c r="C30" s="4"/>
      <c r="D30" s="4"/>
      <c r="E30" s="8"/>
      <c r="F30" s="5"/>
      <c r="G30" s="7">
        <v>2021</v>
      </c>
      <c r="H30" s="22">
        <f t="shared" si="3"/>
        <v>0</v>
      </c>
      <c r="I30" s="23">
        <f t="shared" si="4"/>
        <v>0</v>
      </c>
      <c r="J30" s="23">
        <f t="shared" si="5"/>
        <v>0</v>
      </c>
      <c r="K30" s="24">
        <f t="shared" si="6"/>
        <v>0</v>
      </c>
    </row>
    <row r="31" spans="1:11">
      <c r="A31" s="7">
        <v>2020</v>
      </c>
      <c r="B31" s="19"/>
      <c r="C31" s="4"/>
      <c r="D31" s="4"/>
      <c r="E31" s="8"/>
      <c r="F31" s="5"/>
      <c r="G31" s="7">
        <v>2020</v>
      </c>
      <c r="H31" s="22">
        <f t="shared" si="3"/>
        <v>-1</v>
      </c>
      <c r="I31" s="23">
        <f t="shared" si="4"/>
        <v>-1</v>
      </c>
      <c r="J31" s="23">
        <f t="shared" si="5"/>
        <v>-1</v>
      </c>
      <c r="K31" s="24">
        <f t="shared" si="6"/>
        <v>-1</v>
      </c>
    </row>
    <row r="32" spans="1:11">
      <c r="A32" s="7">
        <v>2019</v>
      </c>
      <c r="B32" s="19">
        <v>114.1</v>
      </c>
      <c r="C32" s="4">
        <v>114.5</v>
      </c>
      <c r="D32" s="4">
        <v>115.4</v>
      </c>
      <c r="E32" s="8">
        <v>116.2</v>
      </c>
      <c r="F32" s="5"/>
      <c r="G32" s="7">
        <v>2019</v>
      </c>
      <c r="H32" s="22">
        <f t="shared" si="3"/>
        <v>1.3321492007104752E-2</v>
      </c>
      <c r="I32" s="23">
        <f t="shared" si="4"/>
        <v>1.327433628318575E-2</v>
      </c>
      <c r="J32" s="23">
        <f t="shared" si="5"/>
        <v>1.6740088105726914E-2</v>
      </c>
      <c r="K32" s="24">
        <f t="shared" si="6"/>
        <v>1.8404907975460238E-2</v>
      </c>
    </row>
    <row r="33" spans="1:11">
      <c r="A33" s="7">
        <v>2018</v>
      </c>
      <c r="B33" s="20">
        <v>112.6</v>
      </c>
      <c r="C33" s="12">
        <v>113</v>
      </c>
      <c r="D33" s="12">
        <v>113.5</v>
      </c>
      <c r="E33" s="13">
        <v>114.1</v>
      </c>
      <c r="F33" s="5"/>
      <c r="G33" s="7">
        <v>2018</v>
      </c>
      <c r="H33" s="22">
        <f t="shared" si="3"/>
        <v>1.9004524886877761E-2</v>
      </c>
      <c r="I33" s="23">
        <f t="shared" si="4"/>
        <v>2.0776874435411097E-2</v>
      </c>
      <c r="J33" s="23">
        <f t="shared" si="5"/>
        <v>1.8850987432674993E-2</v>
      </c>
      <c r="K33" s="24">
        <f t="shared" si="6"/>
        <v>1.7841213202497874E-2</v>
      </c>
    </row>
    <row r="34" spans="1:11">
      <c r="A34" s="7">
        <v>2017</v>
      </c>
      <c r="B34" s="20">
        <v>110.5</v>
      </c>
      <c r="C34" s="12">
        <v>110.7</v>
      </c>
      <c r="D34" s="12">
        <v>111.4</v>
      </c>
      <c r="E34" s="13">
        <v>112.1</v>
      </c>
      <c r="F34" s="5"/>
      <c r="G34" s="7">
        <f>A34</f>
        <v>2017</v>
      </c>
      <c r="H34" s="22">
        <f t="shared" si="3"/>
        <v>2.1256931608133023E-2</v>
      </c>
      <c r="I34" s="23">
        <f t="shared" si="4"/>
        <v>1.9337016574585641E-2</v>
      </c>
      <c r="J34" s="23">
        <f t="shared" si="5"/>
        <v>1.8281535648994485E-2</v>
      </c>
      <c r="K34" s="24">
        <f t="shared" si="6"/>
        <v>1.9090909090909047E-2</v>
      </c>
    </row>
    <row r="35" spans="1:11">
      <c r="A35" s="9">
        <v>2016</v>
      </c>
      <c r="B35" s="20">
        <v>108.2</v>
      </c>
      <c r="C35" s="12">
        <v>108.6</v>
      </c>
      <c r="D35" s="12">
        <v>109.4</v>
      </c>
      <c r="E35" s="13">
        <v>110</v>
      </c>
      <c r="F35" s="5"/>
      <c r="G35" s="9">
        <f>A35</f>
        <v>2016</v>
      </c>
      <c r="H35" s="22">
        <f t="shared" si="3"/>
        <v>1.3108614232209881E-2</v>
      </c>
      <c r="I35" s="23">
        <f t="shared" si="4"/>
        <v>1.0232558139534831E-2</v>
      </c>
      <c r="J35" s="23">
        <f t="shared" si="5"/>
        <v>1.2962962962963065E-2</v>
      </c>
      <c r="K35" s="24">
        <f t="shared" si="6"/>
        <v>1.4760147601476037E-2</v>
      </c>
    </row>
    <row r="36" spans="1:11">
      <c r="A36" s="9">
        <v>2015</v>
      </c>
      <c r="B36" s="20">
        <v>106.8</v>
      </c>
      <c r="C36" s="12">
        <v>107.5</v>
      </c>
      <c r="D36" s="12">
        <v>108</v>
      </c>
      <c r="E36" s="13">
        <v>108.4</v>
      </c>
      <c r="F36" s="3"/>
      <c r="G36" s="9">
        <f>A36</f>
        <v>2015</v>
      </c>
      <c r="H36" s="22">
        <f t="shared" si="3"/>
        <v>1.3282732447817747E-2</v>
      </c>
      <c r="I36" s="23">
        <f t="shared" si="4"/>
        <v>1.5108593012275628E-2</v>
      </c>
      <c r="J36" s="23">
        <f t="shared" si="5"/>
        <v>1.5037593984962294E-2</v>
      </c>
      <c r="K36" s="24">
        <f t="shared" si="6"/>
        <v>1.6885553470919357E-2</v>
      </c>
    </row>
    <row r="37" spans="1:11" ht="15.75" thickBot="1">
      <c r="A37" s="10">
        <v>2014</v>
      </c>
      <c r="B37" s="21">
        <v>105.4</v>
      </c>
      <c r="C37" s="14">
        <v>105.9</v>
      </c>
      <c r="D37" s="14">
        <v>106.4</v>
      </c>
      <c r="E37" s="15">
        <v>106.6</v>
      </c>
      <c r="F37" s="3"/>
      <c r="G37" s="10"/>
      <c r="H37" s="21"/>
      <c r="I37" s="14"/>
      <c r="J37" s="14"/>
      <c r="K37" s="15"/>
    </row>
    <row r="38" spans="1:11" ht="15.75" thickBot="1">
      <c r="G38" s="27" t="s">
        <v>89</v>
      </c>
      <c r="H38" s="28"/>
      <c r="I38" s="28"/>
      <c r="J38" s="28"/>
      <c r="K38" s="29">
        <v>2.4199999999999999E-2</v>
      </c>
    </row>
  </sheetData>
  <mergeCells count="2">
    <mergeCell ref="A25:E25"/>
    <mergeCell ref="G25:K2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3"/>
  <sheetViews>
    <sheetView workbookViewId="0"/>
  </sheetViews>
  <sheetFormatPr defaultRowHeight="15"/>
  <sheetData>
    <row r="1" spans="1:4">
      <c r="A1" s="2" t="s">
        <v>209</v>
      </c>
      <c r="D1" s="138" t="s">
        <v>210</v>
      </c>
    </row>
    <row r="2" spans="1:4">
      <c r="A2" s="2"/>
    </row>
    <row r="3" spans="1:4">
      <c r="A3" s="151" t="s">
        <v>208</v>
      </c>
      <c r="D3" s="138" t="s">
        <v>207</v>
      </c>
    </row>
  </sheetData>
  <hyperlinks>
    <hyperlink ref="D3" r:id="rId1"/>
    <hyperlink ref="D1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Cover</vt:lpstr>
      <vt:lpstr>2020-21 Fee Based Services</vt:lpstr>
      <vt:lpstr>2020-21 Quoted Services</vt:lpstr>
      <vt:lpstr>2020-21 Metering</vt:lpstr>
      <vt:lpstr>2020-21 Public Lighting</vt:lpstr>
      <vt:lpstr>CPI X-Factors &amp; Adjustments</vt:lpstr>
      <vt:lpstr>ACS Price Control Formula</vt:lpstr>
      <vt:lpstr>'2020-21 Public Lighting'!_ftn1</vt:lpstr>
      <vt:lpstr>'2020-21 Metering'!_ftn2</vt:lpstr>
      <vt:lpstr>'2020-21 Public Lighting'!_ftnref1</vt:lpstr>
      <vt:lpstr>'2020-21 Metering'!_ftnref2</vt:lpstr>
    </vt:vector>
  </TitlesOfParts>
  <Company>TasNetworks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Pither</dc:creator>
  <cp:lastModifiedBy>Samantha Hepburn</cp:lastModifiedBy>
  <cp:lastPrinted>2020-02-18T01:27:01Z</cp:lastPrinted>
  <dcterms:created xsi:type="dcterms:W3CDTF">2018-07-05T06:22:42Z</dcterms:created>
  <dcterms:modified xsi:type="dcterms:W3CDTF">2021-01-14T22:56:56Z</dcterms:modified>
</cp:coreProperties>
</file>